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ile2.inside.mhlw.go.jp\課室領域2\13701037_近畿厚生局　調査課\02_【大分類】保険医療\【中分類】調査・報告\11_【小分類】施設基準定例報告（令和５年度）\04_HP掲載データの作成\①報告様式\医科\医科関数あり\"/>
    </mc:Choice>
  </mc:AlternateContent>
  <xr:revisionPtr revIDLastSave="0" documentId="13_ncr:1_{B5C76933-6083-44E4-A958-F9B68EBCCD31}" xr6:coauthVersionLast="47" xr6:coauthVersionMax="47" xr10:uidLastSave="{00000000-0000-0000-0000-000000000000}"/>
  <bookViews>
    <workbookView xWindow="28680" yWindow="-120" windowWidth="29040" windowHeight="15840" tabRatio="845" xr2:uid="{00000000-000D-0000-FFFF-FFFF00000000}"/>
  </bookViews>
  <sheets>
    <sheet name="別紙様式２入力フォーム" sheetId="47" r:id="rId1"/>
    <sheet name="別紙様式２ " sheetId="50" r:id="rId2"/>
    <sheet name="別紙様式２対応表" sheetId="48" state="hidden" r:id="rId3"/>
  </sheets>
  <definedNames>
    <definedName name="_xlnm.Print_Area" localSheetId="1">'別紙様式２ '!$A$1:$AD$77</definedName>
  </definedNames>
  <calcPr calcId="191029"/>
  <customWorkbookViews>
    <customWorkbookView name="厚生労働省ネットワークシステム - 個人用ビュー" guid="{49E3A2E1-3D47-4FFC-A663-3718967909FC}" mergeInterval="0" personalView="1" maximized="1" windowWidth="1396" windowHeight="792" tabRatio="84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9" i="47" l="1"/>
  <c r="AC82" i="47" l="1"/>
  <c r="BJ34" i="47" l="1"/>
  <c r="BJ35" i="47"/>
  <c r="BJ36" i="47"/>
  <c r="BJ37" i="47"/>
  <c r="BJ38" i="47"/>
  <c r="BJ39" i="47"/>
  <c r="BJ40" i="47"/>
  <c r="BJ41" i="47"/>
  <c r="BJ42" i="47"/>
  <c r="BJ33" i="47"/>
  <c r="BJ43" i="47" l="1"/>
  <c r="P38" i="50" s="1"/>
  <c r="U38" i="50" l="1"/>
  <c r="L34" i="50"/>
  <c r="L32" i="50"/>
  <c r="L30" i="50"/>
  <c r="L28" i="50"/>
  <c r="L26" i="50"/>
  <c r="L24" i="50"/>
  <c r="L23" i="50"/>
  <c r="L22" i="50"/>
  <c r="L20" i="50"/>
  <c r="L18" i="50"/>
  <c r="Z74" i="50" l="1"/>
  <c r="V74" i="50"/>
  <c r="AA39" i="50" l="1"/>
  <c r="Z75" i="50" l="1"/>
  <c r="V75" i="50"/>
  <c r="Z73" i="50"/>
  <c r="V73" i="50"/>
  <c r="Z72" i="50"/>
  <c r="V72" i="50"/>
  <c r="Z71" i="50"/>
  <c r="V71" i="50"/>
  <c r="Z70" i="50"/>
  <c r="V70" i="50"/>
  <c r="Z69" i="50"/>
  <c r="V69" i="50"/>
  <c r="V65" i="50"/>
  <c r="V64" i="50"/>
  <c r="V63" i="50"/>
  <c r="AB62" i="50"/>
  <c r="V62" i="50"/>
  <c r="AB61" i="50"/>
  <c r="V61" i="50"/>
  <c r="V55" i="50"/>
  <c r="U48" i="50"/>
  <c r="AC47" i="50"/>
  <c r="AB47" i="50"/>
  <c r="AA47" i="50"/>
  <c r="Z47" i="50"/>
  <c r="Y47" i="50"/>
  <c r="X47" i="50"/>
  <c r="W47" i="50"/>
  <c r="V47" i="50"/>
  <c r="U47" i="50"/>
  <c r="V39" i="50"/>
  <c r="V38" i="50"/>
  <c r="M38" i="50"/>
  <c r="V37" i="50"/>
  <c r="F37" i="50"/>
  <c r="E37" i="50"/>
  <c r="D37" i="50"/>
  <c r="B37" i="50"/>
  <c r="AC36" i="50"/>
  <c r="AB36" i="50"/>
  <c r="AA36" i="50"/>
  <c r="Z36" i="50"/>
  <c r="V36" i="50"/>
  <c r="V35" i="50"/>
  <c r="B35" i="50"/>
  <c r="V34" i="50"/>
  <c r="V33" i="50"/>
  <c r="U33" i="50"/>
  <c r="K33" i="50"/>
  <c r="J33" i="50"/>
  <c r="I33" i="50"/>
  <c r="H33" i="50"/>
  <c r="G33" i="50"/>
  <c r="F33" i="50"/>
  <c r="E33" i="50"/>
  <c r="D33" i="50"/>
  <c r="V32" i="50"/>
  <c r="V31" i="50"/>
  <c r="V30" i="50"/>
  <c r="U29" i="50"/>
  <c r="K29" i="50"/>
  <c r="J29" i="50"/>
  <c r="I29" i="50"/>
  <c r="H29" i="50"/>
  <c r="G29" i="50"/>
  <c r="F29" i="50"/>
  <c r="E29" i="50"/>
  <c r="D29" i="50"/>
  <c r="V28" i="50"/>
  <c r="V27" i="50"/>
  <c r="U27" i="50"/>
  <c r="V26" i="50"/>
  <c r="V25" i="50"/>
  <c r="U25" i="50"/>
  <c r="K25" i="50"/>
  <c r="J25" i="50"/>
  <c r="I25" i="50"/>
  <c r="H25" i="50"/>
  <c r="G25" i="50"/>
  <c r="F25" i="50"/>
  <c r="E25" i="50"/>
  <c r="D25" i="50"/>
  <c r="V24" i="50"/>
  <c r="V23" i="50"/>
  <c r="V22" i="50"/>
  <c r="V21" i="50"/>
  <c r="U21" i="50"/>
  <c r="K21" i="50"/>
  <c r="J21" i="50"/>
  <c r="I21" i="50"/>
  <c r="H21" i="50"/>
  <c r="G21" i="50"/>
  <c r="F21" i="50"/>
  <c r="E21" i="50"/>
  <c r="D21" i="50"/>
  <c r="V20" i="50"/>
  <c r="V19" i="50"/>
  <c r="U19" i="50"/>
  <c r="V18" i="50"/>
  <c r="V17" i="50"/>
  <c r="K17" i="50"/>
  <c r="J17" i="50"/>
  <c r="I17" i="50"/>
  <c r="H17" i="50"/>
  <c r="G17" i="50"/>
  <c r="F17" i="50"/>
  <c r="E17" i="50"/>
  <c r="D17" i="50"/>
  <c r="V16" i="50"/>
  <c r="M16" i="50"/>
  <c r="V15" i="50"/>
  <c r="M15" i="50"/>
  <c r="V14" i="50"/>
  <c r="V13" i="50"/>
  <c r="K13" i="50"/>
  <c r="J13" i="50"/>
  <c r="I13" i="50"/>
  <c r="H13" i="50"/>
  <c r="G13" i="50"/>
  <c r="F13" i="50"/>
  <c r="E13" i="50"/>
  <c r="D13" i="50"/>
  <c r="V12" i="50"/>
  <c r="V11" i="50"/>
  <c r="V10" i="50"/>
  <c r="M10" i="50"/>
  <c r="L9" i="50"/>
  <c r="K9" i="50"/>
  <c r="J9" i="50"/>
  <c r="I9" i="50"/>
  <c r="H9" i="50"/>
  <c r="G9" i="50"/>
  <c r="F9" i="50"/>
  <c r="E9" i="50"/>
  <c r="D9" i="50"/>
  <c r="AB5" i="50"/>
  <c r="V5" i="50"/>
  <c r="R5" i="50"/>
  <c r="L5" i="50"/>
  <c r="C5" i="50"/>
  <c r="AD4" i="50"/>
  <c r="AC4" i="50"/>
  <c r="AB4" i="50"/>
  <c r="AA4" i="50"/>
  <c r="Z4" i="50"/>
  <c r="Y4" i="50"/>
  <c r="X4" i="50"/>
  <c r="W4" i="50"/>
  <c r="V4" i="50"/>
  <c r="A70" i="47" l="1"/>
  <c r="AB85" i="47" l="1"/>
  <c r="AB83" i="47"/>
  <c r="V66" i="50" s="1"/>
  <c r="AB84" i="47"/>
  <c r="V78" i="47" l="1"/>
  <c r="V82" i="47"/>
  <c r="S74" i="47" l="1"/>
  <c r="V58" i="50"/>
  <c r="AB77" i="50" s="1"/>
  <c r="V57" i="50"/>
  <c r="X77" i="50" s="1"/>
  <c r="V56" i="50" l="1"/>
  <c r="AA59" i="50" s="1"/>
  <c r="AO67" i="47"/>
  <c r="G43" i="47"/>
</calcChain>
</file>

<file path=xl/sharedStrings.xml><?xml version="1.0" encoding="utf-8"?>
<sst xmlns="http://schemas.openxmlformats.org/spreadsheetml/2006/main" count="442" uniqueCount="363">
  <si>
    <t>届出区分</t>
    <rPh sb="0" eb="2">
      <t>トドケデ</t>
    </rPh>
    <rPh sb="2" eb="4">
      <t>クブン</t>
    </rPh>
    <phoneticPr fontId="1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</si>
  <si>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1"/>
  </si>
  <si>
    <t>受付番号※</t>
    <rPh sb="0" eb="2">
      <t>ウケツケ</t>
    </rPh>
    <rPh sb="2" eb="4">
      <t>バンゴウ</t>
    </rPh>
    <phoneticPr fontId="1"/>
  </si>
  <si>
    <t>（別紙様式２）　　【有床診療所記入用】</t>
    <rPh sb="1" eb="3">
      <t>ベッシ</t>
    </rPh>
    <rPh sb="3" eb="5">
      <t>ヨウシキ</t>
    </rPh>
    <rPh sb="10" eb="11">
      <t>ア</t>
    </rPh>
    <rPh sb="11" eb="12">
      <t>トコ</t>
    </rPh>
    <rPh sb="12" eb="15">
      <t>シンリョウショ</t>
    </rPh>
    <rPh sb="15" eb="17">
      <t>キニュウ</t>
    </rPh>
    <rPh sb="17" eb="18">
      <t>ヨウ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</si>
  <si>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</si>
  <si>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開設者
番号</t>
    <rPh sb="0" eb="3">
      <t>カイセツシャ</t>
    </rPh>
    <rPh sb="4" eb="6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</si>
  <si>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</si>
  <si>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郡市区町村名</t>
    <rPh sb="0" eb="1">
      <t>グン</t>
    </rPh>
    <rPh sb="1" eb="3">
      <t>シク</t>
    </rPh>
    <rPh sb="3" eb="5">
      <t>チョウソン</t>
    </rPh>
    <rPh sb="5" eb="6">
      <t>メイ</t>
    </rPh>
    <phoneticPr fontId="1"/>
  </si>
  <si>
    <t>届出区分</t>
    <rPh sb="0" eb="1">
      <t>トド</t>
    </rPh>
    <rPh sb="1" eb="2">
      <t>デ</t>
    </rPh>
    <rPh sb="2" eb="4">
      <t>クブン</t>
    </rPh>
    <phoneticPr fontId="1"/>
  </si>
  <si>
    <t>許可病床数</t>
    <rPh sb="0" eb="2">
      <t>キョカ</t>
    </rPh>
    <rPh sb="2" eb="4">
      <t>ビョウショウ</t>
    </rPh>
    <rPh sb="4" eb="5">
      <t>スウ</t>
    </rPh>
    <phoneticPr fontId="1"/>
  </si>
  <si>
    <t>医療保険届出病床数</t>
    <rPh sb="0" eb="2">
      <t>イリョウ</t>
    </rPh>
    <rPh sb="2" eb="4">
      <t>ホケン</t>
    </rPh>
    <rPh sb="4" eb="6">
      <t>トドケデ</t>
    </rPh>
    <rPh sb="6" eb="8">
      <t>ビョウショウ</t>
    </rPh>
    <rPh sb="8" eb="9">
      <t>スウ</t>
    </rPh>
    <phoneticPr fontId="1"/>
  </si>
  <si>
    <t>稼働病床数</t>
    <rPh sb="0" eb="2">
      <t>カドウ</t>
    </rPh>
    <rPh sb="2" eb="4">
      <t>ビョウショウ</t>
    </rPh>
    <rPh sb="4" eb="5">
      <t>スウ</t>
    </rPh>
    <phoneticPr fontId="1"/>
  </si>
  <si>
    <t>現員数</t>
    <rPh sb="0" eb="2">
      <t>ゲンイン</t>
    </rPh>
    <rPh sb="2" eb="3">
      <t>スウ</t>
    </rPh>
    <phoneticPr fontId="1"/>
  </si>
  <si>
    <r>
      <t xml:space="preserve">施設基準
（該当する記号全てに○）
</t>
    </r>
    <r>
      <rPr>
        <sz val="11"/>
        <rFont val="ＭＳ 明朝"/>
        <family val="1"/>
        <charset val="128"/>
      </rPr>
      <t>※該当する場合は実績件数も記載すること。</t>
    </r>
    <rPh sb="0" eb="2">
      <t>シセツ</t>
    </rPh>
    <rPh sb="2" eb="4">
      <t>キジュン</t>
    </rPh>
    <rPh sb="6" eb="8">
      <t>ガイトウ</t>
    </rPh>
    <rPh sb="10" eb="12">
      <t>キゴウ</t>
    </rPh>
    <rPh sb="12" eb="13">
      <t>スベ</t>
    </rPh>
    <rPh sb="19" eb="21">
      <t>ガイトウ</t>
    </rPh>
    <rPh sb="23" eb="25">
      <t>バアイ</t>
    </rPh>
    <rPh sb="26" eb="28">
      <t>ジッセキ</t>
    </rPh>
    <rPh sb="28" eb="30">
      <t>ケンスウ</t>
    </rPh>
    <rPh sb="31" eb="33">
      <t>キサイ</t>
    </rPh>
    <phoneticPr fontId="1"/>
  </si>
  <si>
    <t>実績
件数</t>
    <rPh sb="0" eb="2">
      <t>ジッセキ</t>
    </rPh>
    <rPh sb="3" eb="5">
      <t>ケンスウ</t>
    </rPh>
    <phoneticPr fontId="1"/>
  </si>
  <si>
    <t>診療科名</t>
    <rPh sb="0" eb="3">
      <t>シンリョウカ</t>
    </rPh>
    <rPh sb="3" eb="4">
      <t>メイ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</si>
  <si>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</si>
  <si>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</si>
  <si>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</si>
  <si>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</si>
  <si>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　　介護予防通所リハビリテーション、</t>
    <rPh sb="2" eb="4">
      <t>カイゴ</t>
    </rPh>
    <rPh sb="4" eb="6">
      <t>ヨボウ</t>
    </rPh>
    <rPh sb="6" eb="8">
      <t>ツウショ</t>
    </rPh>
    <phoneticPr fontId="1"/>
  </si>
  <si>
    <t>　　居宅療養管理指導、介護予防居宅療養管理指導、</t>
    <rPh sb="6" eb="8">
      <t>カンリ</t>
    </rPh>
    <rPh sb="8" eb="10">
      <t>シドウ</t>
    </rPh>
    <phoneticPr fontId="1"/>
  </si>
  <si>
    <t>　　短期入所療養介護、介護予防短期入所療養介護又は</t>
    <rPh sb="11" eb="13">
      <t>カイゴ</t>
    </rPh>
    <rPh sb="13" eb="15">
      <t>ヨボウ</t>
    </rPh>
    <rPh sb="15" eb="17">
      <t>タンキ</t>
    </rPh>
    <rPh sb="17" eb="19">
      <t>ニュウショ</t>
    </rPh>
    <rPh sb="19" eb="21">
      <t>リョウヨウ</t>
    </rPh>
    <rPh sb="21" eb="23">
      <t>カイゴ</t>
    </rPh>
    <rPh sb="23" eb="24">
      <t>マタ</t>
    </rPh>
    <phoneticPr fontId="1"/>
  </si>
  <si>
    <t>在宅療養支援診療所であって、過去1年間に訪問診療を実施した</t>
    <rPh sb="0" eb="2">
      <t>ザイタク</t>
    </rPh>
    <rPh sb="2" eb="4">
      <t>リョウヨウ</t>
    </rPh>
    <rPh sb="4" eb="6">
      <t>シエン</t>
    </rPh>
    <rPh sb="6" eb="9">
      <t>シンリョウジョ</t>
    </rPh>
    <rPh sb="14" eb="16">
      <t>カコ</t>
    </rPh>
    <rPh sb="17" eb="19">
      <t>ネンカン</t>
    </rPh>
    <rPh sb="20" eb="22">
      <t>ホウモン</t>
    </rPh>
    <phoneticPr fontId="1"/>
  </si>
  <si>
    <t>訪問件数</t>
    <rPh sb="0" eb="2">
      <t>ホウモン</t>
    </rPh>
    <rPh sb="2" eb="4">
      <t>ケンスウ</t>
    </rPh>
    <phoneticPr fontId="1"/>
  </si>
  <si>
    <t>実績がある。</t>
    <rPh sb="0" eb="2">
      <t>ジッセキ</t>
    </rPh>
    <phoneticPr fontId="1"/>
  </si>
  <si>
    <t>入院件数</t>
    <rPh sb="0" eb="2">
      <t>ニュウイン</t>
    </rPh>
    <rPh sb="2" eb="4">
      <t>ケンスウ</t>
    </rPh>
    <phoneticPr fontId="1"/>
  </si>
  <si>
    <t>（予定入院は除く。）</t>
    <rPh sb="1" eb="3">
      <t>ヨテイ</t>
    </rPh>
    <rPh sb="3" eb="5">
      <t>ニュウイン</t>
    </rPh>
    <rPh sb="6" eb="7">
      <t>ノゾ</t>
    </rPh>
    <phoneticPr fontId="1"/>
  </si>
  <si>
    <t>夜間看護配置加算１又は２の届出を行っている。</t>
    <rPh sb="0" eb="2">
      <t>ヤカン</t>
    </rPh>
    <rPh sb="2" eb="4">
      <t>カンゴ</t>
    </rPh>
    <rPh sb="4" eb="6">
      <t>ハイチ</t>
    </rPh>
    <rPh sb="6" eb="8">
      <t>カサン</t>
    </rPh>
    <rPh sb="9" eb="10">
      <t>マタ</t>
    </rPh>
    <rPh sb="13" eb="15">
      <t>トドケデ</t>
    </rPh>
    <rPh sb="16" eb="17">
      <t>オコナ</t>
    </rPh>
    <phoneticPr fontId="1"/>
  </si>
  <si>
    <t>時間外対応加算１の届出を行っている。</t>
    <rPh sb="0" eb="3">
      <t>ジカンガイ</t>
    </rPh>
    <rPh sb="3" eb="5">
      <t>タイオウ</t>
    </rPh>
    <rPh sb="5" eb="7">
      <t>カサン</t>
    </rPh>
    <rPh sb="9" eb="11">
      <t>トドケデ</t>
    </rPh>
    <rPh sb="12" eb="13">
      <t>オコナ</t>
    </rPh>
    <phoneticPr fontId="1"/>
  </si>
  <si>
    <t>過去1年間の新規入院患者のうち、他の急性期医療を担う病院の</t>
    <rPh sb="0" eb="2">
      <t>カコ</t>
    </rPh>
    <rPh sb="3" eb="5">
      <t>ネンカン</t>
    </rPh>
    <rPh sb="6" eb="8">
      <t>シンキ</t>
    </rPh>
    <rPh sb="8" eb="10">
      <t>ニュウイン</t>
    </rPh>
    <rPh sb="10" eb="12">
      <t>カンジャ</t>
    </rPh>
    <rPh sb="16" eb="17">
      <t>タ</t>
    </rPh>
    <rPh sb="18" eb="21">
      <t>キュウセイキ</t>
    </rPh>
    <rPh sb="21" eb="22">
      <t>イ</t>
    </rPh>
    <phoneticPr fontId="1"/>
  </si>
  <si>
    <t>受入割合</t>
    <rPh sb="0" eb="2">
      <t>ウケイレ</t>
    </rPh>
    <rPh sb="2" eb="4">
      <t>ワリアイ</t>
    </rPh>
    <phoneticPr fontId="1"/>
  </si>
  <si>
    <t>一般病棟からの受入が1割以上である。</t>
    <rPh sb="2" eb="4">
      <t>ビョウトウ</t>
    </rPh>
    <rPh sb="7" eb="9">
      <t>ウケイレ</t>
    </rPh>
    <rPh sb="11" eb="12">
      <t>ワリ</t>
    </rPh>
    <rPh sb="12" eb="14">
      <t>イジョウ</t>
    </rPh>
    <phoneticPr fontId="1"/>
  </si>
  <si>
    <t>過去1年間の当該保険医療機関内における看取りの実績が2件以上</t>
    <rPh sb="0" eb="2">
      <t>カコ</t>
    </rPh>
    <rPh sb="3" eb="5">
      <t>ネンカン</t>
    </rPh>
    <rPh sb="6" eb="8">
      <t>トウガイ</t>
    </rPh>
    <rPh sb="8" eb="10">
      <t>ホケン</t>
    </rPh>
    <rPh sb="10" eb="12">
      <t>イリョウ</t>
    </rPh>
    <rPh sb="12" eb="14">
      <t>キカン</t>
    </rPh>
    <rPh sb="14" eb="15">
      <t>ナイ</t>
    </rPh>
    <rPh sb="19" eb="21">
      <t>ミト</t>
    </rPh>
    <phoneticPr fontId="1"/>
  </si>
  <si>
    <t>看取件数</t>
    <rPh sb="0" eb="2">
      <t>ミト</t>
    </rPh>
    <rPh sb="2" eb="4">
      <t>ケンスウ</t>
    </rPh>
    <phoneticPr fontId="1"/>
  </si>
  <si>
    <t>過去1年間の全身麻酔、脊椎麻酔又は硬膜外麻酔（手術を実施した</t>
    <rPh sb="0" eb="2">
      <t>カコ</t>
    </rPh>
    <rPh sb="3" eb="5">
      <t>ネンカン</t>
    </rPh>
    <rPh sb="6" eb="8">
      <t>ゼンシン</t>
    </rPh>
    <rPh sb="8" eb="10">
      <t>マスイ</t>
    </rPh>
    <rPh sb="11" eb="13">
      <t>セキツイ</t>
    </rPh>
    <rPh sb="13" eb="15">
      <t>マスイ</t>
    </rPh>
    <rPh sb="15" eb="16">
      <t>マタ</t>
    </rPh>
    <rPh sb="17" eb="20">
      <t>コウマクガイ</t>
    </rPh>
    <rPh sb="20" eb="22">
      <t>マスイ</t>
    </rPh>
    <phoneticPr fontId="1"/>
  </si>
  <si>
    <t>当該患者数</t>
    <rPh sb="0" eb="2">
      <t>トウガイ</t>
    </rPh>
    <rPh sb="2" eb="5">
      <t>カンジャスウ</t>
    </rPh>
    <phoneticPr fontId="1"/>
  </si>
  <si>
    <t>場合に限る。）の患者数（分娩を除く。）が30件以上である。</t>
    <rPh sb="0" eb="2">
      <t>バアイ</t>
    </rPh>
    <rPh sb="3" eb="4">
      <t>カギ</t>
    </rPh>
    <rPh sb="8" eb="11">
      <t>カンジャスウ</t>
    </rPh>
    <rPh sb="12" eb="14">
      <t>ブンベン</t>
    </rPh>
    <phoneticPr fontId="1"/>
  </si>
  <si>
    <r>
      <t>医療資源の少ない地域</t>
    </r>
    <r>
      <rPr>
        <vertAlign val="superscript"/>
        <sz val="11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に所在する有床診療所である。</t>
    </r>
    <rPh sb="16" eb="18">
      <t>ユウショウ</t>
    </rPh>
    <rPh sb="18" eb="21">
      <t>シンリョウジョ</t>
    </rPh>
    <phoneticPr fontId="1"/>
  </si>
  <si>
    <t>※特定一般病棟入院料の「注１」に規定する地域</t>
    <rPh sb="1" eb="3">
      <t>トクテイ</t>
    </rPh>
    <rPh sb="3" eb="5">
      <t>イッパン</t>
    </rPh>
    <rPh sb="5" eb="7">
      <t>ビョウトウ</t>
    </rPh>
    <rPh sb="7" eb="10">
      <t>ニュウインリョウ</t>
    </rPh>
    <rPh sb="12" eb="13">
      <t>チュウ</t>
    </rPh>
    <rPh sb="16" eb="18">
      <t>キテイ</t>
    </rPh>
    <rPh sb="20" eb="22">
      <t>チイキ</t>
    </rPh>
    <phoneticPr fontId="1"/>
  </si>
  <si>
    <t>過去1年間の分娩を行った総数（帝王切開を含む。）が30件以上</t>
    <rPh sb="0" eb="2">
      <t>カコ</t>
    </rPh>
    <rPh sb="3" eb="5">
      <t>ネンカン</t>
    </rPh>
    <rPh sb="6" eb="8">
      <t>ブンベン</t>
    </rPh>
    <rPh sb="9" eb="10">
      <t>オコナ</t>
    </rPh>
    <rPh sb="12" eb="14">
      <t>ソウスウ</t>
    </rPh>
    <rPh sb="15" eb="17">
      <t>テイオウ</t>
    </rPh>
    <rPh sb="17" eb="19">
      <t>セッカイ</t>
    </rPh>
    <rPh sb="20" eb="21">
      <t>フク</t>
    </rPh>
    <phoneticPr fontId="1"/>
  </si>
  <si>
    <t>分娩件数</t>
    <rPh sb="0" eb="2">
      <t>ブンベン</t>
    </rPh>
    <rPh sb="2" eb="4">
      <t>ケンスウ</t>
    </rPh>
    <phoneticPr fontId="1"/>
  </si>
  <si>
    <t>過去1年間に、乳幼児加算・幼児加算、超重症児(者)入院診療加算・</t>
    <rPh sb="0" eb="2">
      <t>カコ</t>
    </rPh>
    <rPh sb="3" eb="5">
      <t>ネンカン</t>
    </rPh>
    <rPh sb="7" eb="10">
      <t>ニュウヨウジ</t>
    </rPh>
    <rPh sb="10" eb="12">
      <t>カサン</t>
    </rPh>
    <rPh sb="13" eb="15">
      <t>ヨウジ</t>
    </rPh>
    <rPh sb="15" eb="17">
      <t>カサン</t>
    </rPh>
    <rPh sb="18" eb="19">
      <t>チョウ</t>
    </rPh>
    <rPh sb="19" eb="22">
      <t>ジュウショウジ</t>
    </rPh>
    <rPh sb="23" eb="24">
      <t>シャ</t>
    </rPh>
    <phoneticPr fontId="1"/>
  </si>
  <si>
    <t>準超重症児(者)入院診療加算又は小児療養環境特別加算を算定</t>
    <rPh sb="0" eb="1">
      <t>ジュン</t>
    </rPh>
    <rPh sb="1" eb="2">
      <t>チョウ</t>
    </rPh>
    <rPh sb="2" eb="5">
      <t>ジュウショウジ</t>
    </rPh>
    <rPh sb="6" eb="7">
      <t>シャ</t>
    </rPh>
    <rPh sb="8" eb="10">
      <t>ニュウイン</t>
    </rPh>
    <rPh sb="10" eb="12">
      <t>シンリョウ</t>
    </rPh>
    <rPh sb="12" eb="14">
      <t>カサン</t>
    </rPh>
    <rPh sb="14" eb="15">
      <t>マタ</t>
    </rPh>
    <phoneticPr fontId="1"/>
  </si>
  <si>
    <t>した実績がある。</t>
    <rPh sb="2" eb="4">
      <t>ジッセキ</t>
    </rPh>
    <phoneticPr fontId="1"/>
  </si>
  <si>
    <t>有床診療所入院基本料１～３については、上記要件のうちイに該当、</t>
    <rPh sb="0" eb="2">
      <t>ユウショウ</t>
    </rPh>
    <rPh sb="2" eb="5">
      <t>シンリョウジョ</t>
    </rPh>
    <rPh sb="5" eb="7">
      <t>ニュウイン</t>
    </rPh>
    <rPh sb="7" eb="10">
      <t>キホンリョウ</t>
    </rPh>
    <rPh sb="19" eb="21">
      <t>ジョウキ</t>
    </rPh>
    <rPh sb="28" eb="30">
      <t>ガイトウ</t>
    </rPh>
    <phoneticPr fontId="1"/>
  </si>
  <si>
    <t>過去１年間の急変時の入院件数が６件以上である。</t>
    <rPh sb="0" eb="2">
      <t>カコ</t>
    </rPh>
    <rPh sb="3" eb="5">
      <t>ネンカン</t>
    </rPh>
    <rPh sb="6" eb="8">
      <t>キュウヘン</t>
    </rPh>
    <rPh sb="8" eb="9">
      <t>ジ</t>
    </rPh>
    <rPh sb="10" eb="12">
      <t>ニュウイン</t>
    </rPh>
    <rPh sb="12" eb="14">
      <t>ケンスウ</t>
    </rPh>
    <rPh sb="16" eb="17">
      <t>ケン</t>
    </rPh>
    <rPh sb="17" eb="19">
      <t>イジョウ</t>
    </rPh>
    <phoneticPr fontId="1"/>
  </si>
  <si>
    <t>新型コロナ対応の影響</t>
    <rPh sb="0" eb="2">
      <t>シンガタ</t>
    </rPh>
    <rPh sb="5" eb="7">
      <t>タイオウ</t>
    </rPh>
    <rPh sb="8" eb="10">
      <t>エイキョウ</t>
    </rPh>
    <phoneticPr fontId="1"/>
  </si>
  <si>
    <t>※</t>
    <phoneticPr fontId="1"/>
  </si>
  <si>
    <t>ル</t>
    <phoneticPr fontId="1"/>
  </si>
  <si>
    <t>である。</t>
    <phoneticPr fontId="1"/>
  </si>
  <si>
    <t>療養病床</t>
    <phoneticPr fontId="1"/>
  </si>
  <si>
    <t>ヌ</t>
    <phoneticPr fontId="1"/>
  </si>
  <si>
    <t>リ</t>
    <phoneticPr fontId="1"/>
  </si>
  <si>
    <t>有床診療所
 入院基本料６</t>
    <phoneticPr fontId="1"/>
  </si>
  <si>
    <t>チ</t>
    <phoneticPr fontId="1"/>
  </si>
  <si>
    <t>ト</t>
    <phoneticPr fontId="1"/>
  </si>
  <si>
    <t>有床診療所　
 入院基本料５</t>
    <phoneticPr fontId="1"/>
  </si>
  <si>
    <t>ヘ</t>
    <phoneticPr fontId="1"/>
  </si>
  <si>
    <t>ホ</t>
    <phoneticPr fontId="1"/>
  </si>
  <si>
    <t>ニ</t>
    <phoneticPr fontId="1"/>
  </si>
  <si>
    <t>有床診療所　　
 入院基本料４</t>
    <phoneticPr fontId="1"/>
  </si>
  <si>
    <t>ハ</t>
    <phoneticPr fontId="1"/>
  </si>
  <si>
    <t>ロ</t>
    <phoneticPr fontId="1"/>
  </si>
  <si>
    <t>　　事業者である。</t>
    <phoneticPr fontId="1"/>
  </si>
  <si>
    <r>
      <t>有床診療所
 入院基本料３</t>
    </r>
    <r>
      <rPr>
        <sz val="11"/>
        <color indexed="8"/>
        <rFont val="ＭＳ Ｐゴシック"/>
        <family val="3"/>
        <charset val="128"/>
      </rPr>
      <t/>
    </r>
    <phoneticPr fontId="1"/>
  </si>
  <si>
    <t>　　複合型サービスの提供実績がある。</t>
    <phoneticPr fontId="1"/>
  </si>
  <si>
    <r>
      <t>有床診療所　
 入院基本料２</t>
    </r>
    <r>
      <rPr>
        <sz val="11"/>
        <color indexed="8"/>
        <rFont val="ＭＳ Ｐゴシック"/>
        <family val="3"/>
        <charset val="128"/>
      </rPr>
      <t/>
    </r>
    <phoneticPr fontId="1"/>
  </si>
  <si>
    <t>有床診療所　　
 入院基本料１</t>
    <phoneticPr fontId="1"/>
  </si>
  <si>
    <t>１日平均
入院患者数</t>
    <phoneticPr fontId="1"/>
  </si>
  <si>
    <t>又はロ～ルまでのうち２つ以上に該当すること。</t>
    <rPh sb="0" eb="1">
      <t>マタ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</si>
  <si>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</si>
  <si>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</si>
  <si>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都道府県</t>
    <rPh sb="0" eb="4">
      <t>トドウフケン</t>
    </rPh>
    <phoneticPr fontId="1"/>
  </si>
  <si>
    <t>開設者</t>
    <rPh sb="0" eb="3">
      <t>カイセツシャ</t>
    </rPh>
    <phoneticPr fontId="1"/>
  </si>
  <si>
    <t>許可病床数</t>
    <rPh sb="0" eb="2">
      <t>キョカ</t>
    </rPh>
    <rPh sb="2" eb="5">
      <t>ビョウショウスウ</t>
    </rPh>
    <phoneticPr fontId="1"/>
  </si>
  <si>
    <t>医療保険届出病床数</t>
    <rPh sb="0" eb="2">
      <t>イリョウ</t>
    </rPh>
    <rPh sb="2" eb="4">
      <t>ホケン</t>
    </rPh>
    <rPh sb="4" eb="6">
      <t>トドケデ</t>
    </rPh>
    <rPh sb="6" eb="9">
      <t>ビョウショウスウ</t>
    </rPh>
    <phoneticPr fontId="1"/>
  </si>
  <si>
    <t>稼働病床数</t>
    <rPh sb="0" eb="2">
      <t>カドウ</t>
    </rPh>
    <rPh sb="2" eb="5">
      <t>ビョウショウスウ</t>
    </rPh>
    <phoneticPr fontId="1"/>
  </si>
  <si>
    <t>１日平均入院患者数</t>
    <rPh sb="1" eb="2">
      <t>ニチ</t>
    </rPh>
    <rPh sb="2" eb="4">
      <t>ヘイキン</t>
    </rPh>
    <rPh sb="4" eb="6">
      <t>ニュウイン</t>
    </rPh>
    <rPh sb="6" eb="9">
      <t>カンジャスウ</t>
    </rPh>
    <phoneticPr fontId="1"/>
  </si>
  <si>
    <t>18 福井県</t>
    <rPh sb="3" eb="6">
      <t>フクイケン</t>
    </rPh>
    <phoneticPr fontId="1"/>
  </si>
  <si>
    <t>25 滋賀県</t>
    <rPh sb="3" eb="6">
      <t>シガケン</t>
    </rPh>
    <phoneticPr fontId="1"/>
  </si>
  <si>
    <t>26 京都府</t>
    <rPh sb="3" eb="6">
      <t>キョウトフ</t>
    </rPh>
    <phoneticPr fontId="1"/>
  </si>
  <si>
    <t>27 大阪府</t>
    <rPh sb="3" eb="6">
      <t>オオサカフ</t>
    </rPh>
    <phoneticPr fontId="1"/>
  </si>
  <si>
    <t>28 兵庫県</t>
    <rPh sb="3" eb="6">
      <t>ヒョウゴケン</t>
    </rPh>
    <phoneticPr fontId="1"/>
  </si>
  <si>
    <t>29 奈良県</t>
    <rPh sb="3" eb="5">
      <t>ナラ</t>
    </rPh>
    <rPh sb="5" eb="6">
      <t>ケン</t>
    </rPh>
    <phoneticPr fontId="1"/>
  </si>
  <si>
    <t>30 和歌山県</t>
    <rPh sb="3" eb="7">
      <t>ワカヤマケン</t>
    </rPh>
    <phoneticPr fontId="1"/>
  </si>
  <si>
    <t>① 厚生労働省</t>
  </si>
  <si>
    <t>② 国立病院機構</t>
  </si>
  <si>
    <t>③ 国立大学法人</t>
  </si>
  <si>
    <t>④ 労働者健康安全機構</t>
  </si>
  <si>
    <t>⑤ 地域医療機能推進機構</t>
  </si>
  <si>
    <t>⑥ その他（国）</t>
  </si>
  <si>
    <t>⑦ 都道府県</t>
  </si>
  <si>
    <t>⑧ 市町村</t>
  </si>
  <si>
    <t>⑨ 地方独立行政法人</t>
  </si>
  <si>
    <t>⑩ 日赤</t>
  </si>
  <si>
    <t>⑪ 済生会</t>
  </si>
  <si>
    <t>⑫ 北海道社会事業協会</t>
  </si>
  <si>
    <t>⑬ 厚生連</t>
  </si>
  <si>
    <t>⑭ 国民健康保険団体連合会</t>
  </si>
  <si>
    <t>⑮ 健康保険組合及びその連合会</t>
  </si>
  <si>
    <t>⑯ 共済組合及びその連合会</t>
  </si>
  <si>
    <t>⑰ 国民健康保険組合</t>
  </si>
  <si>
    <t>⑱ 公益法人</t>
  </si>
  <si>
    <t>⑲ 医療法人</t>
  </si>
  <si>
    <t>⑳ 学校法人</t>
  </si>
  <si>
    <t>㉑ 社会福祉法人</t>
  </si>
  <si>
    <t>㉒ 医療生協</t>
  </si>
  <si>
    <t>㉓ 会社</t>
  </si>
  <si>
    <t>㉔ その他の法人</t>
  </si>
  <si>
    <t>㉕ 個人</t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</si>
  <si>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</si>
  <si>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</si>
  <si>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有無</t>
    <rPh sb="0" eb="2">
      <t>ウム</t>
    </rPh>
    <phoneticPr fontId="1"/>
  </si>
  <si>
    <t>イ①</t>
    <phoneticPr fontId="1"/>
  </si>
  <si>
    <t>イ②</t>
    <phoneticPr fontId="1"/>
  </si>
  <si>
    <t>イ③</t>
    <phoneticPr fontId="1"/>
  </si>
  <si>
    <t>施設基準欄（デフォルト）</t>
    <rPh sb="0" eb="2">
      <t>シセツ</t>
    </rPh>
    <rPh sb="2" eb="4">
      <t>キジュン</t>
    </rPh>
    <rPh sb="4" eb="5">
      <t>ラン</t>
    </rPh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</si>
  <si>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</si>
  <si>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</si>
  <si>
    <t>該当性</t>
    <rPh sb="0" eb="2">
      <t>ガイトウ</t>
    </rPh>
    <rPh sb="2" eb="3">
      <t>セイ</t>
    </rPh>
    <phoneticPr fontId="1"/>
  </si>
  <si>
    <t>件数等</t>
    <rPh sb="0" eb="2">
      <t>ケンスウ</t>
    </rPh>
    <rPh sb="2" eb="3">
      <t>トウ</t>
    </rPh>
    <phoneticPr fontId="1"/>
  </si>
  <si>
    <t>施設基準ロ</t>
    <rPh sb="0" eb="2">
      <t>シセツ</t>
    </rPh>
    <rPh sb="2" eb="4">
      <t>キジュン</t>
    </rPh>
    <phoneticPr fontId="1"/>
  </si>
  <si>
    <t>支援診１</t>
    <rPh sb="0" eb="2">
      <t>シエン</t>
    </rPh>
    <rPh sb="2" eb="3">
      <t>シン</t>
    </rPh>
    <phoneticPr fontId="1"/>
  </si>
  <si>
    <t>支援診２</t>
    <rPh sb="0" eb="2">
      <t>シエン</t>
    </rPh>
    <rPh sb="2" eb="3">
      <t>シン</t>
    </rPh>
    <phoneticPr fontId="1"/>
  </si>
  <si>
    <t>支援診３</t>
    <rPh sb="0" eb="2">
      <t>シエン</t>
    </rPh>
    <rPh sb="2" eb="3">
      <t>シン</t>
    </rPh>
    <phoneticPr fontId="1"/>
  </si>
  <si>
    <t>施設基準ニ</t>
    <rPh sb="0" eb="2">
      <t>シセツ</t>
    </rPh>
    <rPh sb="2" eb="4">
      <t>キジュン</t>
    </rPh>
    <phoneticPr fontId="1"/>
  </si>
  <si>
    <t>加算１</t>
    <rPh sb="0" eb="2">
      <t>カサン</t>
    </rPh>
    <phoneticPr fontId="1"/>
  </si>
  <si>
    <t>加算２</t>
    <rPh sb="0" eb="2">
      <t>カサン</t>
    </rPh>
    <phoneticPr fontId="1"/>
  </si>
  <si>
    <t>1.内科　　　　</t>
  </si>
  <si>
    <t>2.心療内科</t>
  </si>
  <si>
    <t>3.精神科　　　</t>
  </si>
  <si>
    <t>5.呼吸器科　　</t>
  </si>
  <si>
    <t>7.循環器科　　</t>
  </si>
  <si>
    <t>8.アレルギー科</t>
  </si>
  <si>
    <t>9.リウマチ科　</t>
  </si>
  <si>
    <t>10.小児科　</t>
  </si>
  <si>
    <t>11.外科</t>
  </si>
  <si>
    <t>12.整形外科　</t>
  </si>
  <si>
    <t>13.形成外科</t>
  </si>
  <si>
    <t>14.美容外科　</t>
  </si>
  <si>
    <t>15.脳神経外科</t>
  </si>
  <si>
    <t>16.呼吸器外科　</t>
  </si>
  <si>
    <t>17.心臓血管外科</t>
  </si>
  <si>
    <t>18.小児外科</t>
  </si>
  <si>
    <t>25.気管食道科　</t>
  </si>
  <si>
    <t>26.リハビリテーション科</t>
  </si>
  <si>
    <t>27.放射線科　</t>
  </si>
  <si>
    <t>28.麻酔科　</t>
  </si>
  <si>
    <t>29.歯科</t>
  </si>
  <si>
    <t>4.神経科、神経内科</t>
    <phoneticPr fontId="1"/>
  </si>
  <si>
    <t>6.消化器科、胃腸科</t>
    <phoneticPr fontId="1"/>
  </si>
  <si>
    <t>19.皮膚泌尿器科、皮膚科、泌尿器科</t>
    <phoneticPr fontId="1"/>
  </si>
  <si>
    <t>22.産婦人科、産科、婦人科</t>
    <phoneticPr fontId="1"/>
  </si>
  <si>
    <t>診療科</t>
    <rPh sb="0" eb="3">
      <t>シンリョウカ</t>
    </rPh>
    <phoneticPr fontId="1"/>
  </si>
  <si>
    <t>標榜</t>
    <rPh sb="0" eb="2">
      <t>ヒョウボウ</t>
    </rPh>
    <phoneticPr fontId="1"/>
  </si>
  <si>
    <t>夜間緊急体制確保加算</t>
    <rPh sb="0" eb="2">
      <t>ヤカン</t>
    </rPh>
    <rPh sb="2" eb="4">
      <t>キンキュウ</t>
    </rPh>
    <rPh sb="4" eb="6">
      <t>タイセイ</t>
    </rPh>
    <rPh sb="6" eb="8">
      <t>カクホ</t>
    </rPh>
    <rPh sb="8" eb="10">
      <t>カサン</t>
    </rPh>
    <phoneticPr fontId="1"/>
  </si>
  <si>
    <t>医師配置加算</t>
    <rPh sb="0" eb="2">
      <t>イシ</t>
    </rPh>
    <rPh sb="2" eb="4">
      <t>ハイチ</t>
    </rPh>
    <rPh sb="4" eb="6">
      <t>カサン</t>
    </rPh>
    <phoneticPr fontId="1"/>
  </si>
  <si>
    <t>看護配置加算</t>
    <rPh sb="0" eb="2">
      <t>カンゴ</t>
    </rPh>
    <rPh sb="2" eb="4">
      <t>ハイチ</t>
    </rPh>
    <rPh sb="4" eb="6">
      <t>カサン</t>
    </rPh>
    <phoneticPr fontId="1"/>
  </si>
  <si>
    <t>夜間看護配置加算</t>
    <rPh sb="0" eb="2">
      <t>ヤカン</t>
    </rPh>
    <rPh sb="2" eb="4">
      <t>カンゴ</t>
    </rPh>
    <rPh sb="4" eb="6">
      <t>ハイチ</t>
    </rPh>
    <rPh sb="6" eb="8">
      <t>カサン</t>
    </rPh>
    <phoneticPr fontId="1"/>
  </si>
  <si>
    <t>看護補助配置加算</t>
    <rPh sb="0" eb="2">
      <t>カンゴ</t>
    </rPh>
    <rPh sb="2" eb="4">
      <t>ホジョ</t>
    </rPh>
    <rPh sb="4" eb="6">
      <t>ハイチ</t>
    </rPh>
    <rPh sb="6" eb="8">
      <t>カサン</t>
    </rPh>
    <phoneticPr fontId="1"/>
  </si>
  <si>
    <t>看取り加算</t>
    <rPh sb="0" eb="2">
      <t>ミト</t>
    </rPh>
    <rPh sb="3" eb="5">
      <t>カサン</t>
    </rPh>
    <phoneticPr fontId="1"/>
  </si>
  <si>
    <t>有床診療所在宅復帰機能強化加算</t>
    <rPh sb="0" eb="2">
      <t>ユウショウ</t>
    </rPh>
    <rPh sb="2" eb="5">
      <t>シンリョウジョ</t>
    </rPh>
    <rPh sb="5" eb="7">
      <t>ザイタク</t>
    </rPh>
    <rPh sb="7" eb="9">
      <t>フッキ</t>
    </rPh>
    <rPh sb="9" eb="11">
      <t>キノウ</t>
    </rPh>
    <rPh sb="11" eb="13">
      <t>キョウカ</t>
    </rPh>
    <rPh sb="13" eb="15">
      <t>カサン</t>
    </rPh>
    <phoneticPr fontId="1"/>
  </si>
  <si>
    <t>有床診療所療養病床在宅復帰機能強化加算</t>
    <rPh sb="0" eb="2">
      <t>ユウショウ</t>
    </rPh>
    <rPh sb="2" eb="5">
      <t>シンリョウジョ</t>
    </rPh>
    <rPh sb="5" eb="7">
      <t>リョウヨウ</t>
    </rPh>
    <rPh sb="7" eb="9">
      <t>ビョウショウ</t>
    </rPh>
    <rPh sb="9" eb="11">
      <t>ザイタク</t>
    </rPh>
    <rPh sb="11" eb="13">
      <t>フッキ</t>
    </rPh>
    <rPh sb="13" eb="15">
      <t>キノウ</t>
    </rPh>
    <rPh sb="15" eb="17">
      <t>キョウカ</t>
    </rPh>
    <rPh sb="17" eb="19">
      <t>カサン</t>
    </rPh>
    <phoneticPr fontId="1"/>
  </si>
  <si>
    <t>医師事務作業補助体制加算</t>
    <rPh sb="0" eb="2">
      <t>イシ</t>
    </rPh>
    <rPh sb="2" eb="4">
      <t>ジム</t>
    </rPh>
    <rPh sb="4" eb="6">
      <t>サギョウ</t>
    </rPh>
    <rPh sb="6" eb="8">
      <t>ホジョ</t>
    </rPh>
    <rPh sb="8" eb="10">
      <t>タイセイ</t>
    </rPh>
    <rPh sb="10" eb="12">
      <t>カサン</t>
    </rPh>
    <phoneticPr fontId="1"/>
  </si>
  <si>
    <t>有床診療所緩和ケア診療加算</t>
    <rPh sb="0" eb="2">
      <t>ユウショウ</t>
    </rPh>
    <rPh sb="2" eb="5">
      <t>シンリョウジョ</t>
    </rPh>
    <rPh sb="5" eb="7">
      <t>カンワ</t>
    </rPh>
    <rPh sb="9" eb="11">
      <t>シンリョウ</t>
    </rPh>
    <rPh sb="11" eb="13">
      <t>カサン</t>
    </rPh>
    <phoneticPr fontId="1"/>
  </si>
  <si>
    <t>医師配置加算等</t>
    <rPh sb="0" eb="2">
      <t>イシ</t>
    </rPh>
    <rPh sb="2" eb="4">
      <t>ハイチ</t>
    </rPh>
    <rPh sb="4" eb="6">
      <t>カサン</t>
    </rPh>
    <rPh sb="6" eb="7">
      <t>トウ</t>
    </rPh>
    <phoneticPr fontId="1"/>
  </si>
  <si>
    <t>栄養管理実施加算</t>
    <rPh sb="0" eb="2">
      <t>エイヨウ</t>
    </rPh>
    <rPh sb="2" eb="4">
      <t>カンリ</t>
    </rPh>
    <rPh sb="4" eb="6">
      <t>ジッシ</t>
    </rPh>
    <rPh sb="6" eb="8">
      <t>カサン</t>
    </rPh>
    <phoneticPr fontId="1"/>
  </si>
  <si>
    <t>事補</t>
    <rPh sb="0" eb="1">
      <t>ジ</t>
    </rPh>
    <rPh sb="1" eb="2">
      <t>ホ</t>
    </rPh>
    <phoneticPr fontId="1"/>
  </si>
  <si>
    <t>加算１（50対1）</t>
    <rPh sb="0" eb="2">
      <t>カサン</t>
    </rPh>
    <rPh sb="6" eb="7">
      <t>タイ</t>
    </rPh>
    <phoneticPr fontId="1"/>
  </si>
  <si>
    <t>加算１（75対1）</t>
    <rPh sb="0" eb="2">
      <t>カサン</t>
    </rPh>
    <rPh sb="6" eb="7">
      <t>タイ</t>
    </rPh>
    <phoneticPr fontId="1"/>
  </si>
  <si>
    <t>加算１（100対1）</t>
    <rPh sb="0" eb="2">
      <t>カサン</t>
    </rPh>
    <rPh sb="7" eb="8">
      <t>タイ</t>
    </rPh>
    <phoneticPr fontId="1"/>
  </si>
  <si>
    <t>加算２（50対1）</t>
    <rPh sb="0" eb="2">
      <t>カサン</t>
    </rPh>
    <rPh sb="6" eb="7">
      <t>タイ</t>
    </rPh>
    <phoneticPr fontId="1"/>
  </si>
  <si>
    <t>加算２（75対1）</t>
    <rPh sb="0" eb="2">
      <t>カサン</t>
    </rPh>
    <rPh sb="6" eb="7">
      <t>タイ</t>
    </rPh>
    <phoneticPr fontId="1"/>
  </si>
  <si>
    <t>加算２（100対1）</t>
    <rPh sb="0" eb="2">
      <t>カサン</t>
    </rPh>
    <rPh sb="7" eb="8">
      <t>タイ</t>
    </rPh>
    <phoneticPr fontId="1"/>
  </si>
  <si>
    <t>影響</t>
    <rPh sb="0" eb="2">
      <t>エイキョウ</t>
    </rPh>
    <phoneticPr fontId="1"/>
  </si>
  <si>
    <t>現員数：医師</t>
    <rPh sb="0" eb="1">
      <t>ゲン</t>
    </rPh>
    <rPh sb="1" eb="2">
      <t>イン</t>
    </rPh>
    <rPh sb="2" eb="3">
      <t>スウ</t>
    </rPh>
    <rPh sb="4" eb="6">
      <t>イシ</t>
    </rPh>
    <phoneticPr fontId="1"/>
  </si>
  <si>
    <t>現員数：看護師</t>
    <rPh sb="0" eb="3">
      <t>ゲンインスウ</t>
    </rPh>
    <rPh sb="4" eb="7">
      <t>カンゴシ</t>
    </rPh>
    <phoneticPr fontId="1"/>
  </si>
  <si>
    <t>現員数：准看護師</t>
    <rPh sb="0" eb="3">
      <t>ゲンインスウ</t>
    </rPh>
    <rPh sb="4" eb="8">
      <t>ジュンカンゴシ</t>
    </rPh>
    <phoneticPr fontId="1"/>
  </si>
  <si>
    <t>現員数：看護補助者</t>
    <rPh sb="0" eb="3">
      <t>ゲンインスウ</t>
    </rPh>
    <rPh sb="4" eb="6">
      <t>カンゴ</t>
    </rPh>
    <rPh sb="6" eb="8">
      <t>ホジョ</t>
    </rPh>
    <rPh sb="8" eb="9">
      <t>モノ</t>
    </rPh>
    <phoneticPr fontId="1"/>
  </si>
  <si>
    <t>介護保険
適用病床の有無</t>
    <rPh sb="0" eb="2">
      <t>カイゴ</t>
    </rPh>
    <rPh sb="2" eb="4">
      <t>ホケン</t>
    </rPh>
    <rPh sb="5" eb="7">
      <t>テキヨウ</t>
    </rPh>
    <rPh sb="7" eb="9">
      <t>ビョウショウ</t>
    </rPh>
    <rPh sb="10" eb="12">
      <t>ウム</t>
    </rPh>
    <phoneticPr fontId="1"/>
  </si>
  <si>
    <t>有床診療所入院基本料１</t>
    <phoneticPr fontId="1"/>
  </si>
  <si>
    <t>有床診療所入院基本料２</t>
    <phoneticPr fontId="1"/>
  </si>
  <si>
    <t>有床診療所入院基本料３</t>
    <phoneticPr fontId="1"/>
  </si>
  <si>
    <t>有床診療所入院基本料４</t>
    <phoneticPr fontId="1"/>
  </si>
  <si>
    <t>有床診療所入院基本料５</t>
    <phoneticPr fontId="1"/>
  </si>
  <si>
    <t>有床診療所入院基本料６</t>
    <phoneticPr fontId="1"/>
  </si>
  <si>
    <t>介護病床を含む病床数</t>
    <rPh sb="0" eb="2">
      <t>カイゴ</t>
    </rPh>
    <rPh sb="2" eb="4">
      <t>ビョウショウ</t>
    </rPh>
    <rPh sb="5" eb="6">
      <t>フク</t>
    </rPh>
    <rPh sb="7" eb="10">
      <t>ビョウショウスウ</t>
    </rPh>
    <phoneticPr fontId="1"/>
  </si>
  <si>
    <t>（再掲）医療病床数のみ</t>
    <rPh sb="1" eb="3">
      <t>サイケイ</t>
    </rPh>
    <rPh sb="4" eb="6">
      <t>イリョウ</t>
    </rPh>
    <rPh sb="6" eb="9">
      <t>ビョウショウスウ</t>
    </rPh>
    <phoneticPr fontId="1"/>
  </si>
  <si>
    <t>有床診療所療養病床入院基本料（介護病床混在）</t>
    <rPh sb="0" eb="2">
      <t>ユウショウ</t>
    </rPh>
    <rPh sb="2" eb="5">
      <t>シンリョウジョ</t>
    </rPh>
    <rPh sb="5" eb="7">
      <t>リョウヨウ</t>
    </rPh>
    <rPh sb="7" eb="9">
      <t>ビョウショウ</t>
    </rPh>
    <rPh sb="9" eb="11">
      <t>ニュウイン</t>
    </rPh>
    <rPh sb="11" eb="14">
      <t>キホンリョウ</t>
    </rPh>
    <rPh sb="15" eb="17">
      <t>カイゴ</t>
    </rPh>
    <rPh sb="17" eb="19">
      <t>ビョウショウ</t>
    </rPh>
    <rPh sb="19" eb="21">
      <t>コンザイ</t>
    </rPh>
    <phoneticPr fontId="1"/>
  </si>
  <si>
    <t>有床診療所療養病床入院基本料（医療病床のみ）</t>
    <rPh sb="0" eb="2">
      <t>ユウショウ</t>
    </rPh>
    <rPh sb="2" eb="5">
      <t>シンリョウジョ</t>
    </rPh>
    <rPh sb="5" eb="7">
      <t>リョウヨウ</t>
    </rPh>
    <rPh sb="7" eb="9">
      <t>ビョウショウ</t>
    </rPh>
    <rPh sb="9" eb="11">
      <t>ニュウイン</t>
    </rPh>
    <rPh sb="11" eb="14">
      <t>キホンリョウ</t>
    </rPh>
    <rPh sb="15" eb="17">
      <t>イリョウ</t>
    </rPh>
    <rPh sb="17" eb="19">
      <t>ビョウショウ</t>
    </rPh>
    <phoneticPr fontId="1"/>
  </si>
  <si>
    <t>特別入院基本料（介護病床混在）</t>
    <rPh sb="0" eb="2">
      <t>トクベツ</t>
    </rPh>
    <rPh sb="2" eb="4">
      <t>ニュウイン</t>
    </rPh>
    <rPh sb="4" eb="7">
      <t>キホンリョウ</t>
    </rPh>
    <rPh sb="8" eb="10">
      <t>カイゴ</t>
    </rPh>
    <rPh sb="10" eb="12">
      <t>ビョウショウ</t>
    </rPh>
    <rPh sb="12" eb="14">
      <t>コンザイ</t>
    </rPh>
    <phoneticPr fontId="1"/>
  </si>
  <si>
    <t>特別入院基本料（医療病床のみ）</t>
    <rPh sb="0" eb="2">
      <t>トクベツ</t>
    </rPh>
    <rPh sb="2" eb="4">
      <t>ニュウイン</t>
    </rPh>
    <rPh sb="4" eb="7">
      <t>キホンリョウ</t>
    </rPh>
    <rPh sb="8" eb="10">
      <t>イリョウ</t>
    </rPh>
    <rPh sb="10" eb="12">
      <t>ビョウショウ</t>
    </rPh>
    <phoneticPr fontId="1"/>
  </si>
  <si>
    <t>介護医療院を併設している。</t>
    <phoneticPr fontId="1"/>
  </si>
  <si>
    <t>指定居宅介護支援事業者又は指定介護予防サービス事業者である。</t>
    <phoneticPr fontId="1"/>
  </si>
  <si>
    <t>在宅療養支援診療所であって、過去1年間に訪問診療を実施した実績がある。</t>
    <phoneticPr fontId="1"/>
  </si>
  <si>
    <t>夜間看護配置加算１又は２の届出を行っている。</t>
    <phoneticPr fontId="1"/>
  </si>
  <si>
    <t>時間外対応加算１の届出を行っている。</t>
    <phoneticPr fontId="1"/>
  </si>
  <si>
    <t>医療資源の少ない地域※に所在する有床診療所である。※特定一般病棟入院料の「注１」に規定する地域</t>
    <phoneticPr fontId="1"/>
  </si>
  <si>
    <t>過去1年間に、乳幼児加算・幼児加算、超重症児(者)入院診療加算・準超重症児(者)入院診療加算又は小児療養環境特別加算を算定した実績がある。</t>
    <phoneticPr fontId="1"/>
  </si>
  <si>
    <t>施設基準要件</t>
    <rPh sb="0" eb="2">
      <t>シセツ</t>
    </rPh>
    <rPh sb="2" eb="4">
      <t>キジュン</t>
    </rPh>
    <rPh sb="4" eb="6">
      <t>ヨウケン</t>
    </rPh>
    <phoneticPr fontId="1"/>
  </si>
  <si>
    <t>20.性病科　　</t>
    <phoneticPr fontId="1"/>
  </si>
  <si>
    <t>21.こう門科</t>
    <phoneticPr fontId="1"/>
  </si>
  <si>
    <t>23.眼科　　　</t>
    <phoneticPr fontId="1"/>
  </si>
  <si>
    <t>24.耳鼻いんこう科</t>
    <phoneticPr fontId="1"/>
  </si>
  <si>
    <t>保険医療機関情報</t>
    <rPh sb="0" eb="2">
      <t>ホケン</t>
    </rPh>
    <rPh sb="2" eb="4">
      <t>イリョウ</t>
    </rPh>
    <rPh sb="4" eb="6">
      <t>キカン</t>
    </rPh>
    <rPh sb="6" eb="8">
      <t>ジョウホウ</t>
    </rPh>
    <phoneticPr fontId="1"/>
  </si>
  <si>
    <t>届出区分ごとの病床数と医療従事者数</t>
    <rPh sb="0" eb="2">
      <t>トドケデ</t>
    </rPh>
    <rPh sb="2" eb="4">
      <t>クブン</t>
    </rPh>
    <rPh sb="7" eb="10">
      <t>ビョウショウスウ</t>
    </rPh>
    <rPh sb="11" eb="13">
      <t>イリョウ</t>
    </rPh>
    <rPh sb="13" eb="16">
      <t>ジュウジシャ</t>
    </rPh>
    <rPh sb="16" eb="17">
      <t>スウ</t>
    </rPh>
    <phoneticPr fontId="1"/>
  </si>
  <si>
    <t>施設基準該当性　</t>
    <rPh sb="0" eb="2">
      <t>シセツ</t>
    </rPh>
    <rPh sb="2" eb="4">
      <t>キジュン</t>
    </rPh>
    <rPh sb="4" eb="7">
      <t>ガイトウセイ</t>
    </rPh>
    <phoneticPr fontId="1"/>
  </si>
  <si>
    <t>標榜診療科</t>
    <rPh sb="0" eb="2">
      <t>ヒョウボウ</t>
    </rPh>
    <rPh sb="2" eb="5">
      <t>シンリョウカ</t>
    </rPh>
    <phoneticPr fontId="1"/>
  </si>
  <si>
    <t>加算の算定状況</t>
    <rPh sb="0" eb="2">
      <t>カサン</t>
    </rPh>
    <rPh sb="3" eb="5">
      <t>サンテイ</t>
    </rPh>
    <rPh sb="5" eb="7">
      <t>ジョウキョウ</t>
    </rPh>
    <phoneticPr fontId="1"/>
  </si>
  <si>
    <t>対象病床数</t>
    <rPh sb="0" eb="2">
      <t>タイショウ</t>
    </rPh>
    <rPh sb="2" eb="5">
      <t>ビョウショウスウ</t>
    </rPh>
    <phoneticPr fontId="1"/>
  </si>
  <si>
    <t xml:space="preserve">    泌尿器科)</t>
  </si>
  <si>
    <t>内科　　　　</t>
  </si>
  <si>
    <t>心療内科</t>
  </si>
  <si>
    <t>精神科　　　</t>
  </si>
  <si>
    <t>神経科(又は神経内科)</t>
  </si>
  <si>
    <t>呼吸器科　　</t>
  </si>
  <si>
    <t>消化器科(又は胃腸科)</t>
  </si>
  <si>
    <t>循環器科　　</t>
  </si>
  <si>
    <t>アレルギー科</t>
  </si>
  <si>
    <t>リウマチ科　</t>
  </si>
  <si>
    <t>小児科　</t>
  </si>
  <si>
    <t>外科</t>
  </si>
  <si>
    <t>整形外科　</t>
  </si>
  <si>
    <t>形成外科</t>
  </si>
  <si>
    <t>美容外科　</t>
  </si>
  <si>
    <t>脳神経外科</t>
  </si>
  <si>
    <t>呼吸器外科　</t>
  </si>
  <si>
    <t>心臓血管外科</t>
  </si>
  <si>
    <t>小児外科</t>
  </si>
  <si>
    <t>皮膚泌尿器科(又は皮膚科、</t>
  </si>
  <si>
    <t>性病科　　</t>
  </si>
  <si>
    <t>こう門科</t>
  </si>
  <si>
    <t>産婦人科(又は産科、婦人科)</t>
  </si>
  <si>
    <t>眼科　　　</t>
  </si>
  <si>
    <t>耳鼻いんこう科</t>
  </si>
  <si>
    <t>気管食道科　</t>
  </si>
  <si>
    <t>リハビリテーション科</t>
  </si>
  <si>
    <t>放射線科　</t>
  </si>
  <si>
    <t>麻酔科　</t>
  </si>
  <si>
    <t>歯科</t>
  </si>
  <si>
    <t>※いずれかに○をする</t>
    <phoneticPr fontId="1"/>
  </si>
  <si>
    <r>
      <t>以下の１～３のいずれかに該当すること</t>
    </r>
    <r>
      <rPr>
        <sz val="9"/>
        <color theme="1"/>
        <rFont val="ＭＳ Ｐ明朝"/>
        <family val="1"/>
        <charset val="128"/>
      </rPr>
      <t>（該当する記号全てに○）</t>
    </r>
    <rPh sb="0" eb="2">
      <t>イカ</t>
    </rPh>
    <rPh sb="12" eb="14">
      <t>ガイトウ</t>
    </rPh>
    <phoneticPr fontId="1"/>
  </si>
  <si>
    <t>過去１年間に、介護保険の通所リハビリテーション、</t>
  </si>
  <si>
    <t>介護医療院を併設している。</t>
  </si>
  <si>
    <t>指定居宅介護支援事業者又は指定介護予防サービス</t>
  </si>
  <si>
    <t>　有床診療所入院基本料１～３の届出施設</t>
  </si>
  <si>
    <t>　　　</t>
    <phoneticPr fontId="1"/>
  </si>
  <si>
    <t>保険医療機関番号（7桁）</t>
    <rPh sb="0" eb="2">
      <t>ホケン</t>
    </rPh>
    <rPh sb="2" eb="4">
      <t>イリョウ</t>
    </rPh>
    <rPh sb="4" eb="6">
      <t>キカン</t>
    </rPh>
    <rPh sb="6" eb="8">
      <t>バンゴウ</t>
    </rPh>
    <rPh sb="10" eb="11">
      <t>ケタ</t>
    </rPh>
    <phoneticPr fontId="1"/>
  </si>
  <si>
    <t>保険医療機関名</t>
    <rPh sb="0" eb="2">
      <t>ホケン</t>
    </rPh>
    <rPh sb="2" eb="4">
      <t>イリョウ</t>
    </rPh>
    <rPh sb="4" eb="7">
      <t>キカンメイ</t>
    </rPh>
    <phoneticPr fontId="1"/>
  </si>
  <si>
    <t>別紙様式２　入力フォーム</t>
    <rPh sb="0" eb="2">
      <t>ベッシ</t>
    </rPh>
    <rPh sb="2" eb="4">
      <t>ヨウシキ</t>
    </rPh>
    <rPh sb="6" eb="8">
      <t>ニュウリョク</t>
    </rPh>
    <phoneticPr fontId="1"/>
  </si>
  <si>
    <r>
      <t>過去１年間の急変時の入院件数が</t>
    </r>
    <r>
      <rPr>
        <b/>
        <u/>
        <sz val="11"/>
        <color rgb="FFFF0000"/>
        <rFont val="ＭＳ Ｐゴシック"/>
        <family val="3"/>
        <charset val="128"/>
        <scheme val="major"/>
      </rPr>
      <t>6件以上</t>
    </r>
    <r>
      <rPr>
        <sz val="11"/>
        <rFont val="ＭＳ Ｐゴシック"/>
        <family val="3"/>
        <charset val="128"/>
        <scheme val="major"/>
      </rPr>
      <t>である。（予定入院は除く。）</t>
    </r>
    <phoneticPr fontId="1"/>
  </si>
  <si>
    <r>
      <t>過去1年間の新規入院患者のうち、他の急性期医療を担う病院の一般病棟からの受入が</t>
    </r>
    <r>
      <rPr>
        <b/>
        <u/>
        <sz val="11"/>
        <color rgb="FFFF0000"/>
        <rFont val="ＭＳ Ｐゴシック"/>
        <family val="3"/>
        <charset val="128"/>
        <scheme val="major"/>
      </rPr>
      <t>1割以上</t>
    </r>
    <r>
      <rPr>
        <sz val="11"/>
        <rFont val="ＭＳ Ｐゴシック"/>
        <family val="3"/>
        <charset val="128"/>
        <scheme val="major"/>
      </rPr>
      <t>である。</t>
    </r>
    <phoneticPr fontId="1"/>
  </si>
  <si>
    <r>
      <t>過去1年間の当該保険医療機関内における看取りの実績が</t>
    </r>
    <r>
      <rPr>
        <b/>
        <u/>
        <sz val="11"/>
        <color rgb="FFFF0000"/>
        <rFont val="ＭＳ Ｐゴシック"/>
        <family val="3"/>
        <charset val="128"/>
        <scheme val="major"/>
      </rPr>
      <t>2件以上</t>
    </r>
    <r>
      <rPr>
        <sz val="11"/>
        <rFont val="ＭＳ Ｐゴシック"/>
        <family val="3"/>
        <charset val="128"/>
        <scheme val="major"/>
      </rPr>
      <t>である。</t>
    </r>
    <phoneticPr fontId="1"/>
  </si>
  <si>
    <r>
      <t>過去1年間の全身麻酔、脊椎麻酔又は硬膜外麻酔（手術を実施した場合に限る。）の患者数（分娩を除く。）が</t>
    </r>
    <r>
      <rPr>
        <b/>
        <u/>
        <sz val="11"/>
        <color rgb="FFFF0000"/>
        <rFont val="ＭＳ Ｐゴシック"/>
        <family val="3"/>
        <charset val="128"/>
        <scheme val="major"/>
      </rPr>
      <t>30件以上</t>
    </r>
    <r>
      <rPr>
        <sz val="11"/>
        <rFont val="ＭＳ Ｐゴシック"/>
        <family val="3"/>
        <charset val="128"/>
        <scheme val="major"/>
      </rPr>
      <t>である。</t>
    </r>
    <phoneticPr fontId="1"/>
  </si>
  <si>
    <r>
      <t>過去1年間の分娩を行った総数（帝王切開を含む。）が</t>
    </r>
    <r>
      <rPr>
        <b/>
        <u/>
        <sz val="11"/>
        <color rgb="FFFF0000"/>
        <rFont val="ＭＳ Ｐゴシック"/>
        <family val="3"/>
        <charset val="128"/>
        <scheme val="major"/>
      </rPr>
      <t>30件以上</t>
    </r>
    <r>
      <rPr>
        <sz val="11"/>
        <rFont val="ＭＳ Ｐゴシック"/>
        <family val="3"/>
        <charset val="128"/>
        <scheme val="major"/>
      </rPr>
      <t>である。</t>
    </r>
    <phoneticPr fontId="1"/>
  </si>
  <si>
    <t>郡市区町村</t>
    <rPh sb="0" eb="1">
      <t>グン</t>
    </rPh>
    <rPh sb="1" eb="5">
      <t>シクチョウソン</t>
    </rPh>
    <phoneticPr fontId="1"/>
  </si>
  <si>
    <t>は直接入力を、</t>
    <rPh sb="1" eb="3">
      <t>チョクセツ</t>
    </rPh>
    <rPh sb="3" eb="5">
      <t>ニュウリョク</t>
    </rPh>
    <phoneticPr fontId="1"/>
  </si>
  <si>
    <t>はリストから選択してください。</t>
    <rPh sb="6" eb="8">
      <t>センタク</t>
    </rPh>
    <phoneticPr fontId="1"/>
  </si>
  <si>
    <t>標榜なし</t>
    <rPh sb="0" eb="2">
      <t>ヒョウボウ</t>
    </rPh>
    <phoneticPr fontId="1"/>
  </si>
  <si>
    <t>介護保険適用の病床の有無
（どちらかに☑を付すこと）</t>
    <rPh sb="0" eb="2">
      <t>カイゴ</t>
    </rPh>
    <rPh sb="2" eb="4">
      <t>ホケン</t>
    </rPh>
    <rPh sb="4" eb="6">
      <t>テキヨウ</t>
    </rPh>
    <rPh sb="7" eb="9">
      <t>ビョウショウ</t>
    </rPh>
    <rPh sb="10" eb="12">
      <t>ウム</t>
    </rPh>
    <rPh sb="21" eb="22">
      <t>フ</t>
    </rPh>
    <phoneticPr fontId="1"/>
  </si>
  <si>
    <r>
      <t>※有床診療所入院基本料１～３においては、イ①～③のいずれか１つ以上、またはロ～ルのいずれか２つ以上に該当すること。また、</t>
    </r>
    <r>
      <rPr>
        <b/>
        <u/>
        <sz val="11"/>
        <color rgb="FFFF0000"/>
        <rFont val="ＭＳ Ｐゴシック"/>
        <family val="3"/>
        <charset val="128"/>
        <scheme val="major"/>
      </rPr>
      <t>有床診療所入院基本料１～３を届け出ていない場合でも入力すること</t>
    </r>
    <r>
      <rPr>
        <sz val="11"/>
        <rFont val="ＭＳ Ｐゴシック"/>
        <family val="3"/>
        <charset val="128"/>
        <scheme val="major"/>
      </rPr>
      <t>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</si>
  <si>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</si>
  <si>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</si>
  <si>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</si>
  <si>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</si>
  <si>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（別紙様式２）　　【有床診療所記入用】</t>
    <rPh sb="1" eb="3">
      <t>ベッシ</t>
    </rPh>
    <rPh sb="3" eb="5">
      <t>ヨウシキ</t>
    </rPh>
    <rPh sb="10" eb="11">
      <t>ア</t>
    </rPh>
    <rPh sb="11" eb="12">
      <t>ユカ</t>
    </rPh>
    <rPh sb="12" eb="15">
      <t>シンリョウショ</t>
    </rPh>
    <rPh sb="15" eb="17">
      <t>キニュウ</t>
    </rPh>
    <rPh sb="17" eb="18">
      <t>ヨウ</t>
    </rPh>
    <phoneticPr fontId="1"/>
  </si>
  <si>
    <t>様式５の４　褥瘡対策に係る報告書</t>
    <rPh sb="0" eb="2">
      <t>ヨウシキ</t>
    </rPh>
    <phoneticPr fontId="1"/>
  </si>
  <si>
    <t>※１名の患者が複数褥瘡を有していても、患者１名として数える。</t>
    <phoneticPr fontId="1"/>
  </si>
  <si>
    <t>※該当する患者がいない場合「０」と書くこと。</t>
    <rPh sb="17" eb="18">
      <t>カ</t>
    </rPh>
    <phoneticPr fontId="1"/>
  </si>
  <si>
    <t>名</t>
    <rPh sb="0" eb="1">
      <t>メイ</t>
    </rPh>
    <phoneticPr fontId="1"/>
  </si>
  <si>
    <t>　①のうち、d1以上の褥瘡を有していた患者数（褥瘡保有者数）</t>
    <rPh sb="23" eb="25">
      <t>ジョクソウ</t>
    </rPh>
    <rPh sb="25" eb="28">
      <t>ホユウシャ</t>
    </rPh>
    <rPh sb="28" eb="29">
      <t>スウ</t>
    </rPh>
    <phoneticPr fontId="1"/>
  </si>
  <si>
    <t>　②のうち、入院時に既に褥瘡を有していた患者数（入院時褥瘡保有者数）</t>
    <rPh sb="24" eb="27">
      <t>ニュウインジ</t>
    </rPh>
    <rPh sb="27" eb="29">
      <t>ジョクソウ</t>
    </rPh>
    <rPh sb="29" eb="32">
      <t>ホユウシャ</t>
    </rPh>
    <rPh sb="32" eb="33">
      <t>スウ</t>
    </rPh>
    <phoneticPr fontId="1"/>
  </si>
  <si>
    <t>　②のうち、入院中に新たに褥瘡が発生した患者数（※②－③の患者数）</t>
    <phoneticPr fontId="1"/>
  </si>
  <si>
    <t>④が②－③と一致していることを確認→</t>
    <phoneticPr fontId="1"/>
  </si>
  <si>
    <t>自動チェック：</t>
    <rPh sb="0" eb="2">
      <t>ジドウ</t>
    </rPh>
    <phoneticPr fontId="1"/>
  </si>
  <si>
    <t>⑤</t>
    <phoneticPr fontId="1"/>
  </si>
  <si>
    <t>　　体圧分散マットレス等に関する体制の整備状況
　　※☑を付すこと（複数選択可）。自由記載は簡潔に記載すること。</t>
    <phoneticPr fontId="1"/>
  </si>
  <si>
    <t>⑥</t>
    <phoneticPr fontId="1"/>
  </si>
  <si>
    <t>　褥瘡の重症度</t>
    <phoneticPr fontId="1"/>
  </si>
  <si>
    <t>入院時の褥瘡（③の患者の入院時の状況）</t>
    <rPh sb="0" eb="2">
      <t>ニュウイン</t>
    </rPh>
    <rPh sb="4" eb="6">
      <t>ジョクソウ</t>
    </rPh>
    <rPh sb="9" eb="11">
      <t>カンジャ</t>
    </rPh>
    <rPh sb="12" eb="15">
      <t>ニュウインジ</t>
    </rPh>
    <rPh sb="16" eb="18">
      <t>ジョウキョウ</t>
    </rPh>
    <phoneticPr fontId="1"/>
  </si>
  <si>
    <t>院内発生した褥瘡（④の患者の発見時の状況）</t>
    <rPh sb="0" eb="2">
      <t>インナイ</t>
    </rPh>
    <rPh sb="2" eb="4">
      <t>ハッセイ</t>
    </rPh>
    <rPh sb="6" eb="8">
      <t>ジョクソウ</t>
    </rPh>
    <rPh sb="11" eb="13">
      <t>カンジャ</t>
    </rPh>
    <rPh sb="14" eb="17">
      <t>ハッケンジ</t>
    </rPh>
    <rPh sb="18" eb="20">
      <t>ジョウキョウ</t>
    </rPh>
    <phoneticPr fontId="1"/>
  </si>
  <si>
    <t>ｄ1</t>
    <phoneticPr fontId="1"/>
  </si>
  <si>
    <t>ｄ2</t>
    <phoneticPr fontId="1"/>
  </si>
  <si>
    <t>D3</t>
  </si>
  <si>
    <t>D4</t>
    <phoneticPr fontId="1"/>
  </si>
  <si>
    <t>D5</t>
    <phoneticPr fontId="1"/>
  </si>
  <si>
    <t>DU</t>
    <phoneticPr fontId="1"/>
  </si>
  <si>
    <t>↑③の合計と一致していることを確認</t>
    <rPh sb="3" eb="5">
      <t>ゴウケイ</t>
    </rPh>
    <rPh sb="6" eb="8">
      <t>イッチ</t>
    </rPh>
    <rPh sb="15" eb="17">
      <t>カクニン</t>
    </rPh>
    <phoneticPr fontId="1"/>
  </si>
  <si>
    <t>↑④の合計と一致していることを確認</t>
    <rPh sb="3" eb="5">
      <t>ゴウケイ</t>
    </rPh>
    <rPh sb="6" eb="8">
      <t>イッチ</t>
    </rPh>
    <rPh sb="15" eb="17">
      <t>カクニン</t>
    </rPh>
    <phoneticPr fontId="1"/>
  </si>
  <si>
    <t>② ①のうち、d1以上の褥瘡を有していた患者数</t>
    <rPh sb="9" eb="11">
      <t>イジョウ</t>
    </rPh>
    <rPh sb="12" eb="14">
      <t>ジョクソウ</t>
    </rPh>
    <rPh sb="15" eb="16">
      <t>ユウ</t>
    </rPh>
    <rPh sb="20" eb="23">
      <t>カンジャスウ</t>
    </rPh>
    <phoneticPr fontId="1"/>
  </si>
  <si>
    <t>③ ②のうち、入院時に既に褥瘡を有していた患者数</t>
    <rPh sb="7" eb="10">
      <t>ニュウインジ</t>
    </rPh>
    <rPh sb="11" eb="12">
      <t>スデ</t>
    </rPh>
    <rPh sb="13" eb="15">
      <t>ジョクソウ</t>
    </rPh>
    <rPh sb="16" eb="17">
      <t>ユウ</t>
    </rPh>
    <rPh sb="21" eb="24">
      <t>カンジャスウ</t>
    </rPh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</si>
  <si>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</si>
  <si>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</si>
  <si>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</si>
  <si>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</si>
  <si>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D5</t>
    <phoneticPr fontId="1"/>
  </si>
  <si>
    <t>DU</t>
    <phoneticPr fontId="1"/>
  </si>
  <si>
    <t>④ ②のうち、入院中に新たに褥瘡が発生した患者数</t>
    <phoneticPr fontId="1"/>
  </si>
  <si>
    <t>合計</t>
    <rPh sb="0" eb="2">
      <t>ゴウケイ</t>
    </rPh>
    <phoneticPr fontId="1"/>
  </si>
  <si>
    <t>褥瘡患者数に係る報告</t>
    <rPh sb="0" eb="2">
      <t>ジョクソウ</t>
    </rPh>
    <rPh sb="2" eb="5">
      <t>カンジャスウ</t>
    </rPh>
    <rPh sb="6" eb="7">
      <t>カカ</t>
    </rPh>
    <rPh sb="8" eb="10">
      <t>ホウコク</t>
    </rPh>
    <phoneticPr fontId="1"/>
  </si>
  <si>
    <t>←自動計算</t>
    <rPh sb="1" eb="3">
      <t>ジドウ</t>
    </rPh>
    <rPh sb="3" eb="5">
      <t>ケイサン</t>
    </rPh>
    <phoneticPr fontId="1"/>
  </si>
  <si>
    <t>体圧分散マットレス</t>
    <rPh sb="0" eb="2">
      <t>タイアツ</t>
    </rPh>
    <rPh sb="2" eb="4">
      <t>ブンサン</t>
    </rPh>
    <phoneticPr fontId="1"/>
  </si>
  <si>
    <t>エアマットレス</t>
    <phoneticPr fontId="1"/>
  </si>
  <si>
    <t>体圧分散用枕</t>
    <rPh sb="0" eb="2">
      <t>タイアツ</t>
    </rPh>
    <rPh sb="2" eb="4">
      <t>ブンサン</t>
    </rPh>
    <rPh sb="4" eb="5">
      <t>ヨウ</t>
    </rPh>
    <rPh sb="5" eb="6">
      <t>マクラ</t>
    </rPh>
    <phoneticPr fontId="1"/>
  </si>
  <si>
    <t>車いす用クッション</t>
    <rPh sb="0" eb="1">
      <t>クルマ</t>
    </rPh>
    <rPh sb="3" eb="4">
      <t>ヨウ</t>
    </rPh>
    <phoneticPr fontId="1"/>
  </si>
  <si>
    <t>保有していない</t>
    <rPh sb="0" eb="2">
      <t>ホユウ</t>
    </rPh>
    <phoneticPr fontId="1"/>
  </si>
  <si>
    <t>体圧分散用具の保有状況</t>
    <rPh sb="0" eb="2">
      <t>タイアツ</t>
    </rPh>
    <rPh sb="2" eb="4">
      <t>ブンサン</t>
    </rPh>
    <rPh sb="4" eb="6">
      <t>ヨウグ</t>
    </rPh>
    <rPh sb="7" eb="9">
      <t>ホユウ</t>
    </rPh>
    <rPh sb="9" eb="11">
      <t>ジョウキョウ</t>
    </rPh>
    <phoneticPr fontId="1"/>
  </si>
  <si>
    <t>体圧分散用具名</t>
    <rPh sb="0" eb="2">
      <t>タイアツ</t>
    </rPh>
    <rPh sb="2" eb="4">
      <t>ブンサン</t>
    </rPh>
    <rPh sb="4" eb="6">
      <t>ヨウグ</t>
    </rPh>
    <rPh sb="6" eb="7">
      <t>メイ</t>
    </rPh>
    <phoneticPr fontId="1"/>
  </si>
  <si>
    <t>保有状況</t>
    <rPh sb="0" eb="2">
      <t>ホユウ</t>
    </rPh>
    <rPh sb="2" eb="4">
      <t>ジョウキョウ</t>
    </rPh>
    <phoneticPr fontId="1"/>
  </si>
  <si>
    <t>保有台数</t>
    <rPh sb="0" eb="2">
      <t>ホユウ</t>
    </rPh>
    <rPh sb="2" eb="4">
      <t>ダイスウ</t>
    </rPh>
    <phoneticPr fontId="1"/>
  </si>
  <si>
    <t>保有している</t>
    <rPh sb="0" eb="2">
      <t>ホユウ</t>
    </rPh>
    <phoneticPr fontId="1"/>
  </si>
  <si>
    <t>その他（自由記載）</t>
    <rPh sb="2" eb="3">
      <t>タ</t>
    </rPh>
    <rPh sb="4" eb="6">
      <t>ジユウ</t>
    </rPh>
    <rPh sb="6" eb="8">
      <t>キサイ</t>
    </rPh>
    <phoneticPr fontId="1"/>
  </si>
  <si>
    <t>必要時レンタル</t>
    <rPh sb="0" eb="3">
      <t>ヒツヨウジ</t>
    </rPh>
    <phoneticPr fontId="1"/>
  </si>
  <si>
    <t>その他</t>
    <rPh sb="2" eb="3">
      <t>タ</t>
    </rPh>
    <phoneticPr fontId="1"/>
  </si>
  <si>
    <t>該当あり</t>
    <rPh sb="0" eb="2">
      <t>ガイトウ</t>
    </rPh>
    <phoneticPr fontId="1"/>
  </si>
  <si>
    <t>該当なし</t>
    <rPh sb="0" eb="2">
      <t>ガイトウ</t>
    </rPh>
    <phoneticPr fontId="1"/>
  </si>
  <si>
    <t xml:space="preserve">  ※　印刷は片面印刷とすること。</t>
    <phoneticPr fontId="1"/>
  </si>
  <si>
    <t>有床診療所急性期患者支援療養病床初期加算</t>
    <phoneticPr fontId="1"/>
  </si>
  <si>
    <t>DDTI</t>
    <phoneticPr fontId="1"/>
  </si>
  <si>
    <t>過去1年間に、介護保険の通所リハビリテーション、介護予防通所リハビリテーション、居宅療養管理指導、介護予防居宅療養管理指導、短期入所療養介護、介護予防短期入所療養介護又は複合型サービスの提供実績がある。</t>
    <phoneticPr fontId="1"/>
  </si>
  <si>
    <t>有床診療所入院基本料１</t>
  </si>
  <si>
    <t>DDTI</t>
    <phoneticPr fontId="1"/>
  </si>
  <si>
    <r>
      <t>※　「１日平均入院患者数」は</t>
    </r>
    <r>
      <rPr>
        <b/>
        <u/>
        <sz val="11"/>
        <rFont val="ＭＳ 明朝"/>
        <family val="1"/>
        <charset val="128"/>
      </rPr>
      <t>１人未満の端数は、切り上げ</t>
    </r>
    <r>
      <rPr>
        <sz val="11"/>
        <rFont val="ＭＳ 明朝"/>
        <family val="1"/>
        <charset val="128"/>
      </rPr>
      <t>ること。</t>
    </r>
    <phoneticPr fontId="1"/>
  </si>
  <si>
    <r>
      <t>※　「現員数」は</t>
    </r>
    <r>
      <rPr>
        <b/>
        <u/>
        <sz val="11"/>
        <rFont val="ＭＳ 明朝"/>
        <family val="1"/>
        <charset val="128"/>
      </rPr>
      <t>１人未満の端数は、小数点第二位（小数点第三位切り捨て）</t>
    </r>
    <r>
      <rPr>
        <sz val="11"/>
        <rFont val="ＭＳ 明朝"/>
        <family val="1"/>
        <charset val="128"/>
      </rPr>
      <t>までの実数を記載すること。また、１人の医師、看護師、准看護師又は看護補助者について算出した値が1.0を超える場合は、1.0人とすること。</t>
    </r>
    <rPh sb="3" eb="5">
      <t>ゲンイン</t>
    </rPh>
    <rPh sb="5" eb="6">
      <t>スウ</t>
    </rPh>
    <rPh sb="57" eb="60">
      <t>カンゴシ</t>
    </rPh>
    <rPh sb="61" eb="65">
      <t>ジュンカンゴシ</t>
    </rPh>
    <rPh sb="65" eb="66">
      <t>マタ</t>
    </rPh>
    <rPh sb="67" eb="69">
      <t>カンゴ</t>
    </rPh>
    <rPh sb="69" eb="72">
      <t>ホジョシャ</t>
    </rPh>
    <phoneticPr fontId="1"/>
  </si>
  <si>
    <t>有床診療所急性期患者支援病床初期加算</t>
    <rPh sb="0" eb="2">
      <t>ユウショウ</t>
    </rPh>
    <rPh sb="2" eb="5">
      <t>シンリョウジョ</t>
    </rPh>
    <rPh sb="5" eb="8">
      <t>キュウセイキ</t>
    </rPh>
    <rPh sb="8" eb="10">
      <t>カンジャ</t>
    </rPh>
    <rPh sb="10" eb="12">
      <t>シエン</t>
    </rPh>
    <rPh sb="12" eb="14">
      <t>ビョウショウ</t>
    </rPh>
    <rPh sb="14" eb="16">
      <t>ショキ</t>
    </rPh>
    <rPh sb="16" eb="18">
      <t>カサン</t>
    </rPh>
    <phoneticPr fontId="1"/>
  </si>
  <si>
    <t>有床診療所在宅患者支援病床初期加算</t>
    <rPh sb="0" eb="2">
      <t>ユウショウ</t>
    </rPh>
    <rPh sb="2" eb="5">
      <t>シンリョウジョ</t>
    </rPh>
    <rPh sb="5" eb="7">
      <t>ザイタク</t>
    </rPh>
    <rPh sb="7" eb="9">
      <t>カンジャ</t>
    </rPh>
    <rPh sb="9" eb="11">
      <t>シエン</t>
    </rPh>
    <rPh sb="11" eb="13">
      <t>ビョウショウ</t>
    </rPh>
    <rPh sb="13" eb="15">
      <t>ショキ</t>
    </rPh>
    <rPh sb="15" eb="17">
      <t>カサン</t>
    </rPh>
    <phoneticPr fontId="1"/>
  </si>
  <si>
    <t>有床診療所在宅患者支援療養病床初期加算</t>
    <phoneticPr fontId="1"/>
  </si>
  <si>
    <t>※地方厚生（支）局記載　　</t>
  </si>
  <si>
    <t>有床診療所急性期患者支援病床初期加算</t>
    <phoneticPr fontId="1"/>
  </si>
  <si>
    <t>有床診療所在宅患者支援病床初期加算</t>
    <phoneticPr fontId="1"/>
  </si>
  <si>
    <t>夜間緊急体制確保加算</t>
    <phoneticPr fontId="1"/>
  </si>
  <si>
    <t>医師配置加算１</t>
    <phoneticPr fontId="1"/>
  </si>
  <si>
    <t>医師配置加算２</t>
    <phoneticPr fontId="1"/>
  </si>
  <si>
    <t>看護配置加算１</t>
    <phoneticPr fontId="1"/>
  </si>
  <si>
    <t>看護配置加算２</t>
    <phoneticPr fontId="1"/>
  </si>
  <si>
    <t>夜間看護配置加算１</t>
    <phoneticPr fontId="1"/>
  </si>
  <si>
    <t>夜間看護配置加算２</t>
    <phoneticPr fontId="1"/>
  </si>
  <si>
    <t>看護補助配置加算１</t>
    <phoneticPr fontId="1"/>
  </si>
  <si>
    <t>看護補助配置加算２</t>
  </si>
  <si>
    <t>看取り加算</t>
    <phoneticPr fontId="1"/>
  </si>
  <si>
    <t>栄養管理実施加算</t>
    <phoneticPr fontId="1"/>
  </si>
  <si>
    <t>有床診療所在宅復帰機能強化加算</t>
    <phoneticPr fontId="1"/>
  </si>
  <si>
    <t>有床診療所療養病床在宅復帰機能強化加算</t>
    <phoneticPr fontId="1"/>
  </si>
  <si>
    <t>医師事務作業補助体制加算１（50対１）</t>
    <phoneticPr fontId="1"/>
  </si>
  <si>
    <t>医師事務作業補助体制加算１（75対１）</t>
    <phoneticPr fontId="1"/>
  </si>
  <si>
    <t>医師事務作業補助体制加算１（100対１）</t>
    <phoneticPr fontId="1"/>
  </si>
  <si>
    <t>医師事務作業補助体制加算２（50対１）</t>
    <phoneticPr fontId="1"/>
  </si>
  <si>
    <t>医師事務作業補助体制加算２（75対１）</t>
    <phoneticPr fontId="1"/>
  </si>
  <si>
    <t>医師事務作業補助体制加算２（100対１）</t>
    <phoneticPr fontId="1"/>
  </si>
  <si>
    <t>有床診療所緩和ケア診療加算</t>
    <phoneticPr fontId="1"/>
  </si>
  <si>
    <t>　　　　　　　　医療機関コード７桁</t>
    <rPh sb="8" eb="10">
      <t>イリョウ</t>
    </rPh>
    <rPh sb="10" eb="12">
      <t>キカン</t>
    </rPh>
    <rPh sb="16" eb="17">
      <t>ケタ</t>
    </rPh>
    <phoneticPr fontId="1"/>
  </si>
  <si>
    <t>都道府県番号</t>
  </si>
  <si>
    <t>　入院患者数（令和５年６月１日の入院患者数）</t>
    <rPh sb="7" eb="9">
      <t>レイワ</t>
    </rPh>
    <rPh sb="16" eb="18">
      <t>ニュウイン</t>
    </rPh>
    <rPh sb="18" eb="21">
      <t>カンジャスウ</t>
    </rPh>
    <phoneticPr fontId="1"/>
  </si>
  <si>
    <t>有床診療所入院基本料等に関する実施状況報告書（令和５年６月１日現在）</t>
    <phoneticPr fontId="1"/>
  </si>
  <si>
    <t>褥瘡対策の実施状況（令和５年６月１日における実績・状況）</t>
    <rPh sb="0" eb="2">
      <t>ジョクソウ</t>
    </rPh>
    <rPh sb="2" eb="4">
      <t>タイサク</t>
    </rPh>
    <rPh sb="5" eb="7">
      <t>ジッシ</t>
    </rPh>
    <rPh sb="6" eb="7">
      <t>シ</t>
    </rPh>
    <rPh sb="7" eb="9">
      <t>ジョウキョウ</t>
    </rPh>
    <rPh sb="10" eb="12">
      <t>レイワ</t>
    </rPh>
    <rPh sb="13" eb="14">
      <t>ネン</t>
    </rPh>
    <rPh sb="15" eb="16">
      <t>ガツ</t>
    </rPh>
    <rPh sb="17" eb="18">
      <t>ニチ</t>
    </rPh>
    <rPh sb="22" eb="24">
      <t>ジッセキ</t>
    </rPh>
    <rPh sb="25" eb="27">
      <t>ジョウキョウ</t>
    </rPh>
    <phoneticPr fontId="1"/>
  </si>
  <si>
    <t>有床診療所入院基本料等に関する実施状況報告書（令和５年７月１日現在）</t>
    <rPh sb="0" eb="1">
      <t>ユウ</t>
    </rPh>
    <rPh sb="1" eb="2">
      <t>ユカ</t>
    </rPh>
    <rPh sb="2" eb="5">
      <t>シンリョウジョ</t>
    </rPh>
    <rPh sb="5" eb="7">
      <t>ニュウイン</t>
    </rPh>
    <rPh sb="7" eb="11">
      <t>キホンリョウナド</t>
    </rPh>
    <rPh sb="12" eb="13">
      <t>カン</t>
    </rPh>
    <rPh sb="15" eb="17">
      <t>ジッシ</t>
    </rPh>
    <rPh sb="17" eb="19">
      <t>ジョウキョウ</t>
    </rPh>
    <rPh sb="19" eb="22">
      <t>ホウコクショ</t>
    </rPh>
    <rPh sb="28" eb="29">
      <t>ガツ</t>
    </rPh>
    <rPh sb="30" eb="33">
      <t>ニチゲンザイ</t>
    </rPh>
    <phoneticPr fontId="1"/>
  </si>
  <si>
    <t>加算の届出の有無
（どちらかに☑を付すこと）
※届出を行っていない場合は☑の記入は不要</t>
    <phoneticPr fontId="1"/>
  </si>
  <si>
    <t>① 令和5年6月1日の入院患者数</t>
    <rPh sb="2" eb="4">
      <t>レイワ</t>
    </rPh>
    <rPh sb="5" eb="6">
      <t>ネン</t>
    </rPh>
    <rPh sb="7" eb="8">
      <t>ガツ</t>
    </rPh>
    <rPh sb="9" eb="10">
      <t>ニチ</t>
    </rPh>
    <rPh sb="11" eb="13">
      <t>ニュウイン</t>
    </rPh>
    <rPh sb="13" eb="15">
      <t>カンジャ</t>
    </rPh>
    <rPh sb="15" eb="16">
      <t>スウ</t>
    </rPh>
    <phoneticPr fontId="1"/>
  </si>
  <si>
    <t>① ア～ウに該当、施設基準等を満たさない</t>
    <rPh sb="6" eb="8">
      <t>ガイトウ</t>
    </rPh>
    <rPh sb="9" eb="11">
      <t>シセツ</t>
    </rPh>
    <rPh sb="11" eb="13">
      <t>キジュン</t>
    </rPh>
    <rPh sb="13" eb="14">
      <t>トウ</t>
    </rPh>
    <rPh sb="15" eb="16">
      <t>ミ</t>
    </rPh>
    <phoneticPr fontId="1"/>
  </si>
  <si>
    <t>② ア～ウに該当、施設基準等を満たす</t>
    <rPh sb="6" eb="8">
      <t>ガイトウ</t>
    </rPh>
    <rPh sb="9" eb="11">
      <t>シセツ</t>
    </rPh>
    <rPh sb="11" eb="13">
      <t>キジュン</t>
    </rPh>
    <rPh sb="13" eb="14">
      <t>トウ</t>
    </rPh>
    <rPh sb="15" eb="16">
      <t>ミ</t>
    </rPh>
    <phoneticPr fontId="1"/>
  </si>
  <si>
    <t>③ ア～ウに非該当、施設基準等を満たさない</t>
    <rPh sb="6" eb="9">
      <t>ヒガイトウ</t>
    </rPh>
    <rPh sb="10" eb="12">
      <t>シセツ</t>
    </rPh>
    <rPh sb="12" eb="14">
      <t>キジュン</t>
    </rPh>
    <rPh sb="14" eb="15">
      <t>トウ</t>
    </rPh>
    <rPh sb="16" eb="17">
      <t>ミ</t>
    </rPh>
    <phoneticPr fontId="1"/>
  </si>
  <si>
    <t>④ ア～ウに非該当、施設基準等を満たす</t>
    <rPh sb="6" eb="9">
      <t>ヒガイトウ</t>
    </rPh>
    <rPh sb="10" eb="12">
      <t>シセツ</t>
    </rPh>
    <rPh sb="12" eb="14">
      <t>キジュン</t>
    </rPh>
    <rPh sb="14" eb="15">
      <t>トウ</t>
    </rPh>
    <rPh sb="16" eb="17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</si>
</sst>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0.00_ "/>
    <numFmt numFmtId="178" formatCode="0;[Red]0"/>
    <numFmt numFmtId="179" formatCode="0&quot;件&quot;"/>
    <numFmt numFmtId="180" formatCode="0.0&quot;割&quot;"/>
    <numFmt numFmtId="181" formatCode="&quot;(&quot;0&quot;)&quot;"/>
    <numFmt numFmtId="182" formatCode="0&quot;名&quot;"/>
    <numFmt numFmtId="183" formatCode="0&quot;台&quot;"/>
  </numFmts>
  <fonts count="6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20"/>
      <name val="ＭＳ 明朝"/>
      <family val="1"/>
      <charset val="128"/>
    </font>
    <font>
      <sz val="30"/>
      <name val="ＭＳ 明朝"/>
      <family val="1"/>
      <charset val="128"/>
    </font>
    <font>
      <sz val="16"/>
      <name val="ＭＳ 明朝"/>
      <family val="1"/>
      <charset val="128"/>
    </font>
    <font>
      <sz val="30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color rgb="FFFF0000"/>
      <name val="ＤＦ特太ゴシック体"/>
      <family val="3"/>
      <charset val="128"/>
    </font>
    <font>
      <b/>
      <u/>
      <sz val="11"/>
      <color rgb="FFFF000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i/>
      <u/>
      <sz val="18"/>
      <name val="ＭＳ Ｐゴシック"/>
      <family val="3"/>
      <charset val="128"/>
      <scheme val="major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7"/>
      <name val="ＭＳ 明朝"/>
      <family val="1"/>
      <charset val="128"/>
    </font>
    <font>
      <b/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u/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5"/>
      <name val="ＭＳ 明朝"/>
      <family val="1"/>
      <charset val="128"/>
    </font>
    <font>
      <u/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ajor"/>
    </font>
    <font>
      <b/>
      <u/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strike/>
      <sz val="11"/>
      <color theme="1"/>
      <name val="ＭＳ Ｐゴシック"/>
      <family val="3"/>
      <charset val="128"/>
    </font>
    <font>
      <b/>
      <u val="double"/>
      <sz val="12"/>
      <name val="ＭＳ Ｐ明朝"/>
      <family val="1"/>
      <charset val="128"/>
    </font>
    <font>
      <b/>
      <sz val="1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0625">
        <fgColor theme="0" tint="-0.24994659260841701"/>
        <bgColor theme="0" tint="-4.9989318521683403E-2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/>
    <xf numFmtId="0" fontId="0" fillId="0" borderId="0" xfId="0" applyFont="1"/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5" fillId="3" borderId="22" xfId="0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/>
    <xf numFmtId="0" fontId="16" fillId="0" borderId="0" xfId="0" applyFont="1" applyBorder="1"/>
    <xf numFmtId="0" fontId="16" fillId="0" borderId="49" xfId="0" applyFont="1" applyBorder="1"/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49" xfId="0" applyFont="1" applyBorder="1"/>
    <xf numFmtId="0" fontId="16" fillId="0" borderId="0" xfId="0" applyFont="1"/>
    <xf numFmtId="0" fontId="15" fillId="0" borderId="55" xfId="0" applyFont="1" applyBorder="1" applyAlignment="1">
      <alignment vertical="center"/>
    </xf>
    <xf numFmtId="0" fontId="16" fillId="0" borderId="55" xfId="0" applyFont="1" applyBorder="1"/>
    <xf numFmtId="0" fontId="16" fillId="0" borderId="56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shrinkToFit="1"/>
    </xf>
    <xf numFmtId="0" fontId="0" fillId="0" borderId="63" xfId="0" applyFont="1" applyBorder="1"/>
    <xf numFmtId="0" fontId="0" fillId="0" borderId="64" xfId="0" applyFont="1" applyBorder="1"/>
    <xf numFmtId="0" fontId="0" fillId="0" borderId="67" xfId="0" applyFont="1" applyBorder="1"/>
    <xf numFmtId="0" fontId="0" fillId="0" borderId="0" xfId="0" applyFont="1" applyBorder="1"/>
    <xf numFmtId="0" fontId="7" fillId="0" borderId="3" xfId="0" applyFont="1" applyBorder="1" applyAlignment="1">
      <alignment horizontal="left" vertical="center" shrinkToFit="1"/>
    </xf>
    <xf numFmtId="0" fontId="7" fillId="0" borderId="70" xfId="0" applyFont="1" applyBorder="1" applyAlignment="1">
      <alignment horizontal="left" vertical="center" shrinkToFit="1"/>
    </xf>
    <xf numFmtId="0" fontId="7" fillId="0" borderId="6" xfId="0" applyFont="1" applyBorder="1" applyAlignment="1"/>
    <xf numFmtId="0" fontId="4" fillId="0" borderId="9" xfId="0" applyFont="1" applyFill="1" applyBorder="1" applyAlignment="1">
      <alignment horizontal="center"/>
    </xf>
    <xf numFmtId="0" fontId="7" fillId="0" borderId="6" xfId="0" applyFont="1" applyBorder="1"/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7" fillId="0" borderId="0" xfId="0" applyFont="1" applyFill="1" applyBorder="1"/>
    <xf numFmtId="0" fontId="7" fillId="5" borderId="12" xfId="0" applyFont="1" applyFill="1" applyBorder="1" applyAlignment="1"/>
    <xf numFmtId="0" fontId="7" fillId="5" borderId="2" xfId="0" applyFont="1" applyFill="1" applyBorder="1" applyAlignment="1"/>
    <xf numFmtId="0" fontId="7" fillId="5" borderId="14" xfId="0" applyFont="1" applyFill="1" applyBorder="1" applyAlignment="1"/>
    <xf numFmtId="0" fontId="21" fillId="5" borderId="0" xfId="0" applyFont="1" applyFill="1" applyBorder="1" applyAlignment="1">
      <alignment horizontal="right" vertical="center"/>
    </xf>
    <xf numFmtId="0" fontId="7" fillId="5" borderId="3" xfId="0" applyFont="1" applyFill="1" applyBorder="1" applyAlignment="1"/>
    <xf numFmtId="0" fontId="7" fillId="5" borderId="6" xfId="0" applyFont="1" applyFill="1" applyBorder="1" applyAlignment="1"/>
    <xf numFmtId="0" fontId="7" fillId="5" borderId="1" xfId="0" applyFont="1" applyFill="1" applyBorder="1" applyAlignment="1"/>
    <xf numFmtId="0" fontId="7" fillId="5" borderId="4" xfId="0" applyFont="1" applyFill="1" applyBorder="1" applyAlignment="1"/>
    <xf numFmtId="0" fontId="22" fillId="0" borderId="0" xfId="0" applyFont="1" applyAlignment="1">
      <alignment vertical="center"/>
    </xf>
    <xf numFmtId="178" fontId="22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178" fontId="22" fillId="0" borderId="9" xfId="0" applyNumberFormat="1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79" fontId="4" fillId="0" borderId="62" xfId="0" applyNumberFormat="1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distributed" wrapText="1"/>
    </xf>
    <xf numFmtId="0" fontId="5" fillId="0" borderId="2" xfId="0" applyFont="1" applyFill="1" applyBorder="1" applyAlignment="1">
      <alignment vertical="distributed" wrapText="1"/>
    </xf>
    <xf numFmtId="0" fontId="5" fillId="0" borderId="6" xfId="0" applyFont="1" applyFill="1" applyBorder="1" applyAlignment="1">
      <alignment vertical="distributed" wrapText="1"/>
    </xf>
    <xf numFmtId="0" fontId="5" fillId="0" borderId="1" xfId="0" applyFont="1" applyFill="1" applyBorder="1" applyAlignment="1">
      <alignment vertical="distributed" wrapText="1"/>
    </xf>
    <xf numFmtId="0" fontId="5" fillId="0" borderId="4" xfId="0" applyFont="1" applyFill="1" applyBorder="1" applyAlignment="1">
      <alignment vertical="distributed" wrapText="1"/>
    </xf>
    <xf numFmtId="0" fontId="12" fillId="3" borderId="12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5" fillId="0" borderId="49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6" borderId="0" xfId="0" applyFont="1" applyFill="1" applyAlignment="1">
      <alignment vertical="center"/>
    </xf>
    <xf numFmtId="178" fontId="22" fillId="6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/>
    <xf numFmtId="0" fontId="34" fillId="0" borderId="0" xfId="0" applyFont="1"/>
    <xf numFmtId="0" fontId="5" fillId="0" borderId="0" xfId="0" applyFont="1"/>
    <xf numFmtId="0" fontId="35" fillId="0" borderId="0" xfId="0" applyFont="1"/>
    <xf numFmtId="0" fontId="20" fillId="0" borderId="0" xfId="0" applyFont="1" applyFill="1" applyBorder="1" applyAlignment="1">
      <alignment vertical="center"/>
    </xf>
    <xf numFmtId="0" fontId="34" fillId="2" borderId="0" xfId="0" applyFont="1" applyFill="1" applyAlignment="1">
      <alignment wrapText="1"/>
    </xf>
    <xf numFmtId="0" fontId="38" fillId="2" borderId="0" xfId="0" applyFont="1" applyFill="1" applyAlignment="1">
      <alignment vertical="center"/>
    </xf>
    <xf numFmtId="0" fontId="39" fillId="3" borderId="41" xfId="0" applyFont="1" applyFill="1" applyBorder="1" applyAlignment="1">
      <alignment vertical="center" wrapText="1"/>
    </xf>
    <xf numFmtId="0" fontId="39" fillId="3" borderId="29" xfId="0" applyFont="1" applyFill="1" applyBorder="1" applyAlignment="1">
      <alignment vertical="center" wrapText="1"/>
    </xf>
    <xf numFmtId="0" fontId="39" fillId="3" borderId="42" xfId="0" applyFont="1" applyFill="1" applyBorder="1" applyAlignment="1">
      <alignment vertical="center" wrapText="1"/>
    </xf>
    <xf numFmtId="0" fontId="40" fillId="2" borderId="0" xfId="0" applyFont="1" applyFill="1"/>
    <xf numFmtId="0" fontId="39" fillId="3" borderId="43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vertical="center" shrinkToFit="1"/>
    </xf>
    <xf numFmtId="0" fontId="42" fillId="3" borderId="44" xfId="0" applyFont="1" applyFill="1" applyBorder="1" applyAlignment="1">
      <alignment vertical="center" shrinkToFit="1"/>
    </xf>
    <xf numFmtId="0" fontId="39" fillId="3" borderId="101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2" fillId="3" borderId="44" xfId="0" applyFont="1" applyFill="1" applyBorder="1" applyAlignment="1">
      <alignment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right" vertical="center"/>
    </xf>
    <xf numFmtId="0" fontId="25" fillId="3" borderId="40" xfId="0" applyFont="1" applyFill="1" applyBorder="1" applyAlignment="1">
      <alignment horizontal="center" vertical="center" wrapText="1"/>
    </xf>
    <xf numFmtId="0" fontId="21" fillId="0" borderId="0" xfId="0" applyFont="1"/>
    <xf numFmtId="0" fontId="25" fillId="0" borderId="29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/>
    <xf numFmtId="0" fontId="25" fillId="0" borderId="38" xfId="0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10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80" fontId="4" fillId="0" borderId="62" xfId="0" applyNumberFormat="1" applyFont="1" applyBorder="1" applyAlignment="1">
      <alignment horizontal="right" vertical="center" shrinkToFit="1"/>
    </xf>
    <xf numFmtId="0" fontId="6" fillId="2" borderId="0" xfId="0" applyFont="1" applyFill="1" applyAlignment="1">
      <alignment vertical="center" wrapText="1"/>
    </xf>
    <xf numFmtId="0" fontId="25" fillId="3" borderId="101" xfId="0" applyFont="1" applyFill="1" applyBorder="1" applyAlignment="1">
      <alignment horizontal="right" vertical="center"/>
    </xf>
    <xf numFmtId="0" fontId="48" fillId="0" borderId="0" xfId="0" applyFont="1"/>
    <xf numFmtId="0" fontId="49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1" fillId="0" borderId="12" xfId="0" applyFont="1" applyBorder="1" applyAlignment="1">
      <alignment vertical="center"/>
    </xf>
    <xf numFmtId="0" fontId="53" fillId="0" borderId="2" xfId="0" applyFont="1" applyBorder="1" applyAlignment="1">
      <alignment vertical="center"/>
    </xf>
    <xf numFmtId="0" fontId="15" fillId="0" borderId="2" xfId="0" applyFont="1" applyBorder="1"/>
    <xf numFmtId="0" fontId="55" fillId="0" borderId="2" xfId="0" applyFont="1" applyBorder="1" applyAlignment="1">
      <alignment vertical="center"/>
    </xf>
    <xf numFmtId="0" fontId="15" fillId="0" borderId="14" xfId="0" applyFont="1" applyBorder="1" applyAlignment="1">
      <alignment horizontal="right" vertical="distributed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5" fillId="0" borderId="3" xfId="0" applyFont="1" applyBorder="1" applyAlignment="1">
      <alignment horizontal="right" vertical="distributed"/>
    </xf>
    <xf numFmtId="0" fontId="15" fillId="0" borderId="9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9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53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15" fillId="0" borderId="4" xfId="0" applyFont="1" applyBorder="1" applyAlignment="1">
      <alignment horizontal="right" vertical="distributed"/>
    </xf>
    <xf numFmtId="0" fontId="0" fillId="0" borderId="9" xfId="0" applyFont="1" applyBorder="1"/>
    <xf numFmtId="0" fontId="54" fillId="0" borderId="0" xfId="0" applyFont="1" applyBorder="1" applyAlignment="1">
      <alignment vertical="top"/>
    </xf>
    <xf numFmtId="0" fontId="59" fillId="0" borderId="5" xfId="0" applyFont="1" applyBorder="1" applyAlignment="1">
      <alignment vertical="center"/>
    </xf>
    <xf numFmtId="0" fontId="59" fillId="0" borderId="106" xfId="0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0" fontId="60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/>
    </xf>
    <xf numFmtId="0" fontId="22" fillId="7" borderId="81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9" borderId="84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7" borderId="85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9" borderId="82" xfId="0" applyFont="1" applyFill="1" applyBorder="1" applyAlignment="1">
      <alignment horizontal="center" vertical="center"/>
    </xf>
    <xf numFmtId="0" fontId="22" fillId="9" borderId="83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7" borderId="7" xfId="0" applyFont="1" applyFill="1" applyBorder="1" applyAlignment="1">
      <alignment horizontal="left" vertical="center"/>
    </xf>
    <xf numFmtId="0" fontId="22" fillId="7" borderId="25" xfId="0" applyFont="1" applyFill="1" applyBorder="1" applyAlignment="1">
      <alignment horizontal="left" vertical="center"/>
    </xf>
    <xf numFmtId="0" fontId="22" fillId="7" borderId="35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left" vertical="center"/>
    </xf>
    <xf numFmtId="0" fontId="22" fillId="9" borderId="80" xfId="0" applyFont="1" applyFill="1" applyBorder="1" applyAlignment="1">
      <alignment horizontal="left" vertical="center"/>
    </xf>
    <xf numFmtId="0" fontId="22" fillId="9" borderId="33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35" xfId="0" applyNumberFormat="1" applyFont="1" applyBorder="1" applyAlignment="1">
      <alignment horizontal="left" vertical="center"/>
    </xf>
    <xf numFmtId="49" fontId="22" fillId="0" borderId="39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 shrinkToFit="1"/>
    </xf>
    <xf numFmtId="0" fontId="22" fillId="0" borderId="35" xfId="0" applyFont="1" applyBorder="1" applyAlignment="1">
      <alignment horizontal="left" vertical="center" shrinkToFit="1"/>
    </xf>
    <xf numFmtId="0" fontId="22" fillId="0" borderId="39" xfId="0" applyFont="1" applyBorder="1" applyAlignment="1">
      <alignment horizontal="left" vertical="center" shrinkToFit="1"/>
    </xf>
    <xf numFmtId="0" fontId="22" fillId="9" borderId="17" xfId="0" applyFont="1" applyFill="1" applyBorder="1" applyAlignment="1">
      <alignment horizontal="left" vertical="center"/>
    </xf>
    <xf numFmtId="0" fontId="22" fillId="9" borderId="29" xfId="0" applyFont="1" applyFill="1" applyBorder="1" applyAlignment="1">
      <alignment horizontal="left" vertical="center"/>
    </xf>
    <xf numFmtId="0" fontId="22" fillId="9" borderId="31" xfId="0" applyFont="1" applyFill="1" applyBorder="1" applyAlignment="1">
      <alignment horizontal="left" vertical="center"/>
    </xf>
    <xf numFmtId="0" fontId="22" fillId="9" borderId="7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8" borderId="93" xfId="0" applyFont="1" applyFill="1" applyBorder="1" applyAlignment="1">
      <alignment horizontal="center" vertical="center"/>
    </xf>
    <xf numFmtId="0" fontId="22" fillId="8" borderId="94" xfId="0" applyFont="1" applyFill="1" applyBorder="1" applyAlignment="1">
      <alignment horizontal="center" vertical="center"/>
    </xf>
    <xf numFmtId="0" fontId="22" fillId="8" borderId="95" xfId="0" applyFont="1" applyFill="1" applyBorder="1" applyAlignment="1">
      <alignment horizontal="center" vertical="center"/>
    </xf>
    <xf numFmtId="0" fontId="22" fillId="8" borderId="96" xfId="0" applyFont="1" applyFill="1" applyBorder="1" applyAlignment="1">
      <alignment horizontal="center" vertical="center"/>
    </xf>
    <xf numFmtId="0" fontId="22" fillId="9" borderId="45" xfId="0" applyFont="1" applyFill="1" applyBorder="1" applyAlignment="1">
      <alignment horizontal="center" vertical="center"/>
    </xf>
    <xf numFmtId="0" fontId="22" fillId="9" borderId="86" xfId="0" applyFont="1" applyFill="1" applyBorder="1" applyAlignment="1">
      <alignment horizontal="center" vertical="center"/>
    </xf>
    <xf numFmtId="0" fontId="22" fillId="9" borderId="78" xfId="0" applyFont="1" applyFill="1" applyBorder="1" applyAlignment="1">
      <alignment horizontal="center" vertical="center"/>
    </xf>
    <xf numFmtId="0" fontId="22" fillId="8" borderId="91" xfId="0" applyFont="1" applyFill="1" applyBorder="1" applyAlignment="1">
      <alignment horizontal="center" vertical="center"/>
    </xf>
    <xf numFmtId="0" fontId="22" fillId="8" borderId="92" xfId="0" applyFont="1" applyFill="1" applyBorder="1" applyAlignment="1">
      <alignment horizontal="center" vertical="center"/>
    </xf>
    <xf numFmtId="179" fontId="22" fillId="0" borderId="86" xfId="0" applyNumberFormat="1" applyFont="1" applyBorder="1" applyAlignment="1">
      <alignment horizontal="right" vertical="center"/>
    </xf>
    <xf numFmtId="179" fontId="22" fillId="0" borderId="87" xfId="0" applyNumberFormat="1" applyFont="1" applyBorder="1" applyAlignment="1">
      <alignment horizontal="right" vertical="center"/>
    </xf>
    <xf numFmtId="179" fontId="22" fillId="0" borderId="83" xfId="0" applyNumberFormat="1" applyFont="1" applyBorder="1" applyAlignment="1">
      <alignment horizontal="right" vertical="center"/>
    </xf>
    <xf numFmtId="179" fontId="22" fillId="0" borderId="88" xfId="0" applyNumberFormat="1" applyFont="1" applyBorder="1" applyAlignment="1">
      <alignment horizontal="right" vertical="center"/>
    </xf>
    <xf numFmtId="0" fontId="22" fillId="9" borderId="79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9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left" vertical="center"/>
    </xf>
    <xf numFmtId="0" fontId="22" fillId="8" borderId="97" xfId="0" applyFont="1" applyFill="1" applyBorder="1" applyAlignment="1">
      <alignment horizontal="center" vertical="center"/>
    </xf>
    <xf numFmtId="0" fontId="22" fillId="8" borderId="98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179" fontId="22" fillId="0" borderId="8" xfId="0" applyNumberFormat="1" applyFont="1" applyBorder="1" applyAlignment="1">
      <alignment horizontal="right" vertical="center"/>
    </xf>
    <xf numFmtId="179" fontId="22" fillId="0" borderId="34" xfId="0" applyNumberFormat="1" applyFont="1" applyBorder="1" applyAlignment="1">
      <alignment horizontal="right" vertical="center"/>
    </xf>
    <xf numFmtId="179" fontId="22" fillId="0" borderId="7" xfId="0" applyNumberFormat="1" applyFont="1" applyBorder="1" applyAlignment="1">
      <alignment horizontal="right" vertical="center"/>
    </xf>
    <xf numFmtId="179" fontId="22" fillId="0" borderId="24" xfId="0" applyNumberFormat="1" applyFont="1" applyBorder="1" applyAlignment="1">
      <alignment horizontal="right" vertical="center"/>
    </xf>
    <xf numFmtId="180" fontId="22" fillId="0" borderId="8" xfId="0" applyNumberFormat="1" applyFont="1" applyBorder="1" applyAlignment="1">
      <alignment horizontal="right" vertical="center"/>
    </xf>
    <xf numFmtId="180" fontId="22" fillId="0" borderId="34" xfId="0" applyNumberFormat="1" applyFont="1" applyBorder="1" applyAlignment="1">
      <alignment horizontal="right" vertical="center"/>
    </xf>
    <xf numFmtId="0" fontId="22" fillId="8" borderId="89" xfId="0" applyFont="1" applyFill="1" applyBorder="1" applyAlignment="1">
      <alignment horizontal="center" vertical="center"/>
    </xf>
    <xf numFmtId="0" fontId="22" fillId="8" borderId="90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left" vertical="center" wrapText="1"/>
    </xf>
    <xf numFmtId="0" fontId="22" fillId="7" borderId="81" xfId="0" applyFont="1" applyFill="1" applyBorder="1" applyAlignment="1">
      <alignment horizontal="left" vertical="center"/>
    </xf>
    <xf numFmtId="0" fontId="22" fillId="9" borderId="87" xfId="0" applyFont="1" applyFill="1" applyBorder="1" applyAlignment="1">
      <alignment horizontal="center" vertical="center"/>
    </xf>
    <xf numFmtId="0" fontId="22" fillId="7" borderId="78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99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2" fillId="9" borderId="80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183" fontId="22" fillId="0" borderId="86" xfId="0" applyNumberFormat="1" applyFont="1" applyBorder="1" applyAlignment="1">
      <alignment horizontal="right" vertical="center"/>
    </xf>
    <xf numFmtId="183" fontId="22" fillId="0" borderId="87" xfId="0" applyNumberFormat="1" applyFont="1" applyBorder="1" applyAlignment="1">
      <alignment horizontal="right" vertical="center"/>
    </xf>
    <xf numFmtId="182" fontId="22" fillId="10" borderId="93" xfId="0" applyNumberFormat="1" applyFont="1" applyFill="1" applyBorder="1" applyAlignment="1">
      <alignment horizontal="right" vertical="center"/>
    </xf>
    <xf numFmtId="182" fontId="22" fillId="10" borderId="94" xfId="0" applyNumberFormat="1" applyFont="1" applyFill="1" applyBorder="1" applyAlignment="1">
      <alignment horizontal="right" vertical="center"/>
    </xf>
    <xf numFmtId="182" fontId="22" fillId="10" borderId="89" xfId="0" applyNumberFormat="1" applyFont="1" applyFill="1" applyBorder="1" applyAlignment="1">
      <alignment horizontal="right" vertical="center"/>
    </xf>
    <xf numFmtId="182" fontId="22" fillId="10" borderId="90" xfId="0" applyNumberFormat="1" applyFont="1" applyFill="1" applyBorder="1" applyAlignment="1">
      <alignment horizontal="right" vertical="center"/>
    </xf>
    <xf numFmtId="0" fontId="22" fillId="9" borderId="102" xfId="0" applyFont="1" applyFill="1" applyBorder="1" applyAlignment="1">
      <alignment horizontal="center" vertical="center"/>
    </xf>
    <xf numFmtId="183" fontId="22" fillId="0" borderId="8" xfId="0" applyNumberFormat="1" applyFont="1" applyBorder="1" applyAlignment="1">
      <alignment horizontal="right" vertical="center"/>
    </xf>
    <xf numFmtId="183" fontId="22" fillId="0" borderId="34" xfId="0" applyNumberFormat="1" applyFont="1" applyBorder="1" applyAlignment="1">
      <alignment horizontal="right" vertical="center"/>
    </xf>
    <xf numFmtId="182" fontId="22" fillId="0" borderId="82" xfId="0" applyNumberFormat="1" applyFont="1" applyBorder="1" applyAlignment="1">
      <alignment horizontal="right" vertical="center"/>
    </xf>
    <xf numFmtId="182" fontId="22" fillId="0" borderId="83" xfId="0" applyNumberFormat="1" applyFont="1" applyBorder="1" applyAlignment="1">
      <alignment horizontal="right" vertical="center"/>
    </xf>
    <xf numFmtId="182" fontId="22" fillId="0" borderId="88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22" fillId="8" borderId="16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/>
    </xf>
    <xf numFmtId="182" fontId="22" fillId="8" borderId="104" xfId="0" applyNumberFormat="1" applyFont="1" applyFill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82" fontId="22" fillId="10" borderId="95" xfId="0" applyNumberFormat="1" applyFont="1" applyFill="1" applyBorder="1" applyAlignment="1">
      <alignment horizontal="right" vertical="center"/>
    </xf>
    <xf numFmtId="182" fontId="22" fillId="10" borderId="96" xfId="0" applyNumberFormat="1" applyFont="1" applyFill="1" applyBorder="1" applyAlignment="1">
      <alignment horizontal="right" vertical="center"/>
    </xf>
    <xf numFmtId="0" fontId="22" fillId="7" borderId="86" xfId="0" applyFont="1" applyFill="1" applyBorder="1" applyAlignment="1">
      <alignment horizontal="left" vertical="center"/>
    </xf>
    <xf numFmtId="0" fontId="22" fillId="7" borderId="8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5" fillId="11" borderId="25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3" borderId="41" xfId="0" applyFont="1" applyFill="1" applyBorder="1" applyAlignment="1">
      <alignment horizontal="right" vertical="center"/>
    </xf>
    <xf numFmtId="0" fontId="25" fillId="3" borderId="43" xfId="0" applyFont="1" applyFill="1" applyBorder="1" applyAlignment="1">
      <alignment horizontal="right" vertical="center"/>
    </xf>
    <xf numFmtId="0" fontId="25" fillId="3" borderId="101" xfId="0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horizontal="left" vertical="center" wrapText="1"/>
    </xf>
    <xf numFmtId="0" fontId="25" fillId="3" borderId="42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44" xfId="0" applyFont="1" applyFill="1" applyBorder="1" applyAlignment="1">
      <alignment horizontal="left" vertical="center" wrapText="1"/>
    </xf>
    <xf numFmtId="0" fontId="25" fillId="3" borderId="38" xfId="0" applyFont="1" applyFill="1" applyBorder="1" applyAlignment="1">
      <alignment horizontal="left" vertical="center" wrapText="1"/>
    </xf>
    <xf numFmtId="0" fontId="25" fillId="3" borderId="103" xfId="0" applyFont="1" applyFill="1" applyBorder="1" applyAlignment="1">
      <alignment horizontal="left" vertical="center" wrapText="1"/>
    </xf>
    <xf numFmtId="0" fontId="46" fillId="3" borderId="41" xfId="0" applyFont="1" applyFill="1" applyBorder="1" applyAlignment="1">
      <alignment horizontal="left" vertical="center" wrapText="1"/>
    </xf>
    <xf numFmtId="0" fontId="46" fillId="3" borderId="29" xfId="0" applyFont="1" applyFill="1" applyBorder="1" applyAlignment="1">
      <alignment horizontal="left" vertical="center" wrapText="1"/>
    </xf>
    <xf numFmtId="0" fontId="46" fillId="3" borderId="10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3" borderId="29" xfId="0" applyFont="1" applyFill="1" applyBorder="1" applyAlignment="1">
      <alignment horizontal="left" vertical="center"/>
    </xf>
    <xf numFmtId="0" fontId="25" fillId="3" borderId="31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25" fillId="3" borderId="38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indent="1"/>
    </xf>
    <xf numFmtId="0" fontId="25" fillId="0" borderId="2" xfId="0" applyFont="1" applyFill="1" applyBorder="1" applyAlignment="1">
      <alignment horizontal="left" vertical="center" indent="1"/>
    </xf>
    <xf numFmtId="0" fontId="25" fillId="0" borderId="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5" fillId="3" borderId="3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2" xfId="0" applyFont="1" applyBorder="1" applyAlignment="1">
      <alignment horizontal="center" vertical="center"/>
    </xf>
    <xf numFmtId="0" fontId="45" fillId="11" borderId="102" xfId="0" applyFont="1" applyFill="1" applyBorder="1" applyAlignment="1">
      <alignment horizontal="center" vertical="center"/>
    </xf>
    <xf numFmtId="0" fontId="45" fillId="11" borderId="80" xfId="0" applyFont="1" applyFill="1" applyBorder="1" applyAlignment="1">
      <alignment horizontal="center" vertical="center"/>
    </xf>
    <xf numFmtId="0" fontId="45" fillId="11" borderId="103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/>
    </xf>
    <xf numFmtId="0" fontId="39" fillId="3" borderId="43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4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6" fillId="3" borderId="5" xfId="0" applyFont="1" applyFill="1" applyBorder="1" applyAlignment="1">
      <alignment horizontal="center" vertical="center" shrinkToFit="1"/>
    </xf>
    <xf numFmtId="0" fontId="36" fillId="3" borderId="28" xfId="0" applyFont="1" applyFill="1" applyBorder="1" applyAlignment="1">
      <alignment horizontal="center" vertical="center" shrinkToFit="1"/>
    </xf>
    <xf numFmtId="0" fontId="36" fillId="3" borderId="100" xfId="0" applyFont="1" applyFill="1" applyBorder="1" applyAlignment="1">
      <alignment horizontal="center" vertical="center" shrinkToFit="1"/>
    </xf>
    <xf numFmtId="0" fontId="36" fillId="3" borderId="2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  <xf numFmtId="0" fontId="5" fillId="0" borderId="3" xfId="0" applyFont="1" applyFill="1" applyBorder="1" applyAlignment="1">
      <alignment horizontal="left" vertical="distributed" wrapText="1"/>
    </xf>
    <xf numFmtId="0" fontId="27" fillId="3" borderId="9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shrinkToFit="1"/>
    </xf>
    <xf numFmtId="0" fontId="19" fillId="0" borderId="3" xfId="0" applyFont="1" applyFill="1" applyBorder="1" applyAlignment="1">
      <alignment horizontal="left" shrinkToFi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181" fontId="6" fillId="0" borderId="18" xfId="0" applyNumberFormat="1" applyFont="1" applyFill="1" applyBorder="1" applyAlignment="1">
      <alignment horizontal="center" vertical="center" wrapText="1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181" fontId="6" fillId="0" borderId="23" xfId="0" applyNumberFormat="1" applyFont="1" applyFill="1" applyBorder="1" applyAlignment="1">
      <alignment horizontal="center" vertical="center" shrinkToFit="1"/>
    </xf>
    <xf numFmtId="176" fontId="6" fillId="0" borderId="73" xfId="0" applyNumberFormat="1" applyFont="1" applyFill="1" applyBorder="1" applyAlignment="1">
      <alignment horizontal="center" vertical="center"/>
    </xf>
    <xf numFmtId="176" fontId="6" fillId="0" borderId="75" xfId="0" applyNumberFormat="1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left" vertical="center" shrinkToFit="1"/>
    </xf>
    <xf numFmtId="0" fontId="15" fillId="0" borderId="5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left" vertical="center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7" fillId="0" borderId="71" xfId="0" applyFont="1" applyFill="1" applyBorder="1" applyAlignment="1">
      <alignment horizontal="center" vertical="center" wrapText="1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15" fillId="0" borderId="59" xfId="0" applyFont="1" applyFill="1" applyBorder="1" applyAlignment="1">
      <alignment horizontal="left" vertical="center" shrinkToFit="1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68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left" vertical="center" shrinkToFit="1"/>
    </xf>
    <xf numFmtId="0" fontId="15" fillId="0" borderId="66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47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49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51" xfId="0" applyFont="1" applyFill="1" applyBorder="1" applyAlignment="1">
      <alignment horizontal="center" vertical="center" wrapText="1" shrinkToFit="1"/>
    </xf>
    <xf numFmtId="0" fontId="6" fillId="3" borderId="48" xfId="0" applyFont="1" applyFill="1" applyBorder="1" applyAlignment="1">
      <alignment horizontal="center" vertical="center" wrapText="1" shrinkToFit="1"/>
    </xf>
    <xf numFmtId="0" fontId="6" fillId="3" borderId="50" xfId="0" applyFont="1" applyFill="1" applyBorder="1" applyAlignment="1">
      <alignment horizontal="center" vertical="center" wrapText="1" shrinkToFit="1"/>
    </xf>
    <xf numFmtId="0" fontId="6" fillId="3" borderId="5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26" fillId="0" borderId="5" xfId="0" applyNumberFormat="1" applyFont="1" applyFill="1" applyBorder="1" applyAlignment="1">
      <alignment horizontal="center" vertical="center" shrinkToFit="1"/>
    </xf>
    <xf numFmtId="0" fontId="26" fillId="0" borderId="28" xfId="0" applyNumberFormat="1" applyFont="1" applyFill="1" applyBorder="1" applyAlignment="1">
      <alignment horizontal="center" vertical="center" shrinkToFit="1"/>
    </xf>
    <xf numFmtId="0" fontId="26" fillId="0" borderId="27" xfId="0" applyNumberFormat="1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28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 shrinkToFit="1"/>
    </xf>
    <xf numFmtId="0" fontId="24" fillId="0" borderId="28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5" fillId="0" borderId="105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100853</xdr:colOff>
      <xdr:row>0</xdr:row>
      <xdr:rowOff>67235</xdr:rowOff>
    </xdr:from>
    <xdr:to>
      <xdr:col>57</xdr:col>
      <xdr:colOff>78441</xdr:colOff>
      <xdr:row>2</xdr:row>
      <xdr:rowOff>123265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244353" y="67235"/>
          <a:ext cx="5692588" cy="515471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この画面は入力フォームです。別紙様式２を印刷して提出してください。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11460</xdr:colOff>
      <xdr:row>2</xdr:row>
      <xdr:rowOff>217714</xdr:rowOff>
    </xdr:from>
    <xdr:to>
      <xdr:col>30</xdr:col>
      <xdr:colOff>13607</xdr:colOff>
      <xdr:row>2</xdr:row>
      <xdr:rowOff>371320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 rot="16200000">
          <a:off x="15754035" y="-1468682"/>
          <a:ext cx="153606" cy="5050397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708203</xdr:colOff>
      <xdr:row>2</xdr:row>
      <xdr:rowOff>242074</xdr:rowOff>
    </xdr:from>
    <xdr:to>
      <xdr:col>22</xdr:col>
      <xdr:colOff>679030</xdr:colOff>
      <xdr:row>2</xdr:row>
      <xdr:rowOff>371619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 rot="16200000">
          <a:off x="12480665" y="362255"/>
          <a:ext cx="129545" cy="1413184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8</xdr:row>
          <xdr:rowOff>9525</xdr:rowOff>
        </xdr:from>
        <xdr:to>
          <xdr:col>25</xdr:col>
          <xdr:colOff>552450</xdr:colOff>
          <xdr:row>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9</xdr:row>
          <xdr:rowOff>9525</xdr:rowOff>
        </xdr:from>
        <xdr:to>
          <xdr:col>25</xdr:col>
          <xdr:colOff>552450</xdr:colOff>
          <xdr:row>10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10</xdr:row>
          <xdr:rowOff>9525</xdr:rowOff>
        </xdr:from>
        <xdr:to>
          <xdr:col>25</xdr:col>
          <xdr:colOff>552450</xdr:colOff>
          <xdr:row>11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11</xdr:row>
          <xdr:rowOff>9525</xdr:rowOff>
        </xdr:from>
        <xdr:to>
          <xdr:col>25</xdr:col>
          <xdr:colOff>552450</xdr:colOff>
          <xdr:row>12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12</xdr:row>
          <xdr:rowOff>9525</xdr:rowOff>
        </xdr:from>
        <xdr:to>
          <xdr:col>25</xdr:col>
          <xdr:colOff>552450</xdr:colOff>
          <xdr:row>12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13</xdr:row>
          <xdr:rowOff>9525</xdr:rowOff>
        </xdr:from>
        <xdr:to>
          <xdr:col>25</xdr:col>
          <xdr:colOff>552450</xdr:colOff>
          <xdr:row>14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14</xdr:row>
          <xdr:rowOff>0</xdr:rowOff>
        </xdr:from>
        <xdr:to>
          <xdr:col>25</xdr:col>
          <xdr:colOff>552450</xdr:colOff>
          <xdr:row>14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15</xdr:row>
          <xdr:rowOff>0</xdr:rowOff>
        </xdr:from>
        <xdr:to>
          <xdr:col>25</xdr:col>
          <xdr:colOff>552450</xdr:colOff>
          <xdr:row>15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16</xdr:row>
          <xdr:rowOff>0</xdr:rowOff>
        </xdr:from>
        <xdr:to>
          <xdr:col>25</xdr:col>
          <xdr:colOff>552450</xdr:colOff>
          <xdr:row>16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17</xdr:row>
          <xdr:rowOff>0</xdr:rowOff>
        </xdr:from>
        <xdr:to>
          <xdr:col>25</xdr:col>
          <xdr:colOff>552450</xdr:colOff>
          <xdr:row>17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18</xdr:row>
          <xdr:rowOff>0</xdr:rowOff>
        </xdr:from>
        <xdr:to>
          <xdr:col>25</xdr:col>
          <xdr:colOff>552450</xdr:colOff>
          <xdr:row>18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19</xdr:row>
          <xdr:rowOff>0</xdr:rowOff>
        </xdr:from>
        <xdr:to>
          <xdr:col>25</xdr:col>
          <xdr:colOff>552450</xdr:colOff>
          <xdr:row>19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20</xdr:row>
          <xdr:rowOff>0</xdr:rowOff>
        </xdr:from>
        <xdr:to>
          <xdr:col>25</xdr:col>
          <xdr:colOff>552450</xdr:colOff>
          <xdr:row>20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21</xdr:row>
          <xdr:rowOff>0</xdr:rowOff>
        </xdr:from>
        <xdr:to>
          <xdr:col>25</xdr:col>
          <xdr:colOff>552450</xdr:colOff>
          <xdr:row>21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22</xdr:row>
          <xdr:rowOff>0</xdr:rowOff>
        </xdr:from>
        <xdr:to>
          <xdr:col>25</xdr:col>
          <xdr:colOff>552450</xdr:colOff>
          <xdr:row>22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22</xdr:row>
          <xdr:rowOff>266700</xdr:rowOff>
        </xdr:from>
        <xdr:to>
          <xdr:col>25</xdr:col>
          <xdr:colOff>552450</xdr:colOff>
          <xdr:row>23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23</xdr:row>
          <xdr:rowOff>266700</xdr:rowOff>
        </xdr:from>
        <xdr:to>
          <xdr:col>25</xdr:col>
          <xdr:colOff>552450</xdr:colOff>
          <xdr:row>24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24</xdr:row>
          <xdr:rowOff>266700</xdr:rowOff>
        </xdr:from>
        <xdr:to>
          <xdr:col>25</xdr:col>
          <xdr:colOff>552450</xdr:colOff>
          <xdr:row>25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26</xdr:row>
          <xdr:rowOff>9525</xdr:rowOff>
        </xdr:from>
        <xdr:to>
          <xdr:col>25</xdr:col>
          <xdr:colOff>552450</xdr:colOff>
          <xdr:row>27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27</xdr:row>
          <xdr:rowOff>9525</xdr:rowOff>
        </xdr:from>
        <xdr:to>
          <xdr:col>25</xdr:col>
          <xdr:colOff>552450</xdr:colOff>
          <xdr:row>27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28</xdr:row>
          <xdr:rowOff>9525</xdr:rowOff>
        </xdr:from>
        <xdr:to>
          <xdr:col>25</xdr:col>
          <xdr:colOff>552450</xdr:colOff>
          <xdr:row>29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29</xdr:row>
          <xdr:rowOff>0</xdr:rowOff>
        </xdr:from>
        <xdr:to>
          <xdr:col>25</xdr:col>
          <xdr:colOff>552450</xdr:colOff>
          <xdr:row>29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30</xdr:row>
          <xdr:rowOff>0</xdr:rowOff>
        </xdr:from>
        <xdr:to>
          <xdr:col>25</xdr:col>
          <xdr:colOff>552450</xdr:colOff>
          <xdr:row>30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31</xdr:row>
          <xdr:rowOff>0</xdr:rowOff>
        </xdr:from>
        <xdr:to>
          <xdr:col>25</xdr:col>
          <xdr:colOff>552450</xdr:colOff>
          <xdr:row>31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BK85"/>
  <sheetViews>
    <sheetView tabSelected="1" zoomScale="85" zoomScaleNormal="85" workbookViewId="0">
      <selection activeCell="J5" sqref="J5:N5"/>
    </sheetView>
  </sheetViews>
  <sheetFormatPr defaultColWidth="2.5" defaultRowHeight="13.5"/>
  <cols>
    <col min="1" max="10" width="2.5" style="52"/>
    <col min="11" max="11" width="2.5" style="52" customWidth="1"/>
    <col min="12" max="18" width="2.5" style="52"/>
    <col min="19" max="19" width="2.5" style="52" customWidth="1"/>
    <col min="20" max="27" width="2.5" style="52"/>
    <col min="28" max="28" width="2.5" style="52" customWidth="1"/>
    <col min="29" max="61" width="2.5" style="52"/>
    <col min="62" max="62" width="2.625" style="52" bestFit="1" customWidth="1"/>
    <col min="63" max="16384" width="2.5" style="52"/>
  </cols>
  <sheetData>
    <row r="1" spans="1:34" s="86" customFormat="1" ht="21.75" thickBot="1">
      <c r="A1" s="87" t="s">
        <v>250</v>
      </c>
    </row>
    <row r="2" spans="1:34" ht="14.25" thickBot="1">
      <c r="A2" s="255"/>
      <c r="B2" s="256"/>
      <c r="C2" s="257"/>
      <c r="D2" s="52" t="s">
        <v>257</v>
      </c>
      <c r="I2" s="258"/>
      <c r="J2" s="185"/>
      <c r="K2" s="186"/>
      <c r="L2" s="52" t="s">
        <v>258</v>
      </c>
    </row>
    <row r="4" spans="1:34" s="84" customFormat="1" ht="14.25" thickBot="1">
      <c r="A4" s="84" t="s">
        <v>205</v>
      </c>
    </row>
    <row r="5" spans="1:34" ht="14.25" thickBot="1">
      <c r="A5" s="208" t="s">
        <v>73</v>
      </c>
      <c r="B5" s="209"/>
      <c r="C5" s="209"/>
      <c r="D5" s="209"/>
      <c r="E5" s="209"/>
      <c r="F5" s="209"/>
      <c r="G5" s="209"/>
      <c r="H5" s="209"/>
      <c r="I5" s="209"/>
      <c r="J5" s="210"/>
      <c r="K5" s="211"/>
      <c r="L5" s="211"/>
      <c r="M5" s="211"/>
      <c r="N5" s="212"/>
      <c r="O5" s="5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4">
      <c r="A6" s="208" t="s">
        <v>256</v>
      </c>
      <c r="B6" s="209"/>
      <c r="C6" s="209"/>
      <c r="D6" s="209"/>
      <c r="E6" s="209"/>
      <c r="F6" s="209"/>
      <c r="G6" s="209"/>
      <c r="H6" s="209"/>
      <c r="I6" s="209"/>
      <c r="J6" s="215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/>
    </row>
    <row r="7" spans="1:34">
      <c r="A7" s="208" t="s">
        <v>248</v>
      </c>
      <c r="B7" s="209"/>
      <c r="C7" s="209"/>
      <c r="D7" s="209"/>
      <c r="E7" s="209"/>
      <c r="F7" s="209"/>
      <c r="G7" s="209"/>
      <c r="H7" s="209"/>
      <c r="I7" s="209"/>
      <c r="J7" s="218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20"/>
    </row>
    <row r="8" spans="1:34">
      <c r="A8" s="208" t="s">
        <v>249</v>
      </c>
      <c r="B8" s="209"/>
      <c r="C8" s="209"/>
      <c r="D8" s="209"/>
      <c r="E8" s="209"/>
      <c r="F8" s="209"/>
      <c r="G8" s="209"/>
      <c r="H8" s="209"/>
      <c r="I8" s="209"/>
      <c r="J8" s="221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3"/>
    </row>
    <row r="9" spans="1:34" ht="14.25" thickBot="1">
      <c r="A9" s="208" t="s">
        <v>74</v>
      </c>
      <c r="B9" s="209"/>
      <c r="C9" s="209"/>
      <c r="D9" s="209"/>
      <c r="E9" s="209"/>
      <c r="F9" s="209"/>
      <c r="G9" s="209"/>
      <c r="H9" s="209"/>
      <c r="I9" s="209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34" ht="14.25" thickBot="1">
      <c r="A10" s="208" t="s">
        <v>180</v>
      </c>
      <c r="B10" s="209"/>
      <c r="C10" s="209"/>
      <c r="D10" s="209"/>
      <c r="E10" s="209"/>
      <c r="F10" s="209"/>
      <c r="G10" s="209"/>
      <c r="H10" s="209"/>
      <c r="I10" s="209"/>
      <c r="J10" s="213"/>
      <c r="K10" s="21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34"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3" spans="1:34" s="84" customFormat="1">
      <c r="A13" s="84" t="s">
        <v>206</v>
      </c>
    </row>
    <row r="14" spans="1:34" ht="14.25" thickBot="1">
      <c r="A14" s="187"/>
      <c r="B14" s="188"/>
      <c r="C14" s="188"/>
      <c r="D14" s="188"/>
      <c r="E14" s="188"/>
      <c r="F14" s="188"/>
      <c r="G14" s="188"/>
      <c r="H14" s="188"/>
      <c r="I14" s="189"/>
      <c r="J14" s="181" t="s">
        <v>111</v>
      </c>
      <c r="K14" s="182"/>
      <c r="L14" s="182"/>
      <c r="M14" s="182"/>
      <c r="N14" s="182"/>
      <c r="O14" s="182"/>
      <c r="P14" s="182"/>
      <c r="Q14" s="182"/>
      <c r="R14" s="183"/>
      <c r="S14" s="180" t="s">
        <v>112</v>
      </c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14.25" thickBot="1">
      <c r="A15" s="207" t="s">
        <v>0</v>
      </c>
      <c r="B15" s="207"/>
      <c r="C15" s="207"/>
      <c r="D15" s="207"/>
      <c r="E15" s="207"/>
      <c r="F15" s="207"/>
      <c r="G15" s="207"/>
      <c r="H15" s="207"/>
      <c r="I15" s="208"/>
      <c r="J15" s="200" t="s">
        <v>321</v>
      </c>
      <c r="K15" s="201"/>
      <c r="L15" s="201"/>
      <c r="M15" s="201"/>
      <c r="N15" s="201"/>
      <c r="O15" s="201"/>
      <c r="P15" s="201"/>
      <c r="Q15" s="201"/>
      <c r="R15" s="201"/>
      <c r="S15" s="184" t="s">
        <v>189</v>
      </c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</row>
    <row r="16" spans="1:34" ht="14.25" thickBot="1">
      <c r="A16" s="187"/>
      <c r="B16" s="188"/>
      <c r="C16" s="188"/>
      <c r="D16" s="188"/>
      <c r="E16" s="188"/>
      <c r="F16" s="188"/>
      <c r="G16" s="188"/>
      <c r="H16" s="188"/>
      <c r="I16" s="189"/>
      <c r="J16" s="190" t="s">
        <v>210</v>
      </c>
      <c r="K16" s="191"/>
      <c r="L16" s="191"/>
      <c r="M16" s="191"/>
      <c r="N16" s="191"/>
      <c r="O16" s="191"/>
      <c r="P16" s="191"/>
      <c r="Q16" s="191"/>
      <c r="R16" s="192"/>
      <c r="S16" s="195" t="s">
        <v>187</v>
      </c>
      <c r="T16" s="195"/>
      <c r="U16" s="195"/>
      <c r="V16" s="195"/>
      <c r="W16" s="195"/>
      <c r="X16" s="195"/>
      <c r="Y16" s="195"/>
      <c r="Z16" s="195"/>
      <c r="AA16" s="195" t="s">
        <v>188</v>
      </c>
      <c r="AB16" s="195"/>
      <c r="AC16" s="195"/>
      <c r="AD16" s="195"/>
      <c r="AE16" s="195"/>
      <c r="AF16" s="195"/>
      <c r="AG16" s="195"/>
      <c r="AH16" s="195"/>
    </row>
    <row r="17" spans="1:62">
      <c r="A17" s="207" t="s">
        <v>75</v>
      </c>
      <c r="B17" s="207"/>
      <c r="C17" s="207"/>
      <c r="D17" s="207"/>
      <c r="E17" s="207"/>
      <c r="F17" s="207"/>
      <c r="G17" s="207"/>
      <c r="H17" s="207"/>
      <c r="I17" s="208"/>
      <c r="J17" s="202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  <c r="AI17" s="53"/>
    </row>
    <row r="18" spans="1:62">
      <c r="A18" s="207" t="s">
        <v>76</v>
      </c>
      <c r="B18" s="207"/>
      <c r="C18" s="207"/>
      <c r="D18" s="207"/>
      <c r="E18" s="207"/>
      <c r="F18" s="207"/>
      <c r="G18" s="207"/>
      <c r="H18" s="207"/>
      <c r="I18" s="208"/>
      <c r="J18" s="203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9"/>
      <c r="AI18" s="53"/>
    </row>
    <row r="19" spans="1:62" ht="14.25" thickBot="1">
      <c r="A19" s="207" t="s">
        <v>77</v>
      </c>
      <c r="B19" s="207"/>
      <c r="C19" s="207"/>
      <c r="D19" s="207"/>
      <c r="E19" s="207"/>
      <c r="F19" s="207"/>
      <c r="G19" s="207"/>
      <c r="H19" s="207"/>
      <c r="I19" s="208"/>
      <c r="J19" s="203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3"/>
      <c r="AB19" s="193"/>
      <c r="AC19" s="193"/>
      <c r="AD19" s="193"/>
      <c r="AE19" s="193"/>
      <c r="AF19" s="193"/>
      <c r="AG19" s="193"/>
      <c r="AH19" s="194"/>
      <c r="AI19" s="53"/>
    </row>
    <row r="20" spans="1:62">
      <c r="A20" s="207" t="s">
        <v>78</v>
      </c>
      <c r="B20" s="207"/>
      <c r="C20" s="207"/>
      <c r="D20" s="207"/>
      <c r="E20" s="207"/>
      <c r="F20" s="207"/>
      <c r="G20" s="207"/>
      <c r="H20" s="207"/>
      <c r="I20" s="208"/>
      <c r="J20" s="203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204"/>
      <c r="AA20" s="58"/>
      <c r="AB20" s="53"/>
      <c r="AC20" s="53"/>
      <c r="AD20" s="53"/>
      <c r="AE20" s="53"/>
      <c r="AF20" s="53"/>
      <c r="AG20" s="53"/>
      <c r="AH20" s="53"/>
      <c r="AI20" s="53"/>
    </row>
    <row r="21" spans="1:62">
      <c r="A21" s="207" t="s">
        <v>176</v>
      </c>
      <c r="B21" s="207"/>
      <c r="C21" s="207"/>
      <c r="D21" s="207"/>
      <c r="E21" s="207"/>
      <c r="F21" s="207"/>
      <c r="G21" s="207"/>
      <c r="H21" s="207"/>
      <c r="I21" s="208"/>
      <c r="J21" s="203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204"/>
      <c r="AA21" s="59"/>
      <c r="AB21" s="53"/>
      <c r="AC21" s="53"/>
      <c r="AD21" s="53"/>
      <c r="AE21" s="53"/>
      <c r="AF21" s="53"/>
      <c r="AG21" s="53"/>
      <c r="AH21" s="53"/>
      <c r="AI21" s="53"/>
    </row>
    <row r="22" spans="1:62">
      <c r="A22" s="207" t="s">
        <v>177</v>
      </c>
      <c r="B22" s="207"/>
      <c r="C22" s="207"/>
      <c r="D22" s="207"/>
      <c r="E22" s="207"/>
      <c r="F22" s="207"/>
      <c r="G22" s="207"/>
      <c r="H22" s="207"/>
      <c r="I22" s="208"/>
      <c r="J22" s="203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204"/>
      <c r="AA22" s="59"/>
      <c r="AB22" s="53"/>
      <c r="AC22" s="53"/>
      <c r="AD22" s="53"/>
      <c r="AE22" s="53"/>
      <c r="AF22" s="53"/>
      <c r="AG22" s="53"/>
      <c r="AH22" s="53"/>
      <c r="AI22" s="53"/>
    </row>
    <row r="23" spans="1:62">
      <c r="A23" s="207" t="s">
        <v>178</v>
      </c>
      <c r="B23" s="207"/>
      <c r="C23" s="207"/>
      <c r="D23" s="207"/>
      <c r="E23" s="207"/>
      <c r="F23" s="207"/>
      <c r="G23" s="207"/>
      <c r="H23" s="207"/>
      <c r="I23" s="208"/>
      <c r="J23" s="203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204"/>
      <c r="AA23" s="59"/>
      <c r="AB23" s="53"/>
      <c r="AC23" s="53"/>
      <c r="AD23" s="53"/>
      <c r="AE23" s="53"/>
      <c r="AF23" s="53"/>
      <c r="AG23" s="53"/>
      <c r="AH23" s="53"/>
      <c r="AI23" s="53"/>
    </row>
    <row r="24" spans="1:62" ht="14.25" thickBot="1">
      <c r="A24" s="207" t="s">
        <v>179</v>
      </c>
      <c r="B24" s="207"/>
      <c r="C24" s="207"/>
      <c r="D24" s="207"/>
      <c r="E24" s="207"/>
      <c r="F24" s="207"/>
      <c r="G24" s="207"/>
      <c r="H24" s="207"/>
      <c r="I24" s="208"/>
      <c r="J24" s="206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205"/>
      <c r="AA24" s="59"/>
      <c r="AB24" s="53"/>
      <c r="AC24" s="53"/>
      <c r="AD24" s="53"/>
      <c r="AE24" s="53"/>
      <c r="AF24" s="53"/>
      <c r="AG24" s="53"/>
      <c r="AH24" s="53"/>
      <c r="AI24" s="53"/>
    </row>
    <row r="25" spans="1:62">
      <c r="B25" s="53"/>
      <c r="C25" s="53"/>
      <c r="D25" s="53"/>
    </row>
    <row r="26" spans="1:62">
      <c r="B26" s="53"/>
      <c r="C26" s="53"/>
      <c r="D26" s="53"/>
    </row>
    <row r="27" spans="1:62" s="84" customFormat="1">
      <c r="A27" s="84" t="s">
        <v>207</v>
      </c>
      <c r="B27" s="85"/>
      <c r="C27" s="85"/>
      <c r="D27" s="85"/>
    </row>
    <row r="28" spans="1:62">
      <c r="A28" s="52" t="s">
        <v>261</v>
      </c>
      <c r="B28" s="53"/>
      <c r="C28" s="53"/>
      <c r="D28" s="53"/>
    </row>
    <row r="29" spans="1:62" ht="14.25" thickBot="1">
      <c r="A29" s="230"/>
      <c r="B29" s="230"/>
      <c r="C29" s="180" t="s">
        <v>120</v>
      </c>
      <c r="D29" s="180"/>
      <c r="E29" s="180"/>
      <c r="F29" s="180"/>
      <c r="G29" s="230" t="s">
        <v>121</v>
      </c>
      <c r="H29" s="230"/>
      <c r="I29" s="230"/>
      <c r="J29" s="230" t="s">
        <v>200</v>
      </c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</row>
    <row r="30" spans="1:62" ht="28.5" customHeight="1">
      <c r="A30" s="207" t="s">
        <v>114</v>
      </c>
      <c r="B30" s="208"/>
      <c r="C30" s="227"/>
      <c r="D30" s="228"/>
      <c r="E30" s="228"/>
      <c r="F30" s="229"/>
      <c r="G30" s="265"/>
      <c r="H30" s="266"/>
      <c r="I30" s="266"/>
      <c r="J30" s="267" t="s">
        <v>320</v>
      </c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</row>
    <row r="31" spans="1:62">
      <c r="A31" s="207" t="s">
        <v>115</v>
      </c>
      <c r="B31" s="208"/>
      <c r="C31" s="231"/>
      <c r="D31" s="232"/>
      <c r="E31" s="232"/>
      <c r="F31" s="250"/>
      <c r="G31" s="265"/>
      <c r="H31" s="266"/>
      <c r="I31" s="266"/>
      <c r="J31" s="207" t="s">
        <v>193</v>
      </c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</row>
    <row r="32" spans="1:62" ht="14.25" thickBot="1">
      <c r="A32" s="207" t="s">
        <v>116</v>
      </c>
      <c r="B32" s="208"/>
      <c r="C32" s="231"/>
      <c r="D32" s="232"/>
      <c r="E32" s="232"/>
      <c r="F32" s="250"/>
      <c r="G32" s="240"/>
      <c r="H32" s="241"/>
      <c r="I32" s="241"/>
      <c r="J32" s="207" t="s">
        <v>194</v>
      </c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J32" s="145"/>
    </row>
    <row r="33" spans="1:63">
      <c r="A33" s="207" t="s">
        <v>63</v>
      </c>
      <c r="B33" s="208"/>
      <c r="C33" s="231"/>
      <c r="D33" s="232"/>
      <c r="E33" s="232"/>
      <c r="F33" s="232"/>
      <c r="G33" s="259"/>
      <c r="H33" s="259"/>
      <c r="I33" s="260"/>
      <c r="J33" s="251" t="s">
        <v>195</v>
      </c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J33" s="145">
        <f>IF(OR(C33="",C33="非該当"),0,1)</f>
        <v>0</v>
      </c>
    </row>
    <row r="34" spans="1:63" ht="14.25" thickBot="1">
      <c r="A34" s="207" t="s">
        <v>62</v>
      </c>
      <c r="B34" s="208"/>
      <c r="C34" s="231"/>
      <c r="D34" s="232"/>
      <c r="E34" s="232"/>
      <c r="F34" s="232"/>
      <c r="G34" s="242"/>
      <c r="H34" s="242"/>
      <c r="I34" s="243"/>
      <c r="J34" s="251" t="s">
        <v>251</v>
      </c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J34" s="145">
        <f t="shared" ref="BJ34:BJ42" si="0">IF(OR(C34="",C34="非該当"),0,1)</f>
        <v>0</v>
      </c>
    </row>
    <row r="35" spans="1:63">
      <c r="A35" s="207" t="s">
        <v>60</v>
      </c>
      <c r="B35" s="208"/>
      <c r="C35" s="231"/>
      <c r="D35" s="232"/>
      <c r="E35" s="232"/>
      <c r="F35" s="254"/>
      <c r="G35" s="233"/>
      <c r="H35" s="234"/>
      <c r="I35" s="234"/>
      <c r="J35" s="207" t="s">
        <v>196</v>
      </c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J35" s="145">
        <f t="shared" si="0"/>
        <v>0</v>
      </c>
    </row>
    <row r="36" spans="1:63" ht="14.25" thickBot="1">
      <c r="A36" s="207" t="s">
        <v>59</v>
      </c>
      <c r="B36" s="208"/>
      <c r="C36" s="231"/>
      <c r="D36" s="232"/>
      <c r="E36" s="232"/>
      <c r="F36" s="254"/>
      <c r="G36" s="235"/>
      <c r="H36" s="236"/>
      <c r="I36" s="236"/>
      <c r="J36" s="207" t="s">
        <v>197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J36" s="145">
        <f t="shared" si="0"/>
        <v>0</v>
      </c>
    </row>
    <row r="37" spans="1:63">
      <c r="A37" s="207" t="s">
        <v>58</v>
      </c>
      <c r="B37" s="208"/>
      <c r="C37" s="231"/>
      <c r="D37" s="232"/>
      <c r="E37" s="232"/>
      <c r="F37" s="232"/>
      <c r="G37" s="263">
        <v>0</v>
      </c>
      <c r="H37" s="263"/>
      <c r="I37" s="264"/>
      <c r="J37" s="251" t="s">
        <v>252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J37" s="145">
        <f t="shared" si="0"/>
        <v>0</v>
      </c>
    </row>
    <row r="38" spans="1:63">
      <c r="A38" s="207" t="s">
        <v>56</v>
      </c>
      <c r="B38" s="208"/>
      <c r="C38" s="231"/>
      <c r="D38" s="232"/>
      <c r="E38" s="232"/>
      <c r="F38" s="232"/>
      <c r="G38" s="261">
        <v>0</v>
      </c>
      <c r="H38" s="261"/>
      <c r="I38" s="262"/>
      <c r="J38" s="251" t="s">
        <v>253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J38" s="145">
        <f t="shared" si="0"/>
        <v>0</v>
      </c>
    </row>
    <row r="39" spans="1:63" ht="14.25" thickBot="1">
      <c r="A39" s="207" t="s">
        <v>55</v>
      </c>
      <c r="B39" s="208"/>
      <c r="C39" s="231"/>
      <c r="D39" s="232"/>
      <c r="E39" s="232"/>
      <c r="F39" s="232"/>
      <c r="G39" s="242">
        <v>0</v>
      </c>
      <c r="H39" s="242"/>
      <c r="I39" s="243"/>
      <c r="J39" s="251" t="s">
        <v>254</v>
      </c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J39" s="145">
        <f t="shared" si="0"/>
        <v>0</v>
      </c>
    </row>
    <row r="40" spans="1:63" ht="14.25" thickBot="1">
      <c r="A40" s="207" t="s">
        <v>53</v>
      </c>
      <c r="B40" s="208"/>
      <c r="C40" s="231"/>
      <c r="D40" s="232"/>
      <c r="E40" s="232"/>
      <c r="F40" s="254"/>
      <c r="G40" s="252"/>
      <c r="H40" s="253"/>
      <c r="I40" s="253"/>
      <c r="J40" s="207" t="s">
        <v>198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J40" s="145">
        <f t="shared" si="0"/>
        <v>0</v>
      </c>
    </row>
    <row r="41" spans="1:63" ht="14.25" thickBot="1">
      <c r="A41" s="207" t="s">
        <v>52</v>
      </c>
      <c r="B41" s="208"/>
      <c r="C41" s="231"/>
      <c r="D41" s="232"/>
      <c r="E41" s="232"/>
      <c r="F41" s="232"/>
      <c r="G41" s="244"/>
      <c r="H41" s="244"/>
      <c r="I41" s="245"/>
      <c r="J41" s="251" t="s">
        <v>255</v>
      </c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J41" s="145">
        <f t="shared" si="0"/>
        <v>0</v>
      </c>
    </row>
    <row r="42" spans="1:63" ht="14.25" thickBot="1">
      <c r="A42" s="207" t="s">
        <v>49</v>
      </c>
      <c r="B42" s="208"/>
      <c r="C42" s="237"/>
      <c r="D42" s="238"/>
      <c r="E42" s="238"/>
      <c r="F42" s="239"/>
      <c r="G42" s="233"/>
      <c r="H42" s="234"/>
      <c r="I42" s="234"/>
      <c r="J42" s="207" t="s">
        <v>199</v>
      </c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J42" s="145">
        <f t="shared" si="0"/>
        <v>0</v>
      </c>
    </row>
    <row r="43" spans="1:63">
      <c r="G43" s="82" t="str">
        <f>IF(AND(OR(J15="有床診療所入院基本料１",J15="有床診療所入院基本料２",J15="有床診療所入院基本料３"),COUNTIF(C30:F32,"非該当")&gt;2,COUNTIF(C33:F42,"非該当")&gt;8),"該当数が施設基準の要件に合致しません。再度ご確認ください。","")</f>
        <v/>
      </c>
      <c r="BJ43" s="145">
        <f>SUM(BJ33:BJ42)</f>
        <v>0</v>
      </c>
    </row>
    <row r="44" spans="1:63">
      <c r="G44" s="82"/>
    </row>
    <row r="45" spans="1:63" s="84" customFormat="1" ht="14.25" thickBot="1">
      <c r="A45" s="84" t="s">
        <v>208</v>
      </c>
    </row>
    <row r="46" spans="1:63">
      <c r="A46" s="207" t="s">
        <v>129</v>
      </c>
      <c r="B46" s="207"/>
      <c r="C46" s="207"/>
      <c r="D46" s="207"/>
      <c r="E46" s="207"/>
      <c r="F46" s="207"/>
      <c r="G46" s="208"/>
      <c r="H46" s="227" t="s">
        <v>259</v>
      </c>
      <c r="I46" s="228"/>
      <c r="J46" s="228"/>
      <c r="K46" s="229"/>
      <c r="M46" s="207" t="s">
        <v>133</v>
      </c>
      <c r="N46" s="207"/>
      <c r="O46" s="207"/>
      <c r="P46" s="207"/>
      <c r="Q46" s="207"/>
      <c r="R46" s="208"/>
      <c r="S46" s="227" t="s">
        <v>259</v>
      </c>
      <c r="T46" s="228"/>
      <c r="U46" s="228"/>
      <c r="V46" s="229"/>
      <c r="X46" s="207" t="s">
        <v>139</v>
      </c>
      <c r="Y46" s="207"/>
      <c r="Z46" s="207"/>
      <c r="AA46" s="207"/>
      <c r="AB46" s="207"/>
      <c r="AC46" s="208"/>
      <c r="AD46" s="227" t="s">
        <v>259</v>
      </c>
      <c r="AE46" s="228"/>
      <c r="AF46" s="228"/>
      <c r="AG46" s="229"/>
      <c r="AI46" s="207" t="s">
        <v>152</v>
      </c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8"/>
      <c r="AU46" s="227" t="s">
        <v>259</v>
      </c>
      <c r="AV46" s="228"/>
      <c r="AW46" s="228"/>
      <c r="AX46" s="229"/>
      <c r="AZ46" s="207" t="s">
        <v>145</v>
      </c>
      <c r="BA46" s="207"/>
      <c r="BB46" s="207"/>
      <c r="BC46" s="207"/>
      <c r="BD46" s="207"/>
      <c r="BE46" s="207"/>
      <c r="BF46" s="207"/>
      <c r="BG46" s="208"/>
      <c r="BH46" s="227" t="s">
        <v>259</v>
      </c>
      <c r="BI46" s="228"/>
      <c r="BJ46" s="228"/>
      <c r="BK46" s="229"/>
    </row>
    <row r="47" spans="1:63">
      <c r="A47" s="207" t="s">
        <v>130</v>
      </c>
      <c r="B47" s="207"/>
      <c r="C47" s="207"/>
      <c r="D47" s="207"/>
      <c r="E47" s="207"/>
      <c r="F47" s="207"/>
      <c r="G47" s="208"/>
      <c r="H47" s="231" t="s">
        <v>259</v>
      </c>
      <c r="I47" s="232"/>
      <c r="J47" s="232"/>
      <c r="K47" s="250"/>
      <c r="M47" s="207" t="s">
        <v>134</v>
      </c>
      <c r="N47" s="207"/>
      <c r="O47" s="207"/>
      <c r="P47" s="207"/>
      <c r="Q47" s="207"/>
      <c r="R47" s="208"/>
      <c r="S47" s="231" t="s">
        <v>259</v>
      </c>
      <c r="T47" s="232"/>
      <c r="U47" s="232"/>
      <c r="V47" s="250"/>
      <c r="X47" s="207" t="s">
        <v>140</v>
      </c>
      <c r="Y47" s="207"/>
      <c r="Z47" s="207"/>
      <c r="AA47" s="207"/>
      <c r="AB47" s="207"/>
      <c r="AC47" s="208"/>
      <c r="AD47" s="231" t="s">
        <v>259</v>
      </c>
      <c r="AE47" s="232"/>
      <c r="AF47" s="232"/>
      <c r="AG47" s="250"/>
      <c r="AI47" s="207" t="s">
        <v>201</v>
      </c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8"/>
      <c r="AU47" s="231" t="s">
        <v>259</v>
      </c>
      <c r="AV47" s="232"/>
      <c r="AW47" s="232"/>
      <c r="AX47" s="250"/>
      <c r="AZ47" s="207" t="s">
        <v>146</v>
      </c>
      <c r="BA47" s="207"/>
      <c r="BB47" s="207"/>
      <c r="BC47" s="207"/>
      <c r="BD47" s="207"/>
      <c r="BE47" s="207"/>
      <c r="BF47" s="207"/>
      <c r="BG47" s="208"/>
      <c r="BH47" s="231" t="s">
        <v>259</v>
      </c>
      <c r="BI47" s="232"/>
      <c r="BJ47" s="232"/>
      <c r="BK47" s="250"/>
    </row>
    <row r="48" spans="1:63">
      <c r="A48" s="207" t="s">
        <v>131</v>
      </c>
      <c r="B48" s="207"/>
      <c r="C48" s="207"/>
      <c r="D48" s="207"/>
      <c r="E48" s="207"/>
      <c r="F48" s="207"/>
      <c r="G48" s="208"/>
      <c r="H48" s="231" t="s">
        <v>259</v>
      </c>
      <c r="I48" s="232"/>
      <c r="J48" s="232"/>
      <c r="K48" s="250"/>
      <c r="M48" s="207" t="s">
        <v>135</v>
      </c>
      <c r="N48" s="207"/>
      <c r="O48" s="207"/>
      <c r="P48" s="207"/>
      <c r="Q48" s="207"/>
      <c r="R48" s="208"/>
      <c r="S48" s="231" t="s">
        <v>259</v>
      </c>
      <c r="T48" s="232"/>
      <c r="U48" s="232"/>
      <c r="V48" s="250"/>
      <c r="X48" s="207" t="s">
        <v>141</v>
      </c>
      <c r="Y48" s="207"/>
      <c r="Z48" s="207"/>
      <c r="AA48" s="207"/>
      <c r="AB48" s="207"/>
      <c r="AC48" s="208"/>
      <c r="AD48" s="231" t="s">
        <v>259</v>
      </c>
      <c r="AE48" s="232"/>
      <c r="AF48" s="232"/>
      <c r="AG48" s="250"/>
      <c r="AI48" s="207" t="s">
        <v>202</v>
      </c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8"/>
      <c r="AU48" s="231" t="s">
        <v>259</v>
      </c>
      <c r="AV48" s="232"/>
      <c r="AW48" s="232"/>
      <c r="AX48" s="250"/>
      <c r="AZ48" s="207" t="s">
        <v>147</v>
      </c>
      <c r="BA48" s="207"/>
      <c r="BB48" s="207"/>
      <c r="BC48" s="207"/>
      <c r="BD48" s="207"/>
      <c r="BE48" s="207"/>
      <c r="BF48" s="207"/>
      <c r="BG48" s="208"/>
      <c r="BH48" s="231" t="s">
        <v>259</v>
      </c>
      <c r="BI48" s="232"/>
      <c r="BJ48" s="232"/>
      <c r="BK48" s="250"/>
    </row>
    <row r="49" spans="1:63">
      <c r="A49" s="207" t="s">
        <v>150</v>
      </c>
      <c r="B49" s="207"/>
      <c r="C49" s="207"/>
      <c r="D49" s="207"/>
      <c r="E49" s="207"/>
      <c r="F49" s="207"/>
      <c r="G49" s="208"/>
      <c r="H49" s="231" t="s">
        <v>259</v>
      </c>
      <c r="I49" s="232"/>
      <c r="J49" s="232"/>
      <c r="K49" s="250"/>
      <c r="M49" s="207" t="s">
        <v>136</v>
      </c>
      <c r="N49" s="207"/>
      <c r="O49" s="207"/>
      <c r="P49" s="207"/>
      <c r="Q49" s="207"/>
      <c r="R49" s="208"/>
      <c r="S49" s="231" t="s">
        <v>259</v>
      </c>
      <c r="T49" s="232"/>
      <c r="U49" s="232"/>
      <c r="V49" s="250"/>
      <c r="X49" s="207" t="s">
        <v>142</v>
      </c>
      <c r="Y49" s="207"/>
      <c r="Z49" s="207"/>
      <c r="AA49" s="207"/>
      <c r="AB49" s="207"/>
      <c r="AC49" s="208"/>
      <c r="AD49" s="231" t="s">
        <v>259</v>
      </c>
      <c r="AE49" s="232"/>
      <c r="AF49" s="232"/>
      <c r="AG49" s="250"/>
      <c r="AI49" s="207" t="s">
        <v>153</v>
      </c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8"/>
      <c r="AU49" s="231" t="s">
        <v>259</v>
      </c>
      <c r="AV49" s="232"/>
      <c r="AW49" s="232"/>
      <c r="AX49" s="250"/>
      <c r="AZ49" s="207" t="s">
        <v>148</v>
      </c>
      <c r="BA49" s="207"/>
      <c r="BB49" s="207"/>
      <c r="BC49" s="207"/>
      <c r="BD49" s="207"/>
      <c r="BE49" s="207"/>
      <c r="BF49" s="207"/>
      <c r="BG49" s="208"/>
      <c r="BH49" s="231" t="s">
        <v>259</v>
      </c>
      <c r="BI49" s="232"/>
      <c r="BJ49" s="232"/>
      <c r="BK49" s="250"/>
    </row>
    <row r="50" spans="1:63" ht="14.25" thickBot="1">
      <c r="A50" s="207" t="s">
        <v>132</v>
      </c>
      <c r="B50" s="207"/>
      <c r="C50" s="207"/>
      <c r="D50" s="207"/>
      <c r="E50" s="207"/>
      <c r="F50" s="207"/>
      <c r="G50" s="208"/>
      <c r="H50" s="231" t="s">
        <v>259</v>
      </c>
      <c r="I50" s="232"/>
      <c r="J50" s="232"/>
      <c r="K50" s="250"/>
      <c r="M50" s="207" t="s">
        <v>137</v>
      </c>
      <c r="N50" s="207"/>
      <c r="O50" s="207"/>
      <c r="P50" s="207"/>
      <c r="Q50" s="207"/>
      <c r="R50" s="208"/>
      <c r="S50" s="231" t="s">
        <v>259</v>
      </c>
      <c r="T50" s="232"/>
      <c r="U50" s="232"/>
      <c r="V50" s="250"/>
      <c r="X50" s="207" t="s">
        <v>143</v>
      </c>
      <c r="Y50" s="207"/>
      <c r="Z50" s="207"/>
      <c r="AA50" s="207"/>
      <c r="AB50" s="207"/>
      <c r="AC50" s="208"/>
      <c r="AD50" s="231" t="s">
        <v>259</v>
      </c>
      <c r="AE50" s="232"/>
      <c r="AF50" s="232"/>
      <c r="AG50" s="250"/>
      <c r="AI50" s="207" t="s">
        <v>203</v>
      </c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8"/>
      <c r="AU50" s="231" t="s">
        <v>259</v>
      </c>
      <c r="AV50" s="232"/>
      <c r="AW50" s="232"/>
      <c r="AX50" s="250"/>
      <c r="AZ50" s="207" t="s">
        <v>149</v>
      </c>
      <c r="BA50" s="207"/>
      <c r="BB50" s="207"/>
      <c r="BC50" s="207"/>
      <c r="BD50" s="207"/>
      <c r="BE50" s="207"/>
      <c r="BF50" s="207"/>
      <c r="BG50" s="208"/>
      <c r="BH50" s="237" t="s">
        <v>259</v>
      </c>
      <c r="BI50" s="238"/>
      <c r="BJ50" s="238"/>
      <c r="BK50" s="269"/>
    </row>
    <row r="51" spans="1:63" ht="14.25" thickBot="1">
      <c r="A51" s="207" t="s">
        <v>151</v>
      </c>
      <c r="B51" s="207"/>
      <c r="C51" s="207"/>
      <c r="D51" s="207"/>
      <c r="E51" s="207"/>
      <c r="F51" s="207"/>
      <c r="G51" s="208"/>
      <c r="H51" s="237" t="s">
        <v>259</v>
      </c>
      <c r="I51" s="238"/>
      <c r="J51" s="238"/>
      <c r="K51" s="269"/>
      <c r="M51" s="207" t="s">
        <v>138</v>
      </c>
      <c r="N51" s="207"/>
      <c r="O51" s="207"/>
      <c r="P51" s="207"/>
      <c r="Q51" s="207"/>
      <c r="R51" s="208"/>
      <c r="S51" s="237" t="s">
        <v>259</v>
      </c>
      <c r="T51" s="238"/>
      <c r="U51" s="238"/>
      <c r="V51" s="269"/>
      <c r="X51" s="207" t="s">
        <v>144</v>
      </c>
      <c r="Y51" s="207"/>
      <c r="Z51" s="207"/>
      <c r="AA51" s="207"/>
      <c r="AB51" s="207"/>
      <c r="AC51" s="208"/>
      <c r="AD51" s="237" t="s">
        <v>259</v>
      </c>
      <c r="AE51" s="238"/>
      <c r="AF51" s="238"/>
      <c r="AG51" s="269"/>
      <c r="AI51" s="207" t="s">
        <v>204</v>
      </c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8"/>
      <c r="AU51" s="237" t="s">
        <v>259</v>
      </c>
      <c r="AV51" s="238"/>
      <c r="AW51" s="238"/>
      <c r="AX51" s="269"/>
    </row>
    <row r="54" spans="1:63" s="84" customFormat="1" ht="14.25" thickBot="1">
      <c r="A54" s="84" t="s">
        <v>209</v>
      </c>
      <c r="X54" s="84" t="s">
        <v>47</v>
      </c>
    </row>
    <row r="55" spans="1:63" ht="14.25" thickBot="1">
      <c r="A55" s="207" t="s">
        <v>325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273"/>
      <c r="Q55" s="274"/>
      <c r="R55" s="274"/>
      <c r="S55" s="274"/>
      <c r="T55" s="274"/>
      <c r="U55" s="274"/>
      <c r="V55" s="275"/>
      <c r="X55" s="270" t="s">
        <v>47</v>
      </c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2"/>
    </row>
    <row r="56" spans="1:63" ht="14.25" thickBot="1">
      <c r="A56" s="207" t="s">
        <v>326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8"/>
      <c r="P56" s="247"/>
      <c r="Q56" s="248"/>
      <c r="R56" s="248"/>
      <c r="S56" s="248"/>
      <c r="T56" s="248"/>
      <c r="U56" s="248"/>
      <c r="V56" s="249"/>
      <c r="X56" s="258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6"/>
    </row>
    <row r="57" spans="1:63">
      <c r="A57" s="207" t="s">
        <v>318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247"/>
      <c r="Q57" s="248"/>
      <c r="R57" s="248"/>
      <c r="S57" s="248"/>
      <c r="T57" s="248"/>
      <c r="U57" s="248"/>
      <c r="V57" s="249"/>
    </row>
    <row r="58" spans="1:63">
      <c r="A58" s="207" t="s">
        <v>327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247"/>
      <c r="Q58" s="248"/>
      <c r="R58" s="248"/>
      <c r="S58" s="248"/>
      <c r="T58" s="248"/>
      <c r="U58" s="248"/>
      <c r="V58" s="249"/>
    </row>
    <row r="59" spans="1:63">
      <c r="A59" s="207" t="s">
        <v>156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8"/>
      <c r="P59" s="247"/>
      <c r="Q59" s="248"/>
      <c r="R59" s="248"/>
      <c r="S59" s="248"/>
      <c r="T59" s="248"/>
      <c r="U59" s="248"/>
      <c r="V59" s="249"/>
      <c r="Z59" s="52" t="str">
        <f>IF(P55="","未入力項目があります",IF(P56="","未入力項目があります",IF(P57="","未入力項目があります",IF(P58="","未入力項目があります",IF(P59="","未入力項目があります",IF(P60="","未入力項目があります",IF(P61="","未入力項目があります",IF(P62="","未入力項目があります",IF(P63="","未入力項目があります",IF(P64="","未入力項目があります",IF(P65="","未入力項目があります",IF(P66="","未入力項目があります",IF(P67="","未入力項目があります",IF(P68="","未入力項目があります",IF(P69="","未入力項目があります","")))))))))))))))</f>
        <v>未入力項目があります</v>
      </c>
    </row>
    <row r="60" spans="1:63">
      <c r="A60" s="207" t="s">
        <v>157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8"/>
      <c r="P60" s="247"/>
      <c r="Q60" s="248"/>
      <c r="R60" s="248"/>
      <c r="S60" s="248"/>
      <c r="T60" s="248"/>
      <c r="U60" s="248"/>
      <c r="V60" s="249"/>
    </row>
    <row r="61" spans="1:63">
      <c r="A61" s="207" t="s">
        <v>158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8"/>
      <c r="P61" s="247"/>
      <c r="Q61" s="248"/>
      <c r="R61" s="248"/>
      <c r="S61" s="248"/>
      <c r="T61" s="248"/>
      <c r="U61" s="248"/>
      <c r="V61" s="249"/>
    </row>
    <row r="62" spans="1:63">
      <c r="A62" s="207" t="s">
        <v>159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8"/>
      <c r="P62" s="247"/>
      <c r="Q62" s="248"/>
      <c r="R62" s="248"/>
      <c r="S62" s="248"/>
      <c r="T62" s="248"/>
      <c r="U62" s="248"/>
      <c r="V62" s="249"/>
    </row>
    <row r="63" spans="1:63">
      <c r="A63" s="207" t="s">
        <v>160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8"/>
      <c r="P63" s="247"/>
      <c r="Q63" s="248"/>
      <c r="R63" s="248"/>
      <c r="S63" s="248"/>
      <c r="T63" s="248"/>
      <c r="U63" s="248"/>
      <c r="V63" s="249"/>
    </row>
    <row r="64" spans="1:63">
      <c r="A64" s="207" t="s">
        <v>161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8"/>
      <c r="P64" s="247"/>
      <c r="Q64" s="248"/>
      <c r="R64" s="248"/>
      <c r="S64" s="248"/>
      <c r="T64" s="248"/>
      <c r="U64" s="248"/>
      <c r="V64" s="249"/>
    </row>
    <row r="65" spans="1:47">
      <c r="A65" s="207" t="s">
        <v>167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8"/>
      <c r="P65" s="247"/>
      <c r="Q65" s="248"/>
      <c r="R65" s="248"/>
      <c r="S65" s="248"/>
      <c r="T65" s="248"/>
      <c r="U65" s="248"/>
      <c r="V65" s="249"/>
    </row>
    <row r="66" spans="1:47">
      <c r="A66" s="207" t="s">
        <v>162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8"/>
      <c r="P66" s="247"/>
      <c r="Q66" s="248"/>
      <c r="R66" s="248"/>
      <c r="S66" s="248"/>
      <c r="T66" s="248"/>
      <c r="U66" s="248"/>
      <c r="V66" s="249"/>
    </row>
    <row r="67" spans="1:47">
      <c r="A67" s="207" t="s">
        <v>163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8"/>
      <c r="P67" s="247"/>
      <c r="Q67" s="248"/>
      <c r="R67" s="248"/>
      <c r="S67" s="248"/>
      <c r="T67" s="248"/>
      <c r="U67" s="248"/>
      <c r="V67" s="249"/>
      <c r="AO67" s="82" t="str">
        <f>IF($S$73&lt;$S$74,"②が①より大きな値となっています。患者数を再確認してください。","")</f>
        <v/>
      </c>
    </row>
    <row r="68" spans="1:47">
      <c r="A68" s="207" t="s">
        <v>164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8"/>
      <c r="P68" s="247"/>
      <c r="Q68" s="248"/>
      <c r="R68" s="248"/>
      <c r="S68" s="248"/>
      <c r="T68" s="248"/>
      <c r="U68" s="248"/>
      <c r="V68" s="249"/>
    </row>
    <row r="69" spans="1:47" ht="14.25" thickBot="1">
      <c r="A69" s="207" t="s">
        <v>165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8"/>
      <c r="P69" s="213"/>
      <c r="Q69" s="246"/>
      <c r="R69" s="246"/>
      <c r="S69" s="246"/>
      <c r="T69" s="246"/>
      <c r="U69" s="246"/>
      <c r="V69" s="214"/>
    </row>
    <row r="70" spans="1:47">
      <c r="A70" s="82" t="str">
        <f>IF(AND($P$62&lt;&gt;"",$C$35&lt;&gt;$P$62),IF(OR($C$35&lt;&gt;"非該当",$P$62&lt;&gt;"無"),"夜間看護配置加算に係る入力が一致しません。再度ご確認ください。",""),"")</f>
        <v/>
      </c>
    </row>
    <row r="72" spans="1:47" s="84" customFormat="1" ht="14.25" thickBot="1">
      <c r="A72" s="84" t="s">
        <v>300</v>
      </c>
      <c r="AF72" s="84" t="s">
        <v>307</v>
      </c>
    </row>
    <row r="73" spans="1:47" ht="14.25" thickBot="1">
      <c r="A73" s="207" t="s">
        <v>358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8"/>
      <c r="S73" s="285"/>
      <c r="T73" s="286"/>
      <c r="U73" s="287"/>
      <c r="AF73" s="207" t="s">
        <v>308</v>
      </c>
      <c r="AG73" s="207"/>
      <c r="AH73" s="207"/>
      <c r="AI73" s="207"/>
      <c r="AJ73" s="207"/>
      <c r="AK73" s="207"/>
      <c r="AL73" s="207"/>
      <c r="AM73" s="268" t="s">
        <v>309</v>
      </c>
      <c r="AN73" s="268"/>
      <c r="AO73" s="268"/>
      <c r="AP73" s="268"/>
      <c r="AQ73" s="268"/>
      <c r="AR73" s="268" t="s">
        <v>310</v>
      </c>
      <c r="AS73" s="268"/>
      <c r="AT73" s="268"/>
      <c r="AU73" s="268"/>
    </row>
    <row r="74" spans="1:47">
      <c r="A74" s="207" t="s">
        <v>290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94">
        <f>SUM($V$78,$V$82)</f>
        <v>0</v>
      </c>
      <c r="T74" s="294"/>
      <c r="U74" s="294"/>
      <c r="V74" s="52" t="s">
        <v>301</v>
      </c>
      <c r="AF74" s="207" t="s">
        <v>302</v>
      </c>
      <c r="AG74" s="207"/>
      <c r="AH74" s="207"/>
      <c r="AI74" s="207"/>
      <c r="AJ74" s="207"/>
      <c r="AK74" s="207"/>
      <c r="AL74" s="208"/>
      <c r="AM74" s="227"/>
      <c r="AN74" s="228"/>
      <c r="AO74" s="228"/>
      <c r="AP74" s="228"/>
      <c r="AQ74" s="282"/>
      <c r="AR74" s="283">
        <v>0</v>
      </c>
      <c r="AS74" s="283"/>
      <c r="AT74" s="283"/>
      <c r="AU74" s="284"/>
    </row>
    <row r="75" spans="1:47" ht="14.25" thickBot="1">
      <c r="A75" s="293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AF75" s="207" t="s">
        <v>303</v>
      </c>
      <c r="AG75" s="207"/>
      <c r="AH75" s="207"/>
      <c r="AI75" s="207"/>
      <c r="AJ75" s="207"/>
      <c r="AK75" s="207"/>
      <c r="AL75" s="208"/>
      <c r="AM75" s="231"/>
      <c r="AN75" s="232"/>
      <c r="AO75" s="232"/>
      <c r="AP75" s="232"/>
      <c r="AQ75" s="254"/>
      <c r="AR75" s="276">
        <v>0</v>
      </c>
      <c r="AS75" s="276"/>
      <c r="AT75" s="276"/>
      <c r="AU75" s="277"/>
    </row>
    <row r="76" spans="1:47">
      <c r="A76" s="208" t="s">
        <v>291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51"/>
      <c r="AF76" s="207" t="s">
        <v>304</v>
      </c>
      <c r="AG76" s="207"/>
      <c r="AH76" s="207"/>
      <c r="AI76" s="207"/>
      <c r="AJ76" s="207"/>
      <c r="AK76" s="207"/>
      <c r="AL76" s="208"/>
      <c r="AM76" s="231"/>
      <c r="AN76" s="232"/>
      <c r="AO76" s="232"/>
      <c r="AP76" s="232"/>
      <c r="AQ76" s="250"/>
      <c r="AR76" s="278"/>
      <c r="AS76" s="279"/>
      <c r="AT76" s="279"/>
      <c r="AU76" s="279"/>
    </row>
    <row r="77" spans="1:47" ht="14.25" thickBot="1">
      <c r="A77" s="180" t="s">
        <v>292</v>
      </c>
      <c r="B77" s="180"/>
      <c r="C77" s="180"/>
      <c r="D77" s="180" t="s">
        <v>293</v>
      </c>
      <c r="E77" s="180"/>
      <c r="F77" s="180"/>
      <c r="G77" s="180" t="s">
        <v>294</v>
      </c>
      <c r="H77" s="180"/>
      <c r="I77" s="180"/>
      <c r="J77" s="180" t="s">
        <v>295</v>
      </c>
      <c r="K77" s="180"/>
      <c r="L77" s="180"/>
      <c r="M77" s="180" t="s">
        <v>296</v>
      </c>
      <c r="N77" s="180"/>
      <c r="O77" s="180"/>
      <c r="P77" s="180" t="s">
        <v>322</v>
      </c>
      <c r="Q77" s="180"/>
      <c r="R77" s="180"/>
      <c r="S77" s="180" t="s">
        <v>297</v>
      </c>
      <c r="T77" s="180"/>
      <c r="U77" s="180"/>
      <c r="V77" s="187" t="s">
        <v>299</v>
      </c>
      <c r="W77" s="288"/>
      <c r="X77" s="289"/>
      <c r="AF77" s="207" t="s">
        <v>305</v>
      </c>
      <c r="AG77" s="207"/>
      <c r="AH77" s="207"/>
      <c r="AI77" s="207"/>
      <c r="AJ77" s="207"/>
      <c r="AK77" s="207"/>
      <c r="AL77" s="208"/>
      <c r="AM77" s="231"/>
      <c r="AN77" s="232"/>
      <c r="AO77" s="232"/>
      <c r="AP77" s="232"/>
      <c r="AQ77" s="250"/>
      <c r="AR77" s="280"/>
      <c r="AS77" s="281"/>
      <c r="AT77" s="281"/>
      <c r="AU77" s="281"/>
    </row>
    <row r="78" spans="1:47" ht="14.25" thickBot="1">
      <c r="A78" s="285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7"/>
      <c r="V78" s="290">
        <f>SUM($A78:$U78)</f>
        <v>0</v>
      </c>
      <c r="W78" s="291"/>
      <c r="X78" s="292"/>
      <c r="Y78" s="52" t="s">
        <v>301</v>
      </c>
      <c r="AF78" s="303" t="s">
        <v>312</v>
      </c>
      <c r="AG78" s="303"/>
      <c r="AH78" s="303"/>
      <c r="AI78" s="303"/>
      <c r="AJ78" s="303"/>
      <c r="AK78" s="303"/>
      <c r="AL78" s="304"/>
      <c r="AM78" s="231"/>
      <c r="AN78" s="232"/>
      <c r="AO78" s="232"/>
      <c r="AP78" s="232"/>
      <c r="AQ78" s="250"/>
      <c r="AR78" s="301"/>
      <c r="AS78" s="302"/>
      <c r="AT78" s="302"/>
      <c r="AU78" s="302"/>
    </row>
    <row r="79" spans="1:47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AF79" s="295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7"/>
    </row>
    <row r="80" spans="1:47">
      <c r="A80" s="208" t="s">
        <v>298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51"/>
      <c r="AF80" s="295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7"/>
    </row>
    <row r="81" spans="1:47" ht="14.25" thickBot="1">
      <c r="A81" s="180" t="s">
        <v>292</v>
      </c>
      <c r="B81" s="180"/>
      <c r="C81" s="180"/>
      <c r="D81" s="180" t="s">
        <v>293</v>
      </c>
      <c r="E81" s="180"/>
      <c r="F81" s="180"/>
      <c r="G81" s="180" t="s">
        <v>294</v>
      </c>
      <c r="H81" s="180"/>
      <c r="I81" s="180"/>
      <c r="J81" s="180" t="s">
        <v>295</v>
      </c>
      <c r="K81" s="180"/>
      <c r="L81" s="180"/>
      <c r="M81" s="180" t="s">
        <v>296</v>
      </c>
      <c r="N81" s="180"/>
      <c r="O81" s="180"/>
      <c r="P81" s="180" t="s">
        <v>322</v>
      </c>
      <c r="Q81" s="180"/>
      <c r="R81" s="180"/>
      <c r="S81" s="180" t="s">
        <v>297</v>
      </c>
      <c r="T81" s="180"/>
      <c r="U81" s="180"/>
      <c r="V81" s="187" t="s">
        <v>299</v>
      </c>
      <c r="W81" s="288"/>
      <c r="X81" s="289"/>
      <c r="AF81" s="298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300"/>
    </row>
    <row r="82" spans="1:47" ht="14.25" thickBot="1">
      <c r="A82" s="285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7"/>
      <c r="V82" s="290">
        <f>SUM($A82:$U82)</f>
        <v>0</v>
      </c>
      <c r="W82" s="291"/>
      <c r="X82" s="292"/>
      <c r="Y82" s="52" t="s">
        <v>301</v>
      </c>
      <c r="AC82" s="140" t="str">
        <f>IF($AM74="必要時レンタル",$AF74&amp;"を必要に応じてレンタルしている旨、自由記載欄に自動入力されます。","")</f>
        <v/>
      </c>
    </row>
    <row r="83" spans="1:47">
      <c r="AB83" s="140" t="str">
        <f>IF($AM75="必要時レンタル",$AF75&amp;"を必要に応じてレンタルしている旨、自由記載欄に自動入力されます。","")</f>
        <v/>
      </c>
    </row>
    <row r="84" spans="1:47">
      <c r="AB84" s="140" t="str">
        <f>IF($AM76="必要時レンタル",$AF76&amp;"を必要に応じてレンタルしている旨、自由記載欄に自動入力されます。","")</f>
        <v/>
      </c>
    </row>
    <row r="85" spans="1:47">
      <c r="AB85" s="140" t="str">
        <f>IF($AM77="必要時レンタル",$AF77&amp;"を必要に応じてレンタルしている旨、自由記載欄に自動入力されます。","")</f>
        <v/>
      </c>
    </row>
  </sheetData>
  <mergeCells count="256">
    <mergeCell ref="V82:X82"/>
    <mergeCell ref="P77:R77"/>
    <mergeCell ref="P78:R78"/>
    <mergeCell ref="P81:R81"/>
    <mergeCell ref="P82:R82"/>
    <mergeCell ref="A76:U76"/>
    <mergeCell ref="A80:U80"/>
    <mergeCell ref="AF79:AU81"/>
    <mergeCell ref="AR78:AU78"/>
    <mergeCell ref="AF77:AL77"/>
    <mergeCell ref="AF78:AL78"/>
    <mergeCell ref="A79:U79"/>
    <mergeCell ref="A82:C82"/>
    <mergeCell ref="D82:F82"/>
    <mergeCell ref="G82:I82"/>
    <mergeCell ref="J82:L82"/>
    <mergeCell ref="M82:O82"/>
    <mergeCell ref="S82:U82"/>
    <mergeCell ref="G77:I77"/>
    <mergeCell ref="J77:L77"/>
    <mergeCell ref="M77:O77"/>
    <mergeCell ref="S77:U77"/>
    <mergeCell ref="J81:L81"/>
    <mergeCell ref="M81:O81"/>
    <mergeCell ref="AF73:AL73"/>
    <mergeCell ref="AM73:AQ73"/>
    <mergeCell ref="A78:C78"/>
    <mergeCell ref="D78:F78"/>
    <mergeCell ref="G78:I78"/>
    <mergeCell ref="J78:L78"/>
    <mergeCell ref="M78:O78"/>
    <mergeCell ref="S78:U78"/>
    <mergeCell ref="A81:C81"/>
    <mergeCell ref="D81:F81"/>
    <mergeCell ref="G81:I81"/>
    <mergeCell ref="AM75:AQ75"/>
    <mergeCell ref="AF76:AL76"/>
    <mergeCell ref="V77:X77"/>
    <mergeCell ref="V78:X78"/>
    <mergeCell ref="V81:X81"/>
    <mergeCell ref="A75:U75"/>
    <mergeCell ref="S73:U73"/>
    <mergeCell ref="S74:U74"/>
    <mergeCell ref="A73:R73"/>
    <mergeCell ref="A74:R74"/>
    <mergeCell ref="S81:U81"/>
    <mergeCell ref="A77:C77"/>
    <mergeCell ref="D77:F77"/>
    <mergeCell ref="AR75:AU75"/>
    <mergeCell ref="AM76:AQ76"/>
    <mergeCell ref="AR76:AU76"/>
    <mergeCell ref="AM77:AQ77"/>
    <mergeCell ref="AR77:AU77"/>
    <mergeCell ref="AM78:AQ78"/>
    <mergeCell ref="AF74:AL74"/>
    <mergeCell ref="AF75:AL75"/>
    <mergeCell ref="AM74:AQ74"/>
    <mergeCell ref="AR74:AU74"/>
    <mergeCell ref="BH46:BK46"/>
    <mergeCell ref="BH47:BK47"/>
    <mergeCell ref="BH48:BK48"/>
    <mergeCell ref="BH49:BK49"/>
    <mergeCell ref="BH50:BK50"/>
    <mergeCell ref="AU46:AX46"/>
    <mergeCell ref="AU47:AX47"/>
    <mergeCell ref="AU48:AX48"/>
    <mergeCell ref="AU49:AX49"/>
    <mergeCell ref="AU50:AX50"/>
    <mergeCell ref="AZ46:BG46"/>
    <mergeCell ref="AZ47:BG47"/>
    <mergeCell ref="AZ48:BG48"/>
    <mergeCell ref="AZ49:BG49"/>
    <mergeCell ref="X55:AM55"/>
    <mergeCell ref="X56:AM56"/>
    <mergeCell ref="AU51:AX51"/>
    <mergeCell ref="AD46:AG46"/>
    <mergeCell ref="AD50:AG50"/>
    <mergeCell ref="AD51:AG51"/>
    <mergeCell ref="A68:O68"/>
    <mergeCell ref="P55:V55"/>
    <mergeCell ref="P56:V56"/>
    <mergeCell ref="P57:V57"/>
    <mergeCell ref="AI46:AT46"/>
    <mergeCell ref="X46:AC46"/>
    <mergeCell ref="M50:R50"/>
    <mergeCell ref="M51:R51"/>
    <mergeCell ref="S46:V46"/>
    <mergeCell ref="S47:V47"/>
    <mergeCell ref="P64:V64"/>
    <mergeCell ref="P65:V65"/>
    <mergeCell ref="P66:V66"/>
    <mergeCell ref="P67:V67"/>
    <mergeCell ref="P68:V68"/>
    <mergeCell ref="P62:V62"/>
    <mergeCell ref="P63:V63"/>
    <mergeCell ref="AR73:AU73"/>
    <mergeCell ref="A69:O69"/>
    <mergeCell ref="A62:O62"/>
    <mergeCell ref="A63:O63"/>
    <mergeCell ref="S51:V51"/>
    <mergeCell ref="AD47:AG47"/>
    <mergeCell ref="AD48:AG48"/>
    <mergeCell ref="AD49:AG49"/>
    <mergeCell ref="H50:K50"/>
    <mergeCell ref="H51:K51"/>
    <mergeCell ref="A50:G50"/>
    <mergeCell ref="P61:V61"/>
    <mergeCell ref="A57:O57"/>
    <mergeCell ref="A61:O61"/>
    <mergeCell ref="AI51:AT51"/>
    <mergeCell ref="A51:G51"/>
    <mergeCell ref="X50:AC50"/>
    <mergeCell ref="X51:AC51"/>
    <mergeCell ref="AI47:AT47"/>
    <mergeCell ref="AI48:AT48"/>
    <mergeCell ref="AI49:AT49"/>
    <mergeCell ref="X47:AC47"/>
    <mergeCell ref="X48:AC48"/>
    <mergeCell ref="X49:AC49"/>
    <mergeCell ref="G29:I29"/>
    <mergeCell ref="J35:BG35"/>
    <mergeCell ref="G37:I37"/>
    <mergeCell ref="G31:I31"/>
    <mergeCell ref="J30:BG30"/>
    <mergeCell ref="J31:BG31"/>
    <mergeCell ref="J34:BG34"/>
    <mergeCell ref="G30:I30"/>
    <mergeCell ref="AZ50:BG50"/>
    <mergeCell ref="AI50:AT50"/>
    <mergeCell ref="M46:R46"/>
    <mergeCell ref="M47:R47"/>
    <mergeCell ref="M48:R48"/>
    <mergeCell ref="M49:R49"/>
    <mergeCell ref="J32:BG32"/>
    <mergeCell ref="J33:BG33"/>
    <mergeCell ref="A2:C2"/>
    <mergeCell ref="I2:K2"/>
    <mergeCell ref="A59:O59"/>
    <mergeCell ref="P59:V59"/>
    <mergeCell ref="A60:O60"/>
    <mergeCell ref="P60:V60"/>
    <mergeCell ref="S48:V48"/>
    <mergeCell ref="S49:V49"/>
    <mergeCell ref="J41:BG41"/>
    <mergeCell ref="J42:BG42"/>
    <mergeCell ref="H46:K46"/>
    <mergeCell ref="H47:K47"/>
    <mergeCell ref="J29:BG29"/>
    <mergeCell ref="G33:I33"/>
    <mergeCell ref="G34:I34"/>
    <mergeCell ref="G38:I38"/>
    <mergeCell ref="A55:O55"/>
    <mergeCell ref="A56:O56"/>
    <mergeCell ref="C31:F31"/>
    <mergeCell ref="C32:F32"/>
    <mergeCell ref="C33:F33"/>
    <mergeCell ref="C35:F35"/>
    <mergeCell ref="A38:B38"/>
    <mergeCell ref="A39:B39"/>
    <mergeCell ref="P69:V69"/>
    <mergeCell ref="A58:O58"/>
    <mergeCell ref="P58:V58"/>
    <mergeCell ref="S50:V50"/>
    <mergeCell ref="A64:O64"/>
    <mergeCell ref="A65:O65"/>
    <mergeCell ref="A66:O66"/>
    <mergeCell ref="A67:O67"/>
    <mergeCell ref="J36:BG36"/>
    <mergeCell ref="J37:BG37"/>
    <mergeCell ref="J38:BG38"/>
    <mergeCell ref="J39:BG39"/>
    <mergeCell ref="G40:I40"/>
    <mergeCell ref="A48:G48"/>
    <mergeCell ref="A49:G49"/>
    <mergeCell ref="C40:F40"/>
    <mergeCell ref="C36:F36"/>
    <mergeCell ref="C37:F37"/>
    <mergeCell ref="C38:F38"/>
    <mergeCell ref="C39:F39"/>
    <mergeCell ref="G42:I42"/>
    <mergeCell ref="H48:K48"/>
    <mergeCell ref="H49:K49"/>
    <mergeCell ref="J40:BG40"/>
    <mergeCell ref="C29:F29"/>
    <mergeCell ref="C30:F30"/>
    <mergeCell ref="A29:B29"/>
    <mergeCell ref="C34:F34"/>
    <mergeCell ref="A46:G46"/>
    <mergeCell ref="A47:G47"/>
    <mergeCell ref="A40:B40"/>
    <mergeCell ref="A41:B41"/>
    <mergeCell ref="A30:B30"/>
    <mergeCell ref="A31:B31"/>
    <mergeCell ref="A32:B32"/>
    <mergeCell ref="A33:B33"/>
    <mergeCell ref="A34:B34"/>
    <mergeCell ref="A35:B35"/>
    <mergeCell ref="G35:I35"/>
    <mergeCell ref="G36:I36"/>
    <mergeCell ref="C41:F41"/>
    <mergeCell ref="C42:F42"/>
    <mergeCell ref="A42:B42"/>
    <mergeCell ref="A36:B36"/>
    <mergeCell ref="A37:B37"/>
    <mergeCell ref="G32:I32"/>
    <mergeCell ref="G39:I39"/>
    <mergeCell ref="G41:I41"/>
    <mergeCell ref="A5:I5"/>
    <mergeCell ref="A6:I6"/>
    <mergeCell ref="A7:I7"/>
    <mergeCell ref="A8:I8"/>
    <mergeCell ref="A9:I9"/>
    <mergeCell ref="A10:I10"/>
    <mergeCell ref="J5:N5"/>
    <mergeCell ref="J10:K10"/>
    <mergeCell ref="J6:Z6"/>
    <mergeCell ref="J7:Z7"/>
    <mergeCell ref="J8:Z8"/>
    <mergeCell ref="J9:Z9"/>
    <mergeCell ref="S23:Z23"/>
    <mergeCell ref="S24:Z24"/>
    <mergeCell ref="S16:Z16"/>
    <mergeCell ref="J23:R23"/>
    <mergeCell ref="J24:R24"/>
    <mergeCell ref="A15:I15"/>
    <mergeCell ref="A17:I17"/>
    <mergeCell ref="A18:I18"/>
    <mergeCell ref="A19:I19"/>
    <mergeCell ref="S20:Z20"/>
    <mergeCell ref="S21:Z21"/>
    <mergeCell ref="S22:Z22"/>
    <mergeCell ref="A20:I20"/>
    <mergeCell ref="A21:I21"/>
    <mergeCell ref="J20:R20"/>
    <mergeCell ref="J21:R21"/>
    <mergeCell ref="J22:R22"/>
    <mergeCell ref="A22:I22"/>
    <mergeCell ref="A23:I23"/>
    <mergeCell ref="A24:I24"/>
    <mergeCell ref="S14:AH14"/>
    <mergeCell ref="J14:R14"/>
    <mergeCell ref="S15:AH15"/>
    <mergeCell ref="A14:I14"/>
    <mergeCell ref="A16:I16"/>
    <mergeCell ref="J16:R16"/>
    <mergeCell ref="AA19:AH19"/>
    <mergeCell ref="AA16:AH16"/>
    <mergeCell ref="AA17:AH17"/>
    <mergeCell ref="AA18:AH18"/>
    <mergeCell ref="S17:Z17"/>
    <mergeCell ref="S18:Z18"/>
    <mergeCell ref="S19:Z19"/>
    <mergeCell ref="J15:R15"/>
    <mergeCell ref="J17:R17"/>
    <mergeCell ref="J18:R18"/>
    <mergeCell ref="J19:R19"/>
  </mergeCells>
  <phoneticPr fontId="1"/>
  <conditionalFormatting sqref="AA17:AH19">
    <cfRule type="expression" dxfId="7" priority="6">
      <formula>COUNTIF($S$15,"*介護病床混在*")=0</formula>
    </cfRule>
  </conditionalFormatting>
  <conditionalFormatting sqref="S17:Z24">
    <cfRule type="expression" dxfId="6" priority="5">
      <formula>COUNTIF($S$15,"無")=1</formula>
    </cfRule>
  </conditionalFormatting>
  <conditionalFormatting sqref="J17:R24">
    <cfRule type="expression" dxfId="5" priority="4">
      <formula>COUNTIF($J$15,"無")=1</formula>
    </cfRule>
  </conditionalFormatting>
  <conditionalFormatting sqref="G33:G34 G37:G39 G41">
    <cfRule type="expression" dxfId="4" priority="3">
      <formula>$C33="非該当"</formula>
    </cfRule>
  </conditionalFormatting>
  <conditionalFormatting sqref="AF79:AU81">
    <cfRule type="expression" dxfId="3" priority="1">
      <formula>$AM$78&lt;&gt;"該当あり"</formula>
    </cfRule>
  </conditionalFormatting>
  <conditionalFormatting sqref="AR74:AU75">
    <cfRule type="expression" dxfId="2" priority="9">
      <formula>$AM74&lt;&gt;"保有している"</formula>
    </cfRule>
  </conditionalFormatting>
  <dataValidations count="4">
    <dataValidation type="textLength" operator="equal" allowBlank="1" showInputMessage="1" showErrorMessage="1" error="保険医療機関番号は7桁で入力してください。_x000a_" sqref="J7:Z7" xr:uid="{00000000-0002-0000-0000-000000000000}">
      <formula1>7</formula1>
    </dataValidation>
    <dataValidation type="whole" operator="greaterThanOrEqual" allowBlank="1" showInputMessage="1" showErrorMessage="1" errorTitle="入力エラー" error="小数第１位を切り上げ、整数で入力してください。" sqref="J20:Z20" xr:uid="{00000000-0002-0000-0000-000001000000}">
      <formula1>0</formula1>
    </dataValidation>
    <dataValidation type="custom" allowBlank="1" showInputMessage="1" showErrorMessage="1" errorTitle="入力エラー" error="小数第３位を切り捨て、小数第２位までの数値を入力してください。" sqref="J21:Z24" xr:uid="{00000000-0002-0000-0000-000002000000}">
      <formula1>J21*100=INT(J21*100)</formula1>
    </dataValidation>
    <dataValidation type="whole" operator="greaterThanOrEqual" allowBlank="1" showInputMessage="1" showErrorMessage="1" errorTitle="入力エラー" error="整数で入力してください。" sqref="J17:AH19" xr:uid="{00000000-0002-0000-0000-000003000000}">
      <formula1>0</formula1>
    </dataValidation>
  </dataValidations>
  <pageMargins left="0.7" right="0.7" top="0.75" bottom="0.75" header="0.3" footer="0.3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別紙様式２対応表!$A$2:$A$9</xm:f>
          </x14:formula1>
          <xm:sqref>J5:N5</xm:sqref>
        </x14:dataValidation>
        <x14:dataValidation type="list" allowBlank="1" showInputMessage="1" showErrorMessage="1" xr:uid="{00000000-0002-0000-0000-000005000000}">
          <x14:formula1>
            <xm:f>別紙様式２対応表!$B$2:$B$26</xm:f>
          </x14:formula1>
          <xm:sqref>J9:T9</xm:sqref>
        </x14:dataValidation>
        <x14:dataValidation type="list" allowBlank="1" showInputMessage="1" showErrorMessage="1" xr:uid="{00000000-0002-0000-0000-000006000000}">
          <x14:formula1>
            <xm:f>別紙様式２対応表!$C$2:$C$3</xm:f>
          </x14:formula1>
          <xm:sqref>P64:P67 P69 B11:B13 J10:K10 P55:P59</xm:sqref>
        </x14:dataValidation>
        <x14:dataValidation type="list" allowBlank="1" showInputMessage="1" showErrorMessage="1" xr:uid="{00000000-0002-0000-0000-000007000000}">
          <x14:formula1>
            <xm:f>別紙様式２対応表!$D$2:$D$8</xm:f>
          </x14:formula1>
          <xm:sqref>J15:R15</xm:sqref>
        </x14:dataValidation>
        <x14:dataValidation type="list" allowBlank="1" showInputMessage="1" showErrorMessage="1" xr:uid="{00000000-0002-0000-0000-000008000000}">
          <x14:formula1>
            <xm:f>別紙様式２対応表!$F$2:$F$3</xm:f>
          </x14:formula1>
          <xm:sqref>C30:C32 C34:F34 C36:F42</xm:sqref>
        </x14:dataValidation>
        <x14:dataValidation type="list" allowBlank="1" showInputMessage="1" showErrorMessage="1" xr:uid="{00000000-0002-0000-0000-000009000000}">
          <x14:formula1>
            <xm:f>別紙様式２対応表!$G$2:$G$5</xm:f>
          </x14:formula1>
          <xm:sqref>C33</xm:sqref>
        </x14:dataValidation>
        <x14:dataValidation type="list" allowBlank="1" showInputMessage="1" showErrorMessage="1" xr:uid="{00000000-0002-0000-0000-00000A000000}">
          <x14:formula1>
            <xm:f>別紙様式２対応表!$H$2:$H$4</xm:f>
          </x14:formula1>
          <xm:sqref>C35</xm:sqref>
        </x14:dataValidation>
        <x14:dataValidation type="list" allowBlank="1" showInputMessage="1" showErrorMessage="1" xr:uid="{00000000-0002-0000-0000-00000B000000}">
          <x14:formula1>
            <xm:f>別紙様式２対応表!$J$2:$J$4</xm:f>
          </x14:formula1>
          <xm:sqref>P60:P63</xm:sqref>
        </x14:dataValidation>
        <x14:dataValidation type="list" allowBlank="1" showInputMessage="1" showErrorMessage="1" xr:uid="{00000000-0002-0000-0000-00000C000000}">
          <x14:formula1>
            <xm:f>別紙様式２対応表!$K$2:$K$8</xm:f>
          </x14:formula1>
          <xm:sqref>P68</xm:sqref>
        </x14:dataValidation>
        <x14:dataValidation type="list" allowBlank="1" showInputMessage="1" showErrorMessage="1" xr:uid="{00000000-0002-0000-0000-00000D000000}">
          <x14:formula1>
            <xm:f>別紙様式２対応表!$E$2:$E$6</xm:f>
          </x14:formula1>
          <xm:sqref>S15</xm:sqref>
        </x14:dataValidation>
        <x14:dataValidation type="list" allowBlank="1" showInputMessage="1" showErrorMessage="1" xr:uid="{00000000-0002-0000-0000-00000E000000}">
          <x14:formula1>
            <xm:f>別紙様式２対応表!$I$2:$I$3</xm:f>
          </x14:formula1>
          <xm:sqref>H46:H51 BH46:BH50 S46:S51 AD46:AD51 AU46:AU51</xm:sqref>
        </x14:dataValidation>
        <x14:dataValidation type="list" allowBlank="1" showInputMessage="1" showErrorMessage="1" xr:uid="{00000000-0002-0000-0000-00000F000000}">
          <x14:formula1>
            <xm:f>別紙様式２対応表!$L$2:$L$5</xm:f>
          </x14:formula1>
          <xm:sqref>X56</xm:sqref>
        </x14:dataValidation>
        <x14:dataValidation type="list" allowBlank="1" showInputMessage="1" showErrorMessage="1" xr:uid="{00000000-0002-0000-0000-000010000000}">
          <x14:formula1>
            <xm:f>別紙様式２対応表!$M$2:$M$4</xm:f>
          </x14:formula1>
          <xm:sqref>AM74:AQ77</xm:sqref>
        </x14:dataValidation>
        <x14:dataValidation type="list" allowBlank="1" showInputMessage="1" showErrorMessage="1" xr:uid="{00000000-0002-0000-0000-000011000000}">
          <x14:formula1>
            <xm:f>別紙様式２対応表!$N$2:$N$3</xm:f>
          </x14:formula1>
          <xm:sqref>AM78:AQ78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1"/>
  <sheetViews>
    <sheetView view="pageBreakPreview" zoomScale="70" zoomScaleNormal="100" zoomScaleSheetLayoutView="70" workbookViewId="0"/>
  </sheetViews>
  <sheetFormatPr defaultColWidth="5.625" defaultRowHeight="15" customHeight="1"/>
  <cols>
    <col min="1" max="11" width="8.125" style="1" customWidth="1"/>
    <col min="12" max="12" width="3.375" style="1" customWidth="1"/>
    <col min="13" max="13" width="3.5" style="1" customWidth="1"/>
    <col min="14" max="20" width="7" style="1" customWidth="1"/>
    <col min="21" max="30" width="9.5" style="1" customWidth="1"/>
    <col min="31" max="16384" width="5.625" style="1"/>
  </cols>
  <sheetData>
    <row r="1" spans="1:32" ht="30" customHeight="1" thickBot="1">
      <c r="B1" s="480" t="s">
        <v>356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2"/>
    </row>
    <row r="2" spans="1:32" ht="30" customHeight="1" thickBot="1">
      <c r="A2" s="122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48"/>
      <c r="X2" s="175" t="s">
        <v>2</v>
      </c>
      <c r="Y2" s="176"/>
      <c r="Z2" s="177"/>
      <c r="AA2" s="177"/>
      <c r="AB2" s="178" t="s">
        <v>328</v>
      </c>
      <c r="AC2" s="178"/>
      <c r="AD2" s="179"/>
    </row>
    <row r="3" spans="1:32" ht="30" customHeight="1" thickBot="1">
      <c r="A3" s="4" t="s">
        <v>3</v>
      </c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02" t="s">
        <v>352</v>
      </c>
      <c r="W3" s="502"/>
      <c r="X3" s="500"/>
      <c r="Y3" s="500"/>
      <c r="Z3" s="501" t="s">
        <v>351</v>
      </c>
      <c r="AA3" s="501"/>
      <c r="AB3" s="501"/>
      <c r="AC3" s="501"/>
      <c r="AD3" s="501"/>
      <c r="AE3" s="174"/>
      <c r="AF3" s="174"/>
    </row>
    <row r="4" spans="1:32" ht="35.25" customHeight="1" thickTop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1" t="s">
        <v>1</v>
      </c>
      <c r="S4" s="429"/>
      <c r="T4" s="429"/>
      <c r="U4" s="482"/>
      <c r="V4" s="60" t="str">
        <f>LEFT(別紙様式２入力フォーム!$J$5,1)</f>
        <v/>
      </c>
      <c r="W4" s="60" t="str">
        <f>MID(別紙様式２入力フォーム!$J$5,2,1)</f>
        <v/>
      </c>
      <c r="X4" s="38" t="str">
        <f>MID(別紙様式２入力フォーム!$J$7,1,1)</f>
        <v/>
      </c>
      <c r="Y4" s="39" t="str">
        <f>MID(別紙様式２入力フォーム!$J$7,2,1)</f>
        <v/>
      </c>
      <c r="Z4" s="40" t="str">
        <f>MID(別紙様式２入力フォーム!$J$7,3,1)</f>
        <v/>
      </c>
      <c r="AA4" s="40" t="str">
        <f>MID(別紙様式２入力フォーム!$J$7,4,1)</f>
        <v/>
      </c>
      <c r="AB4" s="40" t="str">
        <f>MID(別紙様式２入力フォーム!$J$7,5,1)</f>
        <v/>
      </c>
      <c r="AC4" s="41" t="str">
        <f>MID(別紙様式２入力フォーム!$J$7,6,1)</f>
        <v/>
      </c>
      <c r="AD4" s="41" t="str">
        <f>MID(別紙様式２入力フォーム!$J$7,7,1)</f>
        <v/>
      </c>
      <c r="AE4" s="173"/>
      <c r="AF4" s="26"/>
    </row>
    <row r="5" spans="1:32" ht="56.25" customHeight="1" thickTop="1" thickBot="1">
      <c r="A5" s="483" t="s">
        <v>4</v>
      </c>
      <c r="B5" s="484"/>
      <c r="C5" s="485" t="str">
        <f>IF(別紙様式２入力フォーム!$J$8="","",別紙様式２入力フォーム!$J$8)</f>
        <v/>
      </c>
      <c r="D5" s="486"/>
      <c r="E5" s="486"/>
      <c r="F5" s="486"/>
      <c r="G5" s="486"/>
      <c r="H5" s="486"/>
      <c r="I5" s="486"/>
      <c r="J5" s="487"/>
      <c r="K5" s="8" t="s">
        <v>5</v>
      </c>
      <c r="L5" s="488" t="str">
        <f>LEFT(別紙様式２入力フォーム!$J$9,1)</f>
        <v/>
      </c>
      <c r="M5" s="489"/>
      <c r="N5" s="490" t="s">
        <v>260</v>
      </c>
      <c r="O5" s="491"/>
      <c r="P5" s="491"/>
      <c r="Q5" s="484"/>
      <c r="R5" s="492" t="str">
        <f>IF(別紙様式２入力フォーム!$J$10="有","☑ 有"&amp;CHAR(10)&amp;"□ 無",IF(別紙様式２入力フォーム!$J$10="無","□ 有"&amp;CHAR(10)&amp;"☑ 無","□ 有"&amp;CHAR(10)&amp;"□ 無"))</f>
        <v>□ 有
□ 無</v>
      </c>
      <c r="S5" s="493"/>
      <c r="T5" s="483" t="s">
        <v>6</v>
      </c>
      <c r="U5" s="484"/>
      <c r="V5" s="494" t="str">
        <f>IF(別紙様式２入力フォーム!$J$5="","",別紙様式２入力フォーム!$J$5)</f>
        <v/>
      </c>
      <c r="W5" s="495"/>
      <c r="X5" s="495"/>
      <c r="Y5" s="496"/>
      <c r="Z5" s="483" t="s">
        <v>7</v>
      </c>
      <c r="AA5" s="491"/>
      <c r="AB5" s="497" t="str">
        <f>IF(別紙様式２入力フォーム!$J$6="","",別紙様式２入力フォーム!$J$6)</f>
        <v/>
      </c>
      <c r="AC5" s="498"/>
      <c r="AD5" s="499"/>
    </row>
    <row r="6" spans="1:32" ht="20.100000000000001" customHeight="1" thickBot="1">
      <c r="A6" s="463" t="s">
        <v>8</v>
      </c>
      <c r="B6" s="446"/>
      <c r="C6" s="450"/>
      <c r="D6" s="464" t="s">
        <v>9</v>
      </c>
      <c r="E6" s="464" t="s">
        <v>10</v>
      </c>
      <c r="F6" s="464" t="s">
        <v>11</v>
      </c>
      <c r="G6" s="466" t="s">
        <v>69</v>
      </c>
      <c r="H6" s="463" t="s">
        <v>12</v>
      </c>
      <c r="I6" s="446"/>
      <c r="J6" s="446"/>
      <c r="K6" s="447"/>
      <c r="L6" s="445" t="s">
        <v>13</v>
      </c>
      <c r="M6" s="469"/>
      <c r="N6" s="469"/>
      <c r="O6" s="469"/>
      <c r="P6" s="469"/>
      <c r="Q6" s="469"/>
      <c r="R6" s="469"/>
      <c r="S6" s="469"/>
      <c r="T6" s="470"/>
      <c r="U6" s="477" t="s">
        <v>14</v>
      </c>
      <c r="V6" s="446" t="s">
        <v>15</v>
      </c>
      <c r="W6" s="446"/>
      <c r="X6" s="446"/>
      <c r="Y6" s="447"/>
      <c r="Z6" s="445" t="s">
        <v>357</v>
      </c>
      <c r="AA6" s="446"/>
      <c r="AB6" s="446"/>
      <c r="AC6" s="446"/>
      <c r="AD6" s="447"/>
    </row>
    <row r="7" spans="1:32" ht="20.100000000000001" customHeight="1">
      <c r="A7" s="448"/>
      <c r="B7" s="449"/>
      <c r="C7" s="450"/>
      <c r="D7" s="464"/>
      <c r="E7" s="464"/>
      <c r="F7" s="464"/>
      <c r="G7" s="467"/>
      <c r="H7" s="454" t="s">
        <v>16</v>
      </c>
      <c r="I7" s="422" t="s">
        <v>17</v>
      </c>
      <c r="J7" s="422" t="s">
        <v>18</v>
      </c>
      <c r="K7" s="422" t="s">
        <v>19</v>
      </c>
      <c r="L7" s="471"/>
      <c r="M7" s="472"/>
      <c r="N7" s="472"/>
      <c r="O7" s="472"/>
      <c r="P7" s="472"/>
      <c r="Q7" s="472"/>
      <c r="R7" s="472"/>
      <c r="S7" s="472"/>
      <c r="T7" s="473"/>
      <c r="U7" s="478"/>
      <c r="V7" s="449"/>
      <c r="W7" s="449"/>
      <c r="X7" s="449"/>
      <c r="Y7" s="450"/>
      <c r="Z7" s="448"/>
      <c r="AA7" s="449"/>
      <c r="AB7" s="449"/>
      <c r="AC7" s="449"/>
      <c r="AD7" s="450"/>
    </row>
    <row r="8" spans="1:32" ht="6.75" customHeight="1" thickBot="1">
      <c r="A8" s="451"/>
      <c r="B8" s="452"/>
      <c r="C8" s="453"/>
      <c r="D8" s="465"/>
      <c r="E8" s="465"/>
      <c r="F8" s="465"/>
      <c r="G8" s="468"/>
      <c r="H8" s="455"/>
      <c r="I8" s="424"/>
      <c r="J8" s="424"/>
      <c r="K8" s="424"/>
      <c r="L8" s="474"/>
      <c r="M8" s="475"/>
      <c r="N8" s="475"/>
      <c r="O8" s="475"/>
      <c r="P8" s="475"/>
      <c r="Q8" s="475"/>
      <c r="R8" s="475"/>
      <c r="S8" s="475"/>
      <c r="T8" s="476"/>
      <c r="U8" s="479"/>
      <c r="V8" s="452"/>
      <c r="W8" s="452"/>
      <c r="X8" s="452"/>
      <c r="Y8" s="453"/>
      <c r="Z8" s="451"/>
      <c r="AA8" s="452"/>
      <c r="AB8" s="452"/>
      <c r="AC8" s="452"/>
      <c r="AD8" s="453"/>
    </row>
    <row r="9" spans="1:32" ht="21.75" customHeight="1">
      <c r="A9" s="428" t="s">
        <v>68</v>
      </c>
      <c r="B9" s="429"/>
      <c r="C9" s="430"/>
      <c r="D9" s="425">
        <f>IF(別紙様式２入力フォーム!$J$15="有床診療所入院基本料１",別紙様式２入力フォーム!$J$17,"")</f>
        <v>0</v>
      </c>
      <c r="E9" s="425">
        <f>IF(別紙様式２入力フォーム!$J$15="有床診療所入院基本料１",別紙様式２入力フォーム!$J$18,"")</f>
        <v>0</v>
      </c>
      <c r="F9" s="425">
        <f>IF(別紙様式２入力フォーム!$J$15="有床診療所入院基本料１",別紙様式２入力フォーム!$J$19,"")</f>
        <v>0</v>
      </c>
      <c r="G9" s="425">
        <f>IF(別紙様式２入力フォーム!$J$15="有床診療所入院基本料１",別紙様式２入力フォーム!$J$20,"")</f>
        <v>0</v>
      </c>
      <c r="H9" s="412">
        <f>IF(別紙様式２入力フォーム!$J$15="有床診療所入院基本料１",別紙様式２入力フォーム!$J$21,"")</f>
        <v>0</v>
      </c>
      <c r="I9" s="412">
        <f>IF(別紙様式２入力フォーム!$J$15="有床診療所入院基本料１",別紙様式２入力フォーム!$J$22,"")</f>
        <v>0</v>
      </c>
      <c r="J9" s="412">
        <f>IF(別紙様式２入力フォーム!$J$15="有床診療所入院基本料１",別紙様式２入力フォーム!$J$23,"")</f>
        <v>0</v>
      </c>
      <c r="K9" s="412">
        <f>IF(別紙様式２入力フォーム!$J$15="有床診療所入院基本料１",別紙様式２入力フォーム!$J$24,"")</f>
        <v>0</v>
      </c>
      <c r="L9" s="75" t="str">
        <f>IF(COUNTIF(別紙様式２入力フォーム!$C$30:$C$32,"該当")&gt;0,"㋑","イ")</f>
        <v>イ</v>
      </c>
      <c r="M9" s="458" t="s">
        <v>242</v>
      </c>
      <c r="N9" s="458"/>
      <c r="O9" s="458"/>
      <c r="P9" s="458"/>
      <c r="Q9" s="458"/>
      <c r="R9" s="458"/>
      <c r="S9" s="458"/>
      <c r="T9" s="459"/>
      <c r="U9" s="460"/>
      <c r="V9" s="62"/>
      <c r="W9" s="63"/>
      <c r="X9" s="63"/>
      <c r="Y9" s="63"/>
      <c r="Z9" s="149"/>
      <c r="AA9" s="150" t="s">
        <v>329</v>
      </c>
      <c r="AB9" s="151"/>
      <c r="AC9" s="152"/>
      <c r="AD9" s="153"/>
    </row>
    <row r="10" spans="1:32" ht="21.75" customHeight="1">
      <c r="A10" s="431"/>
      <c r="B10" s="432"/>
      <c r="C10" s="433"/>
      <c r="D10" s="426"/>
      <c r="E10" s="426"/>
      <c r="F10" s="426"/>
      <c r="G10" s="426"/>
      <c r="H10" s="413"/>
      <c r="I10" s="413"/>
      <c r="J10" s="413"/>
      <c r="K10" s="413"/>
      <c r="L10" s="9"/>
      <c r="M10" s="74" t="str">
        <f>IF(別紙様式２入力フォーム!$C$30="該当","①","1")</f>
        <v>1</v>
      </c>
      <c r="N10" s="14" t="s">
        <v>243</v>
      </c>
      <c r="O10" s="14"/>
      <c r="P10" s="14"/>
      <c r="Q10" s="14"/>
      <c r="R10" s="14"/>
      <c r="S10" s="14"/>
      <c r="T10" s="73"/>
      <c r="U10" s="461"/>
      <c r="V10" s="81">
        <f>IF(別紙様式２入力フォーム!$H46="標榜","①",1)</f>
        <v>1</v>
      </c>
      <c r="W10" s="398" t="s">
        <v>212</v>
      </c>
      <c r="X10" s="398"/>
      <c r="Y10" s="399"/>
      <c r="Z10" s="146"/>
      <c r="AA10" s="154" t="s">
        <v>330</v>
      </c>
      <c r="AB10" s="147"/>
      <c r="AC10" s="155"/>
      <c r="AD10" s="156"/>
    </row>
    <row r="11" spans="1:32" ht="21.75" customHeight="1">
      <c r="A11" s="431"/>
      <c r="B11" s="432"/>
      <c r="C11" s="433"/>
      <c r="D11" s="426"/>
      <c r="E11" s="426"/>
      <c r="F11" s="426"/>
      <c r="G11" s="426"/>
      <c r="H11" s="413"/>
      <c r="I11" s="413"/>
      <c r="J11" s="413"/>
      <c r="K11" s="413"/>
      <c r="L11" s="10"/>
      <c r="M11" s="14" t="s">
        <v>20</v>
      </c>
      <c r="N11" s="11"/>
      <c r="O11" s="11"/>
      <c r="P11" s="11"/>
      <c r="Q11" s="11"/>
      <c r="R11" s="11"/>
      <c r="S11" s="11"/>
      <c r="T11" s="12"/>
      <c r="U11" s="461"/>
      <c r="V11" s="81">
        <f>IF(別紙様式２入力フォーム!$H47="標榜","②",2)</f>
        <v>2</v>
      </c>
      <c r="W11" s="398" t="s">
        <v>213</v>
      </c>
      <c r="X11" s="398"/>
      <c r="Y11" s="399"/>
      <c r="Z11" s="157"/>
      <c r="AA11" s="154" t="s">
        <v>318</v>
      </c>
      <c r="AB11" s="158"/>
      <c r="AC11" s="155"/>
      <c r="AD11" s="156"/>
    </row>
    <row r="12" spans="1:32" ht="21.75" customHeight="1" thickBot="1">
      <c r="A12" s="434"/>
      <c r="B12" s="435"/>
      <c r="C12" s="436"/>
      <c r="D12" s="427"/>
      <c r="E12" s="427"/>
      <c r="F12" s="427"/>
      <c r="G12" s="427"/>
      <c r="H12" s="414"/>
      <c r="I12" s="414"/>
      <c r="J12" s="414"/>
      <c r="K12" s="414"/>
      <c r="L12" s="10"/>
      <c r="M12" s="456" t="s">
        <v>21</v>
      </c>
      <c r="N12" s="456"/>
      <c r="O12" s="456"/>
      <c r="P12" s="456"/>
      <c r="Q12" s="456"/>
      <c r="R12" s="456"/>
      <c r="S12" s="456"/>
      <c r="T12" s="457"/>
      <c r="U12" s="461"/>
      <c r="V12" s="81">
        <f>IF(別紙様式２入力フォーム!$H48="標榜","③",3)</f>
        <v>3</v>
      </c>
      <c r="W12" s="398" t="s">
        <v>214</v>
      </c>
      <c r="X12" s="398"/>
      <c r="Y12" s="399"/>
      <c r="Z12" s="159"/>
      <c r="AA12" s="154" t="s">
        <v>327</v>
      </c>
      <c r="AB12" s="160"/>
      <c r="AC12" s="155"/>
      <c r="AD12" s="156"/>
    </row>
    <row r="13" spans="1:32" ht="21.75" customHeight="1">
      <c r="A13" s="428" t="s">
        <v>67</v>
      </c>
      <c r="B13" s="429"/>
      <c r="C13" s="430"/>
      <c r="D13" s="425" t="str">
        <f>IF(別紙様式２入力フォーム!$J$15="有床診療所入院基本料２",別紙様式２入力フォーム!$J$17,"")</f>
        <v/>
      </c>
      <c r="E13" s="425" t="str">
        <f>IF(別紙様式２入力フォーム!$J$15="有床診療所入院基本料２",別紙様式２入力フォーム!$J$18,"")</f>
        <v/>
      </c>
      <c r="F13" s="425" t="str">
        <f>IF(別紙様式２入力フォーム!$J$15="有床診療所入院基本料２",別紙様式２入力フォーム!$J$19,"")</f>
        <v/>
      </c>
      <c r="G13" s="425" t="str">
        <f>IF(別紙様式２入力フォーム!$J$15="有床診療所入院基本料２",別紙様式２入力フォーム!$J$20,"")</f>
        <v/>
      </c>
      <c r="H13" s="412" t="str">
        <f>IF(別紙様式２入力フォーム!$J$15="有床診療所入院基本料２",別紙様式２入力フォーム!$J$21,"")</f>
        <v/>
      </c>
      <c r="I13" s="412" t="str">
        <f>IF(別紙様式２入力フォーム!$J$15="有床診療所入院基本料２",別紙様式２入力フォーム!$J$22,"")</f>
        <v/>
      </c>
      <c r="J13" s="412" t="str">
        <f>IF(別紙様式２入力フォーム!$J$15="有床診療所入院基本料２",別紙様式２入力フォーム!$J$23,"")</f>
        <v/>
      </c>
      <c r="K13" s="412" t="str">
        <f>IF(別紙様式２入力フォーム!$J$15="有床診療所入院基本料２",別紙様式２入力フォーム!$J$24,"")</f>
        <v/>
      </c>
      <c r="L13" s="10"/>
      <c r="M13" s="456" t="s">
        <v>22</v>
      </c>
      <c r="N13" s="456"/>
      <c r="O13" s="456"/>
      <c r="P13" s="456"/>
      <c r="Q13" s="456"/>
      <c r="R13" s="456"/>
      <c r="S13" s="456"/>
      <c r="T13" s="457"/>
      <c r="U13" s="461"/>
      <c r="V13" s="81">
        <f>IF(別紙様式２入力フォーム!$H49="標榜","④",4)</f>
        <v>4</v>
      </c>
      <c r="W13" s="398" t="s">
        <v>215</v>
      </c>
      <c r="X13" s="398"/>
      <c r="Y13" s="399"/>
      <c r="Z13" s="146"/>
      <c r="AA13" s="154" t="s">
        <v>331</v>
      </c>
      <c r="AB13" s="13"/>
      <c r="AC13" s="155"/>
      <c r="AD13" s="156"/>
    </row>
    <row r="14" spans="1:32" ht="21.75" customHeight="1">
      <c r="A14" s="431"/>
      <c r="B14" s="432"/>
      <c r="C14" s="433"/>
      <c r="D14" s="426"/>
      <c r="E14" s="426"/>
      <c r="F14" s="426"/>
      <c r="G14" s="426"/>
      <c r="H14" s="413"/>
      <c r="I14" s="413"/>
      <c r="J14" s="413"/>
      <c r="K14" s="413"/>
      <c r="L14" s="13"/>
      <c r="M14" s="14" t="s">
        <v>66</v>
      </c>
      <c r="N14" s="11"/>
      <c r="O14" s="11"/>
      <c r="P14" s="11"/>
      <c r="Q14" s="11"/>
      <c r="R14" s="11"/>
      <c r="S14" s="11"/>
      <c r="T14" s="12"/>
      <c r="U14" s="461"/>
      <c r="V14" s="81">
        <f>IF(別紙様式２入力フォーム!$H50="標榜","⑤",5)</f>
        <v>5</v>
      </c>
      <c r="W14" s="398" t="s">
        <v>216</v>
      </c>
      <c r="X14" s="398"/>
      <c r="Y14" s="399"/>
      <c r="Z14" s="146"/>
      <c r="AA14" s="154" t="s">
        <v>332</v>
      </c>
      <c r="AB14" s="13"/>
      <c r="AC14" s="155"/>
      <c r="AD14" s="156"/>
    </row>
    <row r="15" spans="1:32" ht="21.75" customHeight="1">
      <c r="A15" s="431"/>
      <c r="B15" s="432"/>
      <c r="C15" s="433"/>
      <c r="D15" s="426"/>
      <c r="E15" s="426"/>
      <c r="F15" s="426"/>
      <c r="G15" s="426"/>
      <c r="H15" s="413"/>
      <c r="I15" s="413"/>
      <c r="J15" s="413"/>
      <c r="K15" s="413"/>
      <c r="L15" s="13"/>
      <c r="M15" s="74" t="str">
        <f>IF(別紙様式２入力フォーム!$C$31="該当","②","2")</f>
        <v>2</v>
      </c>
      <c r="N15" s="14" t="s">
        <v>244</v>
      </c>
      <c r="O15" s="14"/>
      <c r="P15" s="14"/>
      <c r="Q15" s="14"/>
      <c r="R15" s="14"/>
      <c r="S15" s="14"/>
      <c r="T15" s="73"/>
      <c r="U15" s="461"/>
      <c r="V15" s="81">
        <f>IF(別紙様式２入力フォーム!$H51="標榜","⑥",6)</f>
        <v>6</v>
      </c>
      <c r="W15" s="398" t="s">
        <v>217</v>
      </c>
      <c r="X15" s="398"/>
      <c r="Y15" s="399"/>
      <c r="Z15" s="146"/>
      <c r="AA15" s="154" t="s">
        <v>333</v>
      </c>
      <c r="AB15" s="13"/>
      <c r="AC15" s="155"/>
      <c r="AD15" s="156"/>
    </row>
    <row r="16" spans="1:32" ht="21.75" customHeight="1" thickBot="1">
      <c r="A16" s="434"/>
      <c r="B16" s="435"/>
      <c r="C16" s="436"/>
      <c r="D16" s="427"/>
      <c r="E16" s="427"/>
      <c r="F16" s="427"/>
      <c r="G16" s="427"/>
      <c r="H16" s="414"/>
      <c r="I16" s="414"/>
      <c r="J16" s="414"/>
      <c r="K16" s="414"/>
      <c r="L16" s="13"/>
      <c r="M16" s="74" t="str">
        <f>IF(別紙様式２入力フォーム!$C$32="該当","③","3")</f>
        <v>3</v>
      </c>
      <c r="N16" s="15" t="s">
        <v>245</v>
      </c>
      <c r="O16" s="15"/>
      <c r="P16" s="15"/>
      <c r="Q16" s="15"/>
      <c r="R16" s="15"/>
      <c r="S16" s="15"/>
      <c r="T16" s="16"/>
      <c r="U16" s="461"/>
      <c r="V16" s="81">
        <f>IF(別紙様式２入力フォーム!$S46="標榜","⑦",7)</f>
        <v>7</v>
      </c>
      <c r="W16" s="398" t="s">
        <v>218</v>
      </c>
      <c r="X16" s="398"/>
      <c r="Y16" s="399"/>
      <c r="Z16" s="146"/>
      <c r="AA16" s="161" t="s">
        <v>334</v>
      </c>
      <c r="AB16" s="162"/>
      <c r="AC16" s="155"/>
      <c r="AD16" s="156"/>
    </row>
    <row r="17" spans="1:31" ht="21.75" customHeight="1">
      <c r="A17" s="428" t="s">
        <v>65</v>
      </c>
      <c r="B17" s="429"/>
      <c r="C17" s="430"/>
      <c r="D17" s="425" t="str">
        <f>IF(別紙様式２入力フォーム!$J$15="有床診療所入院基本料３",別紙様式２入力フォーム!$J$17,"")</f>
        <v/>
      </c>
      <c r="E17" s="425" t="str">
        <f>IF(別紙様式２入力フォーム!$J$15="有床診療所入院基本料３",別紙様式２入力フォーム!$J$18,"")</f>
        <v/>
      </c>
      <c r="F17" s="425" t="str">
        <f>IF(別紙様式２入力フォーム!$J$15="有床診療所入院基本料３",別紙様式２入力フォーム!$J$19,"")</f>
        <v/>
      </c>
      <c r="G17" s="425" t="str">
        <f>IF(別紙様式２入力フォーム!$J$15="有床診療所入院基本料３",別紙様式２入力フォーム!$J$20,"")</f>
        <v/>
      </c>
      <c r="H17" s="412" t="str">
        <f>IF(別紙様式２入力フォーム!$J$15="有床診療所入院基本料３",別紙様式２入力フォーム!$J$21,"")</f>
        <v/>
      </c>
      <c r="I17" s="412" t="str">
        <f>IF(別紙様式２入力フォーム!$J$15="有床診療所入院基本料３",別紙様式２入力フォーム!$J$22,"")</f>
        <v/>
      </c>
      <c r="J17" s="412" t="str">
        <f>IF(別紙様式２入力フォーム!$J$15="有床診療所入院基本料３",別紙様式２入力フォーム!$J$23,"")</f>
        <v/>
      </c>
      <c r="K17" s="412" t="str">
        <f>IF(別紙様式２入力フォーム!$J$15="有床診療所入院基本料３",別紙様式２入力フォーム!$J$24,"")</f>
        <v/>
      </c>
      <c r="L17" s="17"/>
      <c r="M17" s="18" t="s">
        <v>64</v>
      </c>
      <c r="N17" s="19"/>
      <c r="O17" s="19"/>
      <c r="P17" s="19"/>
      <c r="Q17" s="19"/>
      <c r="R17" s="19"/>
      <c r="S17" s="19"/>
      <c r="T17" s="20"/>
      <c r="U17" s="462"/>
      <c r="V17" s="81">
        <f>IF(別紙様式２入力フォーム!$S47="標榜","⑧",8)</f>
        <v>8</v>
      </c>
      <c r="W17" s="398" t="s">
        <v>219</v>
      </c>
      <c r="X17" s="398"/>
      <c r="Y17" s="399"/>
      <c r="Z17" s="157"/>
      <c r="AA17" s="161" t="s">
        <v>335</v>
      </c>
      <c r="AB17" s="163"/>
      <c r="AC17" s="155"/>
      <c r="AD17" s="156"/>
    </row>
    <row r="18" spans="1:31" ht="21.75" customHeight="1">
      <c r="A18" s="431"/>
      <c r="B18" s="432"/>
      <c r="C18" s="433"/>
      <c r="D18" s="426"/>
      <c r="E18" s="426"/>
      <c r="F18" s="426"/>
      <c r="G18" s="426"/>
      <c r="H18" s="413"/>
      <c r="I18" s="413"/>
      <c r="J18" s="413"/>
      <c r="K18" s="413"/>
      <c r="L18" s="21" t="str">
        <f>IF(別紙様式２入力フォーム!$C$33="","ロ",IF(別紙様式２入力フォーム!$C$33="非該当","ロ","㋺"))</f>
        <v>ロ</v>
      </c>
      <c r="M18" s="439" t="s">
        <v>23</v>
      </c>
      <c r="N18" s="439"/>
      <c r="O18" s="439"/>
      <c r="P18" s="439"/>
      <c r="Q18" s="439"/>
      <c r="R18" s="439"/>
      <c r="S18" s="439"/>
      <c r="T18" s="440"/>
      <c r="U18" s="22" t="s">
        <v>24</v>
      </c>
      <c r="V18" s="81">
        <f>IF(別紙様式２入力フォーム!$S48="標榜","⑨",9)</f>
        <v>9</v>
      </c>
      <c r="W18" s="398" t="s">
        <v>220</v>
      </c>
      <c r="X18" s="398"/>
      <c r="Y18" s="399"/>
      <c r="Z18" s="146"/>
      <c r="AA18" s="161" t="s">
        <v>336</v>
      </c>
      <c r="AB18" s="163"/>
      <c r="AC18" s="155"/>
      <c r="AD18" s="156"/>
    </row>
    <row r="19" spans="1:31" ht="21.75" customHeight="1">
      <c r="A19" s="431"/>
      <c r="B19" s="432"/>
      <c r="C19" s="433"/>
      <c r="D19" s="426"/>
      <c r="E19" s="426"/>
      <c r="F19" s="426"/>
      <c r="G19" s="426"/>
      <c r="H19" s="413"/>
      <c r="I19" s="413"/>
      <c r="J19" s="413"/>
      <c r="K19" s="413"/>
      <c r="M19" s="417" t="s">
        <v>25</v>
      </c>
      <c r="N19" s="417"/>
      <c r="O19" s="417"/>
      <c r="P19" s="417"/>
      <c r="Q19" s="417"/>
      <c r="R19" s="417"/>
      <c r="S19" s="417"/>
      <c r="T19" s="418"/>
      <c r="U19" s="61" t="str">
        <f>IF(別紙様式２入力フォーム!$G$33=0,"件",別紙様式２入力フォーム!$G$33)</f>
        <v>件</v>
      </c>
      <c r="V19" s="81">
        <f>IF(別紙様式２入力フォーム!$S49="標榜","⑩",10)</f>
        <v>10</v>
      </c>
      <c r="W19" s="398" t="s">
        <v>221</v>
      </c>
      <c r="X19" s="398"/>
      <c r="Y19" s="399"/>
      <c r="Z19" s="146"/>
      <c r="AA19" s="161" t="s">
        <v>337</v>
      </c>
      <c r="AB19" s="163"/>
      <c r="AC19" s="155"/>
      <c r="AD19" s="156"/>
    </row>
    <row r="20" spans="1:31" ht="21.75" customHeight="1" thickBot="1">
      <c r="A20" s="434"/>
      <c r="B20" s="435"/>
      <c r="C20" s="436"/>
      <c r="D20" s="427"/>
      <c r="E20" s="427"/>
      <c r="F20" s="427"/>
      <c r="G20" s="427"/>
      <c r="H20" s="414"/>
      <c r="I20" s="414"/>
      <c r="J20" s="414"/>
      <c r="K20" s="414"/>
      <c r="L20" s="21" t="str">
        <f>IF(別紙様式２入力フォーム!$C$34="","ハ",IF(別紙様式２入力フォーム!$C$34="非該当","ハ","㋩"))</f>
        <v>ハ</v>
      </c>
      <c r="M20" s="439" t="s">
        <v>46</v>
      </c>
      <c r="N20" s="439"/>
      <c r="O20" s="439"/>
      <c r="P20" s="439"/>
      <c r="Q20" s="439"/>
      <c r="R20" s="439"/>
      <c r="S20" s="439"/>
      <c r="T20" s="440"/>
      <c r="U20" s="22" t="s">
        <v>26</v>
      </c>
      <c r="V20" s="81">
        <f>IF(別紙様式２入力フォーム!$S50="標榜","⑪",11)</f>
        <v>11</v>
      </c>
      <c r="W20" s="398" t="s">
        <v>222</v>
      </c>
      <c r="X20" s="398"/>
      <c r="Y20" s="399"/>
      <c r="Z20" s="146"/>
      <c r="AA20" s="161" t="s">
        <v>338</v>
      </c>
      <c r="AB20" s="162"/>
      <c r="AC20" s="155"/>
      <c r="AD20" s="156"/>
    </row>
    <row r="21" spans="1:31" ht="21.75" customHeight="1">
      <c r="A21" s="428" t="s">
        <v>61</v>
      </c>
      <c r="B21" s="429"/>
      <c r="C21" s="430"/>
      <c r="D21" s="425" t="str">
        <f>IF(別紙様式２入力フォーム!$J$15="有床診療所入院基本料４",別紙様式２入力フォーム!$J$17,"")</f>
        <v/>
      </c>
      <c r="E21" s="425" t="str">
        <f>IF(別紙様式２入力フォーム!$J$15="有床診療所入院基本料４",別紙様式２入力フォーム!$J$18,"")</f>
        <v/>
      </c>
      <c r="F21" s="425" t="str">
        <f>IF(別紙様式２入力フォーム!$J$15="有床診療所入院基本料４",別紙様式２入力フォーム!$J$19,"")</f>
        <v/>
      </c>
      <c r="G21" s="425" t="str">
        <f>IF(別紙様式２入力フォーム!$J$15="有床診療所入院基本料４",別紙様式２入力フォーム!$J$20,"")</f>
        <v/>
      </c>
      <c r="H21" s="412" t="str">
        <f>IF(別紙様式２入力フォーム!$J$15="有床診療所入院基本料４",別紙様式２入力フォーム!$J$21,"")</f>
        <v/>
      </c>
      <c r="I21" s="412" t="str">
        <f>IF(別紙様式２入力フォーム!$J$15="有床診療所入院基本料４",別紙様式２入力フォーム!$J$22,"")</f>
        <v/>
      </c>
      <c r="J21" s="412" t="str">
        <f>IF(別紙様式２入力フォーム!$J$15="有床診療所入院基本料４",別紙様式２入力フォーム!$J$23,"")</f>
        <v/>
      </c>
      <c r="K21" s="412" t="str">
        <f>IF(別紙様式２入力フォーム!$J$15="有床診療所入院基本料４",別紙様式２入力フォーム!$J$24,"")</f>
        <v/>
      </c>
      <c r="L21" s="23"/>
      <c r="M21" s="415" t="s">
        <v>27</v>
      </c>
      <c r="N21" s="415"/>
      <c r="O21" s="415"/>
      <c r="P21" s="415"/>
      <c r="Q21" s="415"/>
      <c r="R21" s="415"/>
      <c r="S21" s="415"/>
      <c r="T21" s="416"/>
      <c r="U21" s="61" t="str">
        <f>IF(別紙様式２入力フォーム!$G$34=0,"件",別紙様式２入力フォーム!$G$34)</f>
        <v>件</v>
      </c>
      <c r="V21" s="81">
        <f>IF(別紙様式２入力フォーム!$S51="標榜","⑫",12)</f>
        <v>12</v>
      </c>
      <c r="W21" s="398" t="s">
        <v>223</v>
      </c>
      <c r="X21" s="398"/>
      <c r="Y21" s="399"/>
      <c r="Z21" s="146"/>
      <c r="AA21" s="154" t="s">
        <v>339</v>
      </c>
      <c r="AB21" s="164"/>
      <c r="AC21" s="155"/>
      <c r="AD21" s="156"/>
    </row>
    <row r="22" spans="1:31" ht="21.75" customHeight="1">
      <c r="A22" s="431"/>
      <c r="B22" s="432"/>
      <c r="C22" s="433"/>
      <c r="D22" s="426"/>
      <c r="E22" s="426"/>
      <c r="F22" s="426"/>
      <c r="G22" s="426"/>
      <c r="H22" s="413"/>
      <c r="I22" s="413"/>
      <c r="J22" s="413"/>
      <c r="K22" s="413"/>
      <c r="L22" s="21" t="str">
        <f>IF(別紙様式２入力フォーム!$C$35="","ニ",IF(別紙様式２入力フォーム!$C$35="非該当","ニ","㋥"))</f>
        <v>ニ</v>
      </c>
      <c r="M22" s="417" t="s">
        <v>28</v>
      </c>
      <c r="N22" s="417"/>
      <c r="O22" s="417"/>
      <c r="P22" s="417"/>
      <c r="Q22" s="417"/>
      <c r="R22" s="417"/>
      <c r="S22" s="417"/>
      <c r="T22" s="418"/>
      <c r="U22" s="24"/>
      <c r="V22" s="81">
        <f>IF(別紙様式２入力フォーム!$AD46="標榜","⑬",13)</f>
        <v>13</v>
      </c>
      <c r="W22" s="398" t="s">
        <v>224</v>
      </c>
      <c r="X22" s="398"/>
      <c r="Y22" s="399"/>
      <c r="Z22" s="146"/>
      <c r="AA22" s="154" t="s">
        <v>340</v>
      </c>
      <c r="AB22" s="164"/>
      <c r="AC22" s="155"/>
      <c r="AD22" s="156"/>
      <c r="AE22" s="26"/>
    </row>
    <row r="23" spans="1:31" ht="21.75" customHeight="1">
      <c r="A23" s="431"/>
      <c r="B23" s="432"/>
      <c r="C23" s="433"/>
      <c r="D23" s="426"/>
      <c r="E23" s="426"/>
      <c r="F23" s="426"/>
      <c r="G23" s="426"/>
      <c r="H23" s="413"/>
      <c r="I23" s="413"/>
      <c r="J23" s="413"/>
      <c r="K23" s="413"/>
      <c r="L23" s="21" t="str">
        <f>IF(別紙様式２入力フォーム!$C$36="","ホ",IF(別紙様式２入力フォーム!$C$36="非該当","ホ","㋭"))</f>
        <v>ホ</v>
      </c>
      <c r="M23" s="443" t="s">
        <v>29</v>
      </c>
      <c r="N23" s="443"/>
      <c r="O23" s="443"/>
      <c r="P23" s="443"/>
      <c r="Q23" s="443"/>
      <c r="R23" s="443"/>
      <c r="S23" s="443"/>
      <c r="T23" s="444"/>
      <c r="U23" s="25"/>
      <c r="V23" s="81">
        <f>IF(別紙様式２入力フォーム!$AD47="標榜","⑭",14)</f>
        <v>14</v>
      </c>
      <c r="W23" s="398" t="s">
        <v>225</v>
      </c>
      <c r="X23" s="398"/>
      <c r="Y23" s="399"/>
      <c r="Z23" s="146"/>
      <c r="AA23" s="154" t="s">
        <v>341</v>
      </c>
      <c r="AB23" s="164"/>
      <c r="AC23" s="155"/>
      <c r="AD23" s="156"/>
      <c r="AE23" s="26"/>
    </row>
    <row r="24" spans="1:31" ht="21.75" customHeight="1" thickBot="1">
      <c r="A24" s="434"/>
      <c r="B24" s="435"/>
      <c r="C24" s="436"/>
      <c r="D24" s="427"/>
      <c r="E24" s="427"/>
      <c r="F24" s="427"/>
      <c r="G24" s="427"/>
      <c r="H24" s="414"/>
      <c r="I24" s="414"/>
      <c r="J24" s="414"/>
      <c r="K24" s="414"/>
      <c r="L24" s="21" t="str">
        <f>IF(別紙様式２入力フォーム!$C$37="","ヘ",IF(別紙様式２入力フォーム!$C$37="非該当","ヘ","㋬"))</f>
        <v>ヘ</v>
      </c>
      <c r="M24" s="417" t="s">
        <v>30</v>
      </c>
      <c r="N24" s="417"/>
      <c r="O24" s="417"/>
      <c r="P24" s="417"/>
      <c r="Q24" s="417"/>
      <c r="R24" s="417"/>
      <c r="S24" s="417"/>
      <c r="T24" s="418"/>
      <c r="U24" s="27" t="s">
        <v>31</v>
      </c>
      <c r="V24" s="81">
        <f>IF(別紙様式２入力フォーム!$AD48="標榜","⑮",15)</f>
        <v>15</v>
      </c>
      <c r="W24" s="398" t="s">
        <v>226</v>
      </c>
      <c r="X24" s="398"/>
      <c r="Y24" s="399"/>
      <c r="Z24" s="165"/>
      <c r="AA24" s="154" t="s">
        <v>342</v>
      </c>
      <c r="AB24" s="164"/>
      <c r="AC24" s="155"/>
      <c r="AD24" s="156"/>
      <c r="AE24" s="26"/>
    </row>
    <row r="25" spans="1:31" ht="21.75" customHeight="1">
      <c r="A25" s="428" t="s">
        <v>57</v>
      </c>
      <c r="B25" s="429"/>
      <c r="C25" s="430"/>
      <c r="D25" s="425" t="str">
        <f>IF(別紙様式２入力フォーム!$J$15="有床診療所入院基本料５",別紙様式２入力フォーム!$J$17,"")</f>
        <v/>
      </c>
      <c r="E25" s="425" t="str">
        <f>IF(別紙様式２入力フォーム!$J$15="有床診療所入院基本料５",別紙様式２入力フォーム!$J$18,"")</f>
        <v/>
      </c>
      <c r="F25" s="425" t="str">
        <f>IF(別紙様式２入力フォーム!$J$15="有床診療所入院基本料５",別紙様式２入力フォーム!$J$19,"")</f>
        <v/>
      </c>
      <c r="G25" s="425" t="str">
        <f>IF(別紙様式２入力フォーム!$J$15="有床診療所入院基本料５",別紙様式２入力フォーム!$J$20,"")</f>
        <v/>
      </c>
      <c r="H25" s="412" t="str">
        <f>IF(別紙様式２入力フォーム!$J$15="有床診療所入院基本料５",別紙様式２入力フォーム!$J$21,"")</f>
        <v/>
      </c>
      <c r="I25" s="412" t="str">
        <f>IF(別紙様式２入力フォーム!$J$15="有床診療所入院基本料５",別紙様式２入力フォーム!$J$22,"")</f>
        <v/>
      </c>
      <c r="J25" s="412" t="str">
        <f>IF(別紙様式２入力フォーム!$J$15="有床診療所入院基本料５",別紙様式２入力フォーム!$J$23,"")</f>
        <v/>
      </c>
      <c r="K25" s="412" t="str">
        <f>IF(別紙様式２入力フォーム!$J$15="有床診療所入院基本料５",別紙様式２入力フォーム!$J$24,"")</f>
        <v/>
      </c>
      <c r="M25" s="417" t="s">
        <v>32</v>
      </c>
      <c r="N25" s="417"/>
      <c r="O25" s="417"/>
      <c r="P25" s="417"/>
      <c r="Q25" s="417"/>
      <c r="R25" s="417"/>
      <c r="S25" s="417"/>
      <c r="T25" s="418"/>
      <c r="U25" s="141" t="str">
        <f>IF(別紙様式２入力フォーム!$G$37=0,"割",別紙様式２入力フォーム!$G$37)</f>
        <v>割</v>
      </c>
      <c r="V25" s="81">
        <f>IF(別紙様式２入力フォーム!$AD49="標榜","⑯",16)</f>
        <v>16</v>
      </c>
      <c r="W25" s="398" t="s">
        <v>227</v>
      </c>
      <c r="X25" s="398"/>
      <c r="Y25" s="399"/>
      <c r="Z25" s="166"/>
      <c r="AA25" s="154" t="s">
        <v>343</v>
      </c>
      <c r="AB25" s="167"/>
      <c r="AC25" s="155"/>
      <c r="AD25" s="156"/>
      <c r="AE25" s="26"/>
    </row>
    <row r="26" spans="1:31" ht="21.75" customHeight="1">
      <c r="A26" s="431"/>
      <c r="B26" s="432"/>
      <c r="C26" s="433"/>
      <c r="D26" s="426"/>
      <c r="E26" s="426"/>
      <c r="F26" s="426"/>
      <c r="G26" s="426"/>
      <c r="H26" s="413"/>
      <c r="I26" s="413"/>
      <c r="J26" s="413"/>
      <c r="K26" s="413"/>
      <c r="L26" s="21" t="str">
        <f>IF(別紙様式２入力フォーム!$C$38="","ト",IF(別紙様式２入力フォーム!$C$38="非該当","ト","㋣"))</f>
        <v>ト</v>
      </c>
      <c r="M26" s="439" t="s">
        <v>33</v>
      </c>
      <c r="N26" s="439"/>
      <c r="O26" s="439"/>
      <c r="P26" s="439"/>
      <c r="Q26" s="439"/>
      <c r="R26" s="439"/>
      <c r="S26" s="439"/>
      <c r="T26" s="440"/>
      <c r="U26" s="22" t="s">
        <v>34</v>
      </c>
      <c r="V26" s="81">
        <f>IF(別紙様式２入力フォーム!$AD50="標榜","⑰",17)</f>
        <v>17</v>
      </c>
      <c r="W26" s="398" t="s">
        <v>228</v>
      </c>
      <c r="X26" s="398"/>
      <c r="Y26" s="399"/>
      <c r="Z26" s="165"/>
      <c r="AA26" s="161" t="s">
        <v>344</v>
      </c>
      <c r="AB26" s="163"/>
      <c r="AC26" s="155"/>
      <c r="AD26" s="156"/>
      <c r="AE26" s="26"/>
    </row>
    <row r="27" spans="1:31" ht="21.75" customHeight="1">
      <c r="A27" s="431"/>
      <c r="B27" s="432"/>
      <c r="C27" s="433"/>
      <c r="D27" s="426"/>
      <c r="E27" s="426"/>
      <c r="F27" s="426"/>
      <c r="G27" s="426"/>
      <c r="H27" s="413"/>
      <c r="I27" s="413"/>
      <c r="J27" s="413"/>
      <c r="K27" s="413"/>
      <c r="L27" s="23"/>
      <c r="M27" s="415" t="s">
        <v>50</v>
      </c>
      <c r="N27" s="415"/>
      <c r="O27" s="415"/>
      <c r="P27" s="415"/>
      <c r="Q27" s="415"/>
      <c r="R27" s="415"/>
      <c r="S27" s="415"/>
      <c r="T27" s="416"/>
      <c r="U27" s="61" t="str">
        <f>IF(別紙様式２入力フォーム!$G$38=0,"件",別紙様式２入力フォーム!$G$38)</f>
        <v>件</v>
      </c>
      <c r="V27" s="81">
        <f>IF(別紙様式２入力フォーム!$AD51="標榜","⑱",18)</f>
        <v>18</v>
      </c>
      <c r="W27" s="398" t="s">
        <v>229</v>
      </c>
      <c r="X27" s="398"/>
      <c r="Y27" s="399"/>
      <c r="Z27" s="165"/>
      <c r="AA27" s="161" t="s">
        <v>345</v>
      </c>
      <c r="AB27" s="163"/>
      <c r="AC27" s="155"/>
      <c r="AD27" s="156"/>
      <c r="AE27" s="26"/>
    </row>
    <row r="28" spans="1:31" ht="21.75" customHeight="1" thickBot="1">
      <c r="A28" s="434"/>
      <c r="B28" s="435"/>
      <c r="C28" s="436"/>
      <c r="D28" s="427"/>
      <c r="E28" s="427"/>
      <c r="F28" s="427"/>
      <c r="G28" s="427"/>
      <c r="H28" s="414"/>
      <c r="I28" s="414"/>
      <c r="J28" s="414"/>
      <c r="K28" s="414"/>
      <c r="L28" s="21" t="str">
        <f>IF(別紙様式２入力フォーム!$C$39="","チ",IF(別紙様式２入力フォーム!$C$39="非該当","チ","㋠"))</f>
        <v>チ</v>
      </c>
      <c r="M28" s="417" t="s">
        <v>35</v>
      </c>
      <c r="N28" s="417"/>
      <c r="O28" s="417"/>
      <c r="P28" s="417"/>
      <c r="Q28" s="417"/>
      <c r="R28" s="417"/>
      <c r="S28" s="417"/>
      <c r="T28" s="418"/>
      <c r="U28" s="27" t="s">
        <v>36</v>
      </c>
      <c r="V28" s="81">
        <f>IF(別紙様式２入力フォーム!$AU46="標榜","⑲",19)</f>
        <v>19</v>
      </c>
      <c r="W28" s="398" t="s">
        <v>230</v>
      </c>
      <c r="X28" s="398"/>
      <c r="Y28" s="399"/>
      <c r="Z28" s="165"/>
      <c r="AA28" s="161" t="s">
        <v>346</v>
      </c>
      <c r="AB28" s="163"/>
      <c r="AC28" s="155"/>
      <c r="AD28" s="156"/>
      <c r="AE28" s="26"/>
    </row>
    <row r="29" spans="1:31" ht="21.75" customHeight="1">
      <c r="A29" s="428" t="s">
        <v>54</v>
      </c>
      <c r="B29" s="429"/>
      <c r="C29" s="430"/>
      <c r="D29" s="425" t="str">
        <f>IF(別紙様式２入力フォーム!$J$15="有床診療所入院基本料６",別紙様式２入力フォーム!$J$17,"")</f>
        <v/>
      </c>
      <c r="E29" s="425" t="str">
        <f>IF(別紙様式２入力フォーム!$J$15="有床診療所入院基本料６",別紙様式２入力フォーム!$J$18,"")</f>
        <v/>
      </c>
      <c r="F29" s="425" t="str">
        <f>IF(別紙様式２入力フォーム!$J$15="有床診療所入院基本料６",別紙様式２入力フォーム!$J$19,"")</f>
        <v/>
      </c>
      <c r="G29" s="425" t="str">
        <f>IF(別紙様式２入力フォーム!$J$15="有床診療所入院基本料６",別紙様式２入力フォーム!$J$20,"")</f>
        <v/>
      </c>
      <c r="H29" s="412" t="str">
        <f>IF(別紙様式２入力フォーム!$J$15="有床診療所入院基本料６",別紙様式２入力フォーム!$J$21,"")</f>
        <v/>
      </c>
      <c r="I29" s="412" t="str">
        <f>IF(別紙様式２入力フォーム!$J$15="有床診療所入院基本料６",別紙様式２入力フォーム!$J$22,"")</f>
        <v/>
      </c>
      <c r="J29" s="412" t="str">
        <f>IF(別紙様式２入力フォーム!$J$15="有床診療所入院基本料６",別紙様式２入力フォーム!$J$23,"")</f>
        <v/>
      </c>
      <c r="K29" s="412" t="str">
        <f>IF(別紙様式２入力フォーム!$J$15="有床診療所入院基本料６",別紙様式２入力フォーム!$J$24,"")</f>
        <v/>
      </c>
      <c r="M29" s="417" t="s">
        <v>37</v>
      </c>
      <c r="N29" s="417"/>
      <c r="O29" s="417"/>
      <c r="P29" s="417"/>
      <c r="Q29" s="417"/>
      <c r="R29" s="417"/>
      <c r="S29" s="417"/>
      <c r="T29" s="418"/>
      <c r="U29" s="61" t="str">
        <f>IF(別紙様式２入力フォーム!$G$39=0,"件",別紙様式２入力フォーム!$G$39)</f>
        <v>件</v>
      </c>
      <c r="V29" s="81"/>
      <c r="W29" s="398" t="s">
        <v>211</v>
      </c>
      <c r="X29" s="398"/>
      <c r="Y29" s="399"/>
      <c r="Z29" s="165"/>
      <c r="AA29" s="161" t="s">
        <v>347</v>
      </c>
      <c r="AB29" s="163"/>
      <c r="AC29" s="155"/>
      <c r="AD29" s="156"/>
      <c r="AE29" s="26"/>
    </row>
    <row r="30" spans="1:31" ht="21.75" customHeight="1">
      <c r="A30" s="431"/>
      <c r="B30" s="432"/>
      <c r="C30" s="433"/>
      <c r="D30" s="426"/>
      <c r="E30" s="426"/>
      <c r="F30" s="426"/>
      <c r="G30" s="426"/>
      <c r="H30" s="413"/>
      <c r="I30" s="413"/>
      <c r="J30" s="413"/>
      <c r="K30" s="413"/>
      <c r="L30" s="21" t="str">
        <f>IF(別紙様式２入力フォーム!$C$40="","リ",IF(別紙様式２入力フォーム!$C$40="非該当","リ","㋷"))</f>
        <v>リ</v>
      </c>
      <c r="M30" s="439" t="s">
        <v>38</v>
      </c>
      <c r="N30" s="439"/>
      <c r="O30" s="439"/>
      <c r="P30" s="439"/>
      <c r="Q30" s="439"/>
      <c r="R30" s="439"/>
      <c r="S30" s="439"/>
      <c r="T30" s="440"/>
      <c r="U30" s="441"/>
      <c r="V30" s="81">
        <f>IF(別紙様式２入力フォーム!$AU47="標榜","⑳",20)</f>
        <v>20</v>
      </c>
      <c r="W30" s="398" t="s">
        <v>231</v>
      </c>
      <c r="X30" s="398"/>
      <c r="Y30" s="399"/>
      <c r="Z30" s="165"/>
      <c r="AA30" s="161" t="s">
        <v>348</v>
      </c>
      <c r="AB30" s="163"/>
      <c r="AC30" s="155"/>
      <c r="AD30" s="156"/>
      <c r="AE30" s="26"/>
    </row>
    <row r="31" spans="1:31" ht="21.75" customHeight="1">
      <c r="A31" s="431"/>
      <c r="B31" s="432"/>
      <c r="C31" s="433"/>
      <c r="D31" s="426"/>
      <c r="E31" s="426"/>
      <c r="F31" s="426"/>
      <c r="G31" s="426"/>
      <c r="H31" s="413"/>
      <c r="I31" s="413"/>
      <c r="J31" s="413"/>
      <c r="K31" s="413"/>
      <c r="M31" s="417" t="s">
        <v>39</v>
      </c>
      <c r="N31" s="417"/>
      <c r="O31" s="417"/>
      <c r="P31" s="417"/>
      <c r="Q31" s="417"/>
      <c r="R31" s="417"/>
      <c r="S31" s="417"/>
      <c r="T31" s="418"/>
      <c r="U31" s="442"/>
      <c r="V31" s="81">
        <f>IF(別紙様式２入力フォーム!$AU48="標榜","㉑",21)</f>
        <v>21</v>
      </c>
      <c r="W31" s="398" t="s">
        <v>232</v>
      </c>
      <c r="X31" s="398"/>
      <c r="Y31" s="399"/>
      <c r="Z31" s="165"/>
      <c r="AA31" s="161" t="s">
        <v>349</v>
      </c>
      <c r="AB31" s="163"/>
      <c r="AC31" s="155"/>
      <c r="AD31" s="156"/>
      <c r="AE31" s="26"/>
    </row>
    <row r="32" spans="1:31" ht="21.75" customHeight="1" thickBot="1">
      <c r="A32" s="434"/>
      <c r="B32" s="435"/>
      <c r="C32" s="436"/>
      <c r="D32" s="427"/>
      <c r="E32" s="427"/>
      <c r="F32" s="427"/>
      <c r="G32" s="427"/>
      <c r="H32" s="414"/>
      <c r="I32" s="414"/>
      <c r="J32" s="414"/>
      <c r="K32" s="414"/>
      <c r="L32" s="21" t="str">
        <f>IF(別紙様式２入力フォーム!$C$41="","ヌ",IF(別紙様式２入力フォーム!$C$41="非該当","ヌ","㋦"))</f>
        <v>ヌ</v>
      </c>
      <c r="M32" s="439" t="s">
        <v>40</v>
      </c>
      <c r="N32" s="439"/>
      <c r="O32" s="439"/>
      <c r="P32" s="439"/>
      <c r="Q32" s="439"/>
      <c r="R32" s="439"/>
      <c r="S32" s="439"/>
      <c r="T32" s="440"/>
      <c r="U32" s="28" t="s">
        <v>41</v>
      </c>
      <c r="V32" s="81">
        <f>IF(別紙様式２入力フォーム!$AU49="標榜","㉒",22)</f>
        <v>22</v>
      </c>
      <c r="W32" s="398" t="s">
        <v>233</v>
      </c>
      <c r="X32" s="398"/>
      <c r="Y32" s="399"/>
      <c r="Z32" s="168"/>
      <c r="AA32" s="169" t="s">
        <v>350</v>
      </c>
      <c r="AB32" s="170"/>
      <c r="AC32" s="171"/>
      <c r="AD32" s="172"/>
      <c r="AE32" s="26"/>
    </row>
    <row r="33" spans="1:31" ht="21.75" customHeight="1">
      <c r="A33" s="422" t="s">
        <v>51</v>
      </c>
      <c r="B33" s="67"/>
      <c r="C33" s="68"/>
      <c r="D33" s="425">
        <f>IF(別紙様式２入力フォーム!$S$15&lt;&gt;"無",別紙様式２入力フォーム!$S$17,"")</f>
        <v>0</v>
      </c>
      <c r="E33" s="425">
        <f>IF(別紙様式２入力フォーム!$S$15&lt;&gt;"無",別紙様式２入力フォーム!$S$18,"")</f>
        <v>0</v>
      </c>
      <c r="F33" s="425">
        <f>IF(別紙様式２入力フォーム!$S$15&lt;&gt;"無",別紙様式２入力フォーム!$S$19,"")</f>
        <v>0</v>
      </c>
      <c r="G33" s="425">
        <f>IF(別紙様式２入力フォーム!$S$15&lt;&gt;"無",別紙様式２入力フォーム!$S$20,"")</f>
        <v>0</v>
      </c>
      <c r="H33" s="412">
        <f>IF(別紙様式２入力フォーム!$S$15&lt;&gt;"無",別紙様式２入力フォーム!$S$21,"")</f>
        <v>0</v>
      </c>
      <c r="I33" s="412">
        <f>IF(別紙様式２入力フォーム!$S$15&lt;&gt;"無",別紙様式２入力フォーム!$S$22,"")</f>
        <v>0</v>
      </c>
      <c r="J33" s="412">
        <f>IF(別紙様式２入力フォーム!$S$15&lt;&gt;"無",別紙様式２入力フォーム!$S$23,"")</f>
        <v>0</v>
      </c>
      <c r="K33" s="412">
        <f>IF(別紙様式２入力フォーム!$S$15&lt;&gt;"無",別紙様式２入力フォーム!$S$24,"")</f>
        <v>0</v>
      </c>
      <c r="M33" s="415" t="s">
        <v>50</v>
      </c>
      <c r="N33" s="415"/>
      <c r="O33" s="415"/>
      <c r="P33" s="415"/>
      <c r="Q33" s="415"/>
      <c r="R33" s="415"/>
      <c r="S33" s="415"/>
      <c r="T33" s="416"/>
      <c r="U33" s="61" t="str">
        <f>IF(別紙様式２入力フォーム!$G$41=0,"件",別紙様式２入力フォーム!$G$41)</f>
        <v>件</v>
      </c>
      <c r="V33" s="81">
        <f>IF(別紙様式２入力フォーム!$AU50="標榜","㉓",23)</f>
        <v>23</v>
      </c>
      <c r="W33" s="398" t="s">
        <v>234</v>
      </c>
      <c r="X33" s="398"/>
      <c r="Y33" s="399"/>
      <c r="Z33" s="305" t="s">
        <v>47</v>
      </c>
      <c r="AA33" s="306"/>
      <c r="AB33" s="306"/>
      <c r="AC33" s="306"/>
      <c r="AD33" s="307"/>
      <c r="AE33" s="26"/>
    </row>
    <row r="34" spans="1:31" ht="21.75" customHeight="1" thickBot="1">
      <c r="A34" s="423"/>
      <c r="B34" s="69"/>
      <c r="C34" s="70"/>
      <c r="D34" s="426"/>
      <c r="E34" s="426"/>
      <c r="F34" s="426"/>
      <c r="G34" s="426"/>
      <c r="H34" s="413"/>
      <c r="I34" s="413"/>
      <c r="J34" s="413"/>
      <c r="K34" s="413"/>
      <c r="L34" s="21" t="str">
        <f>IF(別紙様式２入力フォーム!$C$42="","ル",IF(別紙様式２入力フォーム!$C$42="非該当","ル","㋸"))</f>
        <v>ル</v>
      </c>
      <c r="M34" s="417" t="s">
        <v>42</v>
      </c>
      <c r="N34" s="417"/>
      <c r="O34" s="417"/>
      <c r="P34" s="417"/>
      <c r="Q34" s="417"/>
      <c r="R34" s="417"/>
      <c r="S34" s="417"/>
      <c r="T34" s="418"/>
      <c r="U34" s="419"/>
      <c r="V34" s="81">
        <f>IF(別紙様式２入力フォーム!$AU51="標榜","㉔",24)</f>
        <v>24</v>
      </c>
      <c r="W34" s="398" t="s">
        <v>235</v>
      </c>
      <c r="X34" s="398"/>
      <c r="Y34" s="399"/>
      <c r="Z34" s="308"/>
      <c r="AA34" s="309"/>
      <c r="AB34" s="309"/>
      <c r="AC34" s="309"/>
      <c r="AD34" s="310"/>
      <c r="AE34" s="26"/>
    </row>
    <row r="35" spans="1:31" ht="21.75" customHeight="1">
      <c r="A35" s="423"/>
      <c r="B35" s="404" t="str">
        <f>IF(LEFT(別紙様式２入力フォーム!$S$15,14)="有床診療所療養病床入院基本料","①","１")&amp;"　入院"</f>
        <v>①　入院</v>
      </c>
      <c r="C35" s="405"/>
      <c r="D35" s="426"/>
      <c r="E35" s="426"/>
      <c r="F35" s="426"/>
      <c r="G35" s="426"/>
      <c r="H35" s="413"/>
      <c r="I35" s="413"/>
      <c r="J35" s="413"/>
      <c r="K35" s="413"/>
      <c r="M35" s="417" t="s">
        <v>43</v>
      </c>
      <c r="N35" s="417"/>
      <c r="O35" s="417"/>
      <c r="P35" s="417"/>
      <c r="Q35" s="417"/>
      <c r="R35" s="417"/>
      <c r="S35" s="417"/>
      <c r="T35" s="417"/>
      <c r="U35" s="420"/>
      <c r="V35" s="81">
        <f>IF(別紙様式２入力フォーム!$BH46="標榜","㉕",25)</f>
        <v>25</v>
      </c>
      <c r="W35" s="398" t="s">
        <v>236</v>
      </c>
      <c r="X35" s="398"/>
      <c r="Y35" s="399"/>
      <c r="Z35" s="44"/>
      <c r="AA35" s="45"/>
      <c r="AB35" s="45"/>
      <c r="AC35" s="45"/>
      <c r="AD35" s="46"/>
      <c r="AE35" s="26"/>
    </row>
    <row r="36" spans="1:31" ht="21.75" customHeight="1" thickBot="1">
      <c r="A36" s="423"/>
      <c r="B36" s="404"/>
      <c r="C36" s="405"/>
      <c r="D36" s="427"/>
      <c r="E36" s="427"/>
      <c r="F36" s="427"/>
      <c r="G36" s="427"/>
      <c r="H36" s="414"/>
      <c r="I36" s="414"/>
      <c r="J36" s="414"/>
      <c r="K36" s="414"/>
      <c r="L36" s="29"/>
      <c r="M36" s="437" t="s">
        <v>44</v>
      </c>
      <c r="N36" s="437"/>
      <c r="O36" s="437"/>
      <c r="P36" s="437"/>
      <c r="Q36" s="437"/>
      <c r="R36" s="437"/>
      <c r="S36" s="437"/>
      <c r="T36" s="438"/>
      <c r="U36" s="421"/>
      <c r="V36" s="81">
        <f>IF(別紙様式２入力フォーム!$BH47="標榜","㉖",26)</f>
        <v>26</v>
      </c>
      <c r="W36" s="398" t="s">
        <v>237</v>
      </c>
      <c r="X36" s="398"/>
      <c r="Y36" s="399"/>
      <c r="Z36" s="88" t="str">
        <f>IF(LEFT(別紙様式２入力フォーム!$X$56,1)="①","☑","□")&amp;" ①"</f>
        <v>□ ①</v>
      </c>
      <c r="AA36" s="47" t="str">
        <f>IF(LEFT(別紙様式２入力フォーム!$X$56,1)="②","☑","□")&amp;" ②"</f>
        <v>□ ②</v>
      </c>
      <c r="AB36" s="47" t="str">
        <f>IF(LEFT(別紙様式２入力フォーム!$X$56,1)="③","☑","□")&amp;" ③"</f>
        <v>□ ③</v>
      </c>
      <c r="AC36" s="47" t="str">
        <f>IF(LEFT(別紙様式２入力フォーム!$X$56,1)="④","☑","□")&amp;" ④"</f>
        <v>□ ④</v>
      </c>
      <c r="AD36" s="48"/>
      <c r="AE36" s="26"/>
    </row>
    <row r="37" spans="1:31" ht="21.75" customHeight="1" thickBot="1">
      <c r="A37" s="423"/>
      <c r="B37" s="404" t="str">
        <f>IF(LEFT(別紙様式２入力フォーム!$S$15,7)="特別入院基本料","②","２")&amp;"　特別"</f>
        <v>２　特別</v>
      </c>
      <c r="C37" s="405"/>
      <c r="D37" s="406">
        <f>IF(RIGHT(別紙様式２入力フォーム!$S$15,8)="（介護病床混在）",別紙様式２入力フォーム!$AA$17,"(　　)")</f>
        <v>0</v>
      </c>
      <c r="E37" s="406">
        <f>IF(RIGHT(別紙様式２入力フォーム!$S$15,8)="（介護病床混在）",別紙様式２入力フォーム!$AA$18,"(　　)")</f>
        <v>0</v>
      </c>
      <c r="F37" s="406">
        <f>IF(RIGHT(別紙様式２入力フォーム!$S$15,8)="（介護病床混在）",別紙様式２入力フォーム!$AA$19,"(　　)")</f>
        <v>0</v>
      </c>
      <c r="G37" s="409"/>
      <c r="H37" s="395"/>
      <c r="I37" s="395"/>
      <c r="J37" s="395"/>
      <c r="K37" s="395"/>
      <c r="L37" s="35" t="s">
        <v>246</v>
      </c>
      <c r="M37" s="76"/>
      <c r="N37" s="76"/>
      <c r="O37" s="76"/>
      <c r="P37" s="76"/>
      <c r="Q37" s="76"/>
      <c r="R37" s="76"/>
      <c r="S37" s="76"/>
      <c r="T37" s="76"/>
      <c r="U37" s="77"/>
      <c r="V37" s="81">
        <f>IF(別紙様式２入力フォーム!$BH48="標榜","㉗",27)</f>
        <v>27</v>
      </c>
      <c r="W37" s="398" t="s">
        <v>238</v>
      </c>
      <c r="X37" s="398"/>
      <c r="Y37" s="399"/>
      <c r="Z37" s="49"/>
      <c r="AA37" s="50"/>
      <c r="AB37" s="50"/>
      <c r="AC37" s="50"/>
      <c r="AD37" s="51"/>
      <c r="AE37" s="26"/>
    </row>
    <row r="38" spans="1:31" ht="21.75" customHeight="1">
      <c r="A38" s="423"/>
      <c r="B38" s="404"/>
      <c r="C38" s="405"/>
      <c r="D38" s="407"/>
      <c r="E38" s="407"/>
      <c r="F38" s="407"/>
      <c r="G38" s="410"/>
      <c r="H38" s="396"/>
      <c r="I38" s="396"/>
      <c r="J38" s="396"/>
      <c r="K38" s="396"/>
      <c r="L38" s="78"/>
      <c r="M38" s="79" t="str">
        <f>IF(COUNTIF(別紙様式２入力フォーム!$C$30:$C$32,"該当")&gt;0,"☑","□")&amp;" イに該当"</f>
        <v>□ イに該当</v>
      </c>
      <c r="N38" s="79"/>
      <c r="O38" s="79"/>
      <c r="P38" s="79" t="str">
        <f>IF(別紙様式２入力フォーム!BJ43&gt;=2,"☑","□")&amp;"ロ～ルに２つ以上該当（該当数："</f>
        <v>□ロ～ルに２つ以上該当（該当数：</v>
      </c>
      <c r="Q38" s="79"/>
      <c r="R38" s="79"/>
      <c r="S38" s="79"/>
      <c r="T38" s="79"/>
      <c r="U38" s="80" t="str">
        <f>別紙様式２入力フォーム!BJ43&amp;"件）"</f>
        <v>0件）</v>
      </c>
      <c r="V38" s="81">
        <f>IF(別紙様式２入力フォーム!$BH49="標榜","㉘",28)</f>
        <v>28</v>
      </c>
      <c r="W38" s="398" t="s">
        <v>239</v>
      </c>
      <c r="X38" s="398"/>
      <c r="Y38" s="399"/>
      <c r="AE38" s="26"/>
    </row>
    <row r="39" spans="1:31" ht="21.75" customHeight="1">
      <c r="A39" s="423"/>
      <c r="B39" s="400" t="s">
        <v>241</v>
      </c>
      <c r="C39" s="401"/>
      <c r="D39" s="407"/>
      <c r="E39" s="407"/>
      <c r="F39" s="407"/>
      <c r="G39" s="410"/>
      <c r="H39" s="396"/>
      <c r="I39" s="396"/>
      <c r="J39" s="396"/>
      <c r="K39" s="396"/>
      <c r="L39" s="30" t="s">
        <v>48</v>
      </c>
      <c r="M39" s="402" t="s">
        <v>45</v>
      </c>
      <c r="N39" s="402"/>
      <c r="O39" s="402"/>
      <c r="P39" s="402"/>
      <c r="Q39" s="402"/>
      <c r="R39" s="402"/>
      <c r="S39" s="402"/>
      <c r="T39" s="402"/>
      <c r="U39" s="403"/>
      <c r="V39" s="81">
        <f>IF(別紙様式２入力フォーム!$BH50="標榜","㉙",29)</f>
        <v>29</v>
      </c>
      <c r="W39" s="398" t="s">
        <v>240</v>
      </c>
      <c r="X39" s="398"/>
      <c r="Y39" s="399"/>
      <c r="AA39" s="144" t="str">
        <f>IF(別紙様式２入力フォーム!Z59="未入力項目があります","加算の算定状況に未入力項目があります","")</f>
        <v>加算の算定状況に未入力項目があります</v>
      </c>
      <c r="AE39" s="26"/>
    </row>
    <row r="40" spans="1:31" ht="21.75" customHeight="1" thickBot="1">
      <c r="A40" s="424"/>
      <c r="B40" s="71"/>
      <c r="C40" s="72"/>
      <c r="D40" s="408"/>
      <c r="E40" s="408"/>
      <c r="F40" s="408"/>
      <c r="G40" s="411"/>
      <c r="H40" s="397"/>
      <c r="I40" s="397"/>
      <c r="J40" s="397"/>
      <c r="K40" s="397"/>
      <c r="L40" s="31"/>
      <c r="M40" s="42" t="s">
        <v>70</v>
      </c>
      <c r="N40" s="32"/>
      <c r="O40" s="32"/>
      <c r="P40" s="32"/>
      <c r="Q40" s="32"/>
      <c r="R40" s="32"/>
      <c r="S40" s="33"/>
      <c r="T40" s="33"/>
      <c r="U40" s="34"/>
      <c r="V40" s="64"/>
      <c r="W40" s="65"/>
      <c r="X40" s="65"/>
      <c r="Y40" s="66"/>
      <c r="AE40" s="26"/>
    </row>
    <row r="41" spans="1:31" ht="25.5" customHeight="1">
      <c r="A41" s="35"/>
      <c r="B41" s="386" t="s">
        <v>323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</row>
    <row r="42" spans="1:31" ht="25.5" customHeight="1">
      <c r="A42" s="35"/>
      <c r="B42" s="386" t="s">
        <v>324</v>
      </c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</row>
    <row r="44" spans="1:31" ht="31.5" customHeight="1">
      <c r="B44" s="387" t="s">
        <v>354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91"/>
    </row>
    <row r="45" spans="1:31" ht="15" customHeight="1">
      <c r="A45" s="92"/>
      <c r="B45" s="93"/>
      <c r="C45" s="92"/>
      <c r="D45" s="92"/>
      <c r="E45" s="92"/>
      <c r="F45" s="89"/>
      <c r="G45" s="92"/>
      <c r="H45" s="92"/>
      <c r="I45" s="92"/>
      <c r="J45" s="92"/>
      <c r="K45" s="92"/>
      <c r="L45" s="92"/>
      <c r="M45" s="92"/>
      <c r="N45" s="94"/>
      <c r="O45" s="95"/>
      <c r="P45" s="95"/>
      <c r="Q45" s="90"/>
      <c r="R45" s="90"/>
      <c r="Y45" s="96"/>
      <c r="Z45" s="3"/>
      <c r="AA45" s="3"/>
      <c r="AB45" s="3"/>
      <c r="AC45" s="3"/>
      <c r="AD45" s="3"/>
    </row>
    <row r="46" spans="1:31" ht="30" customHeight="1" thickBot="1">
      <c r="A46" s="97" t="s">
        <v>266</v>
      </c>
      <c r="B46" s="98"/>
      <c r="C46" s="98"/>
      <c r="D46" s="98"/>
      <c r="E46" s="99"/>
      <c r="F46" s="99"/>
      <c r="G46" s="99"/>
      <c r="H46" s="99"/>
      <c r="I46" s="99"/>
      <c r="J46" s="89"/>
      <c r="K46" s="89"/>
      <c r="L46" s="89"/>
      <c r="M46" s="89"/>
      <c r="N46" s="89"/>
      <c r="O46" s="89"/>
      <c r="P46" s="89"/>
      <c r="Q46" s="89"/>
      <c r="R46" s="89"/>
    </row>
    <row r="47" spans="1:31" ht="35.25" customHeight="1" thickTop="1" thickBot="1">
      <c r="A47" s="100"/>
      <c r="B47" s="98"/>
      <c r="C47" s="98"/>
      <c r="D47" s="99"/>
      <c r="E47" s="99"/>
      <c r="F47" s="99"/>
      <c r="G47" s="101"/>
      <c r="H47" s="101"/>
      <c r="I47" s="101"/>
      <c r="J47" s="43"/>
      <c r="K47" s="43"/>
      <c r="L47" s="43"/>
      <c r="M47" s="43"/>
      <c r="N47" s="43"/>
      <c r="O47" s="43"/>
      <c r="P47" s="43"/>
      <c r="Q47" s="388" t="s">
        <v>1</v>
      </c>
      <c r="R47" s="389"/>
      <c r="S47" s="389"/>
      <c r="T47" s="390"/>
      <c r="U47" s="60" t="str">
        <f>LEFT(別紙様式２入力フォーム!$J$5,1)</f>
        <v/>
      </c>
      <c r="V47" s="60" t="str">
        <f>MID(別紙様式２入力フォーム!$J$5,2,1)</f>
        <v/>
      </c>
      <c r="W47" s="38" t="str">
        <f>MID(別紙様式２入力フォーム!$J$7,1,1)</f>
        <v/>
      </c>
      <c r="X47" s="139" t="str">
        <f>MID(別紙様式２入力フォーム!$J$7,2,1)</f>
        <v/>
      </c>
      <c r="Y47" s="139" t="str">
        <f>MID(別紙様式２入力フォーム!$J$7,3,1)</f>
        <v/>
      </c>
      <c r="Z47" s="139" t="str">
        <f>MID(別紙様式２入力フォーム!$J$7,4,1)</f>
        <v/>
      </c>
      <c r="AA47" s="139" t="str">
        <f>MID(別紙様式２入力フォーム!$J$7,5,1)</f>
        <v/>
      </c>
      <c r="AB47" s="39" t="str">
        <f>MID(別紙様式２入力フォーム!$J$7,6,1)</f>
        <v/>
      </c>
      <c r="AC47" s="39" t="str">
        <f>MID(別紙様式２入力フォーム!$J$7,7,1)</f>
        <v/>
      </c>
    </row>
    <row r="48" spans="1:31" ht="50.25" customHeight="1" thickBot="1">
      <c r="A48" s="100"/>
      <c r="B48" s="98"/>
      <c r="C48" s="98"/>
      <c r="D48" s="99"/>
      <c r="E48" s="99"/>
      <c r="F48" s="99"/>
      <c r="G48" s="101"/>
      <c r="H48" s="101"/>
      <c r="I48" s="101"/>
      <c r="J48" s="43"/>
      <c r="K48" s="43"/>
      <c r="L48" s="43"/>
      <c r="M48" s="43"/>
      <c r="N48" s="43"/>
      <c r="O48" s="43"/>
      <c r="P48" s="43"/>
      <c r="Q48" s="388" t="s">
        <v>4</v>
      </c>
      <c r="R48" s="389"/>
      <c r="S48" s="389"/>
      <c r="T48" s="391"/>
      <c r="U48" s="392" t="str">
        <f>IF(別紙様式２入力フォーム!$J$8="","",別紙様式２入力フォーム!$J$8)</f>
        <v/>
      </c>
      <c r="V48" s="393"/>
      <c r="W48" s="393"/>
      <c r="X48" s="393"/>
      <c r="Y48" s="393"/>
      <c r="Z48" s="393"/>
      <c r="AA48" s="393"/>
      <c r="AB48" s="393"/>
      <c r="AC48" s="394"/>
    </row>
    <row r="49" spans="1:30" ht="18" customHeight="1">
      <c r="A49" s="102"/>
      <c r="B49" s="379" t="s">
        <v>267</v>
      </c>
      <c r="C49" s="379"/>
      <c r="D49" s="379"/>
      <c r="E49" s="379"/>
      <c r="F49" s="379"/>
      <c r="G49" s="379"/>
      <c r="H49" s="379"/>
      <c r="I49" s="379"/>
      <c r="J49" s="89"/>
      <c r="K49" s="89"/>
      <c r="L49" s="89"/>
      <c r="M49" s="89"/>
      <c r="N49" s="89"/>
      <c r="O49" s="89"/>
      <c r="P49" s="89"/>
      <c r="Q49" s="89"/>
      <c r="R49" s="89"/>
    </row>
    <row r="50" spans="1:30" ht="18" customHeight="1">
      <c r="A50" s="102"/>
      <c r="B50" s="379"/>
      <c r="C50" s="379"/>
      <c r="D50" s="379"/>
      <c r="E50" s="379"/>
      <c r="F50" s="379"/>
      <c r="G50" s="379"/>
      <c r="H50" s="379"/>
      <c r="I50" s="379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30" ht="30" customHeight="1">
      <c r="A51" s="103"/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</row>
    <row r="52" spans="1:30" ht="41.25" customHeight="1">
      <c r="A52" s="107"/>
      <c r="B52" s="380" t="s">
        <v>355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2"/>
    </row>
    <row r="53" spans="1:30" ht="15" customHeight="1">
      <c r="A53" s="107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10"/>
      <c r="U53" s="110"/>
      <c r="V53" s="111" t="s">
        <v>268</v>
      </c>
      <c r="W53" s="112"/>
      <c r="X53" s="112"/>
      <c r="Y53" s="112"/>
      <c r="Z53" s="112"/>
      <c r="AA53" s="112"/>
      <c r="AB53" s="112"/>
      <c r="AC53" s="113"/>
    </row>
    <row r="54" spans="1:30" ht="15" customHeight="1" thickBot="1">
      <c r="A54" s="107"/>
      <c r="B54" s="11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111" t="s">
        <v>269</v>
      </c>
      <c r="W54" s="115"/>
      <c r="X54" s="115"/>
      <c r="Y54" s="115"/>
      <c r="Z54" s="115"/>
      <c r="AA54" s="115"/>
      <c r="AB54" s="115"/>
      <c r="AC54" s="116"/>
    </row>
    <row r="55" spans="1:30" ht="31.5" customHeight="1">
      <c r="A55" s="89"/>
      <c r="B55" s="143" t="s">
        <v>262</v>
      </c>
      <c r="C55" s="366" t="s">
        <v>353</v>
      </c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83">
        <f>別紙様式２入力フォーム!$S$73</f>
        <v>0</v>
      </c>
      <c r="W55" s="384"/>
      <c r="X55" s="384"/>
      <c r="Y55" s="384"/>
      <c r="Z55" s="384"/>
      <c r="AA55" s="384"/>
      <c r="AB55" s="385"/>
      <c r="AC55" s="117" t="s">
        <v>270</v>
      </c>
    </row>
    <row r="56" spans="1:30" ht="31.5" customHeight="1">
      <c r="A56" s="89"/>
      <c r="B56" s="118" t="s">
        <v>263</v>
      </c>
      <c r="C56" s="366" t="s">
        <v>271</v>
      </c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7">
        <f>別紙様式２入力フォーム!$S$74</f>
        <v>0</v>
      </c>
      <c r="W56" s="368"/>
      <c r="X56" s="368"/>
      <c r="Y56" s="368"/>
      <c r="Z56" s="368"/>
      <c r="AA56" s="368"/>
      <c r="AB56" s="369"/>
      <c r="AC56" s="117" t="s">
        <v>270</v>
      </c>
    </row>
    <row r="57" spans="1:30" ht="31.5" customHeight="1">
      <c r="A57" s="89"/>
      <c r="B57" s="118" t="s">
        <v>264</v>
      </c>
      <c r="C57" s="366" t="s">
        <v>272</v>
      </c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7">
        <f>別紙様式２入力フォーム!$V$78</f>
        <v>0</v>
      </c>
      <c r="W57" s="368"/>
      <c r="X57" s="368"/>
      <c r="Y57" s="368"/>
      <c r="Z57" s="368"/>
      <c r="AA57" s="368"/>
      <c r="AB57" s="369"/>
      <c r="AC57" s="117" t="s">
        <v>270</v>
      </c>
    </row>
    <row r="58" spans="1:30" ht="31.5" customHeight="1" thickBot="1">
      <c r="A58" s="89"/>
      <c r="B58" s="118" t="s">
        <v>265</v>
      </c>
      <c r="C58" s="366" t="s">
        <v>273</v>
      </c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70"/>
      <c r="V58" s="371">
        <f>別紙様式２入力フォーム!$V$82</f>
        <v>0</v>
      </c>
      <c r="W58" s="372"/>
      <c r="X58" s="372"/>
      <c r="Y58" s="372"/>
      <c r="Z58" s="372"/>
      <c r="AA58" s="372"/>
      <c r="AB58" s="373"/>
      <c r="AC58" s="119" t="s">
        <v>270</v>
      </c>
    </row>
    <row r="59" spans="1:30" ht="24.75" customHeight="1">
      <c r="A59" s="120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3"/>
      <c r="T59" s="374" t="s">
        <v>274</v>
      </c>
      <c r="U59" s="374"/>
      <c r="V59" s="374"/>
      <c r="W59" s="374"/>
      <c r="X59" s="374"/>
      <c r="Y59" s="375" t="s">
        <v>275</v>
      </c>
      <c r="Z59" s="375"/>
      <c r="AA59" s="376" t="str">
        <f>IF(V56-V57=V58,"○","✕")</f>
        <v>○</v>
      </c>
      <c r="AB59" s="377"/>
      <c r="AC59" s="378"/>
      <c r="AD59" s="124"/>
    </row>
    <row r="60" spans="1:30" ht="12" customHeight="1" thickBot="1">
      <c r="A60" s="89"/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  <c r="W60" s="127"/>
      <c r="X60" s="128"/>
      <c r="Y60" s="128"/>
      <c r="Z60" s="128"/>
      <c r="AA60" s="128"/>
      <c r="AB60" s="128"/>
      <c r="AC60" s="129"/>
    </row>
    <row r="61" spans="1:30" ht="22.5" customHeight="1">
      <c r="A61" s="89"/>
      <c r="B61" s="330" t="s">
        <v>276</v>
      </c>
      <c r="C61" s="333" t="s">
        <v>277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9"/>
      <c r="V61" s="354" t="str">
        <f>IF(別紙様式２入力フォーム!$AM$74="保有している","☑","□")&amp;" 体圧分散マットレスを保有している"</f>
        <v>□ 体圧分散マットレスを保有している</v>
      </c>
      <c r="W61" s="355"/>
      <c r="X61" s="355"/>
      <c r="Y61" s="355"/>
      <c r="Z61" s="355"/>
      <c r="AA61" s="355"/>
      <c r="AB61" s="356" t="str">
        <f>IF(別紙様式２入力フォーム!$AM$74="保有している","（　"&amp;別紙様式２入力フォーム!$AR$74&amp;"　台）","")</f>
        <v/>
      </c>
      <c r="AC61" s="357"/>
    </row>
    <row r="62" spans="1:30" ht="22.5" customHeight="1">
      <c r="A62" s="89"/>
      <c r="B62" s="331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1"/>
      <c r="V62" s="358" t="str">
        <f>IF(別紙様式２入力フォーム!$AM$75="保有している","☑","□")&amp;" エアマットレスを保有している"</f>
        <v>□ エアマットレスを保有している</v>
      </c>
      <c r="W62" s="359"/>
      <c r="X62" s="359"/>
      <c r="Y62" s="359"/>
      <c r="Z62" s="359"/>
      <c r="AA62" s="359"/>
      <c r="AB62" s="360" t="str">
        <f>IF(別紙様式２入力フォーム!$AM$75="保有している","（　"&amp;別紙様式２入力フォーム!$AR$75&amp;"　台）","")</f>
        <v/>
      </c>
      <c r="AC62" s="361"/>
    </row>
    <row r="63" spans="1:30" ht="22.5" customHeight="1">
      <c r="A63" s="89"/>
      <c r="B63" s="331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1"/>
      <c r="V63" s="358" t="str">
        <f>IF(別紙様式２入力フォーム!$AM$76="保有している","☑","□")&amp;" 体圧分散用枕を保有している"</f>
        <v>□ 体圧分散用枕を保有している</v>
      </c>
      <c r="W63" s="359"/>
      <c r="X63" s="359"/>
      <c r="Y63" s="359"/>
      <c r="Z63" s="359"/>
      <c r="AA63" s="359"/>
      <c r="AB63" s="359"/>
      <c r="AC63" s="362"/>
    </row>
    <row r="64" spans="1:30" ht="22.5" customHeight="1">
      <c r="A64" s="89"/>
      <c r="B64" s="331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358" t="str">
        <f>IF(別紙様式２入力フォーム!$AM$77="保有している","☑","□")&amp;" 車いす用のクッションを保有している"</f>
        <v>□ 車いす用のクッションを保有している</v>
      </c>
      <c r="W64" s="359"/>
      <c r="X64" s="359"/>
      <c r="Y64" s="359"/>
      <c r="Z64" s="359"/>
      <c r="AA64" s="359"/>
      <c r="AB64" s="359"/>
      <c r="AC64" s="362"/>
    </row>
    <row r="65" spans="1:29" ht="22.5" customHeight="1">
      <c r="A65" s="89"/>
      <c r="B65" s="331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1"/>
      <c r="V65" s="358" t="str">
        <f>IF(OR(別紙様式２入力フォーム!$AM$78="該当あり",COUNTIF(別紙様式２入力フォーム!$AM$74:$AQ$77,"必要時レンタル")&gt;0),"☑","□")&amp;" その他"</f>
        <v>□ その他</v>
      </c>
      <c r="W65" s="359"/>
      <c r="X65" s="359"/>
      <c r="Y65" s="359"/>
      <c r="Z65" s="359"/>
      <c r="AA65" s="359"/>
      <c r="AB65" s="359"/>
      <c r="AC65" s="362"/>
    </row>
    <row r="66" spans="1:29" ht="59.25" customHeight="1" thickBot="1">
      <c r="A66" s="89"/>
      <c r="B66" s="33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3"/>
      <c r="V66" s="363" t="str">
        <f>IF(別紙様式２入力フォーム!$AM$78="該当あり",別紙様式２入力フォーム!$AF$79,"")&amp;SUBSTITUTE(別紙様式２入力フォーム!AC82,"旨、自由記載欄に自動入力されます","")&amp;SUBSTITUTE(別紙様式２入力フォーム!$AB$83,"旨、自由記載欄に自動入力されます","")&amp;SUBSTITUTE(別紙様式２入力フォーム!$AB$84,"旨、自由記載欄に自動入力されます","")&amp;SUBSTITUTE(別紙様式２入力フォーム!$AB$85,"旨、自由記載欄に自動入力されます","")</f>
        <v/>
      </c>
      <c r="W66" s="364"/>
      <c r="X66" s="364"/>
      <c r="Y66" s="364"/>
      <c r="Z66" s="364"/>
      <c r="AA66" s="364"/>
      <c r="AB66" s="364"/>
      <c r="AC66" s="365"/>
    </row>
    <row r="67" spans="1:29" ht="12" customHeight="1">
      <c r="A67" s="89"/>
      <c r="B67" s="130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6"/>
      <c r="U67" s="126"/>
      <c r="V67" s="131"/>
      <c r="W67" s="131"/>
      <c r="X67" s="131"/>
      <c r="Y67" s="131"/>
      <c r="Z67" s="131"/>
      <c r="AA67" s="131"/>
      <c r="AB67" s="131"/>
      <c r="AC67" s="131"/>
    </row>
    <row r="68" spans="1:29" ht="48.75" customHeight="1" thickBot="1">
      <c r="A68" s="89"/>
      <c r="B68" s="330" t="s">
        <v>278</v>
      </c>
      <c r="C68" s="333" t="s">
        <v>279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4"/>
      <c r="T68" s="132"/>
      <c r="U68" s="133"/>
      <c r="V68" s="339" t="s">
        <v>280</v>
      </c>
      <c r="W68" s="340"/>
      <c r="X68" s="340"/>
      <c r="Y68" s="341"/>
      <c r="Z68" s="339" t="s">
        <v>281</v>
      </c>
      <c r="AA68" s="340"/>
      <c r="AB68" s="340"/>
      <c r="AC68" s="341"/>
    </row>
    <row r="69" spans="1:29" ht="31.5" customHeight="1">
      <c r="A69" s="89"/>
      <c r="B69" s="331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6"/>
      <c r="T69" s="312" t="s">
        <v>282</v>
      </c>
      <c r="U69" s="313"/>
      <c r="V69" s="342">
        <f>別紙様式２入力フォーム!$A$78</f>
        <v>0</v>
      </c>
      <c r="W69" s="343"/>
      <c r="X69" s="344"/>
      <c r="Y69" s="134" t="s">
        <v>270</v>
      </c>
      <c r="Z69" s="345">
        <f>別紙様式２入力フォーム!$A$82</f>
        <v>0</v>
      </c>
      <c r="AA69" s="346"/>
      <c r="AB69" s="347"/>
      <c r="AC69" s="135" t="s">
        <v>270</v>
      </c>
    </row>
    <row r="70" spans="1:29" ht="31.5" customHeight="1">
      <c r="A70" s="89"/>
      <c r="B70" s="331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6"/>
      <c r="T70" s="312" t="s">
        <v>283</v>
      </c>
      <c r="U70" s="313"/>
      <c r="V70" s="324">
        <f>別紙様式２入力フォーム!$D$78</f>
        <v>0</v>
      </c>
      <c r="W70" s="325"/>
      <c r="X70" s="326"/>
      <c r="Y70" s="134" t="s">
        <v>270</v>
      </c>
      <c r="Z70" s="327">
        <f>別紙様式２入力フォーム!$D$82</f>
        <v>0</v>
      </c>
      <c r="AA70" s="328"/>
      <c r="AB70" s="329"/>
      <c r="AC70" s="117" t="s">
        <v>270</v>
      </c>
    </row>
    <row r="71" spans="1:29" ht="31.5" customHeight="1">
      <c r="A71" s="89"/>
      <c r="B71" s="331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6"/>
      <c r="T71" s="312" t="s">
        <v>284</v>
      </c>
      <c r="U71" s="313"/>
      <c r="V71" s="324">
        <f>別紙様式２入力フォーム!$G$78</f>
        <v>0</v>
      </c>
      <c r="W71" s="325"/>
      <c r="X71" s="326"/>
      <c r="Y71" s="134" t="s">
        <v>270</v>
      </c>
      <c r="Z71" s="327">
        <f>別紙様式２入力フォーム!$G$82</f>
        <v>0</v>
      </c>
      <c r="AA71" s="328"/>
      <c r="AB71" s="329"/>
      <c r="AC71" s="117" t="s">
        <v>270</v>
      </c>
    </row>
    <row r="72" spans="1:29" ht="31.5" customHeight="1">
      <c r="A72" s="89"/>
      <c r="B72" s="331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6"/>
      <c r="T72" s="312" t="s">
        <v>285</v>
      </c>
      <c r="U72" s="313"/>
      <c r="V72" s="324">
        <f>別紙様式２入力フォーム!$J$78</f>
        <v>0</v>
      </c>
      <c r="W72" s="325"/>
      <c r="X72" s="326"/>
      <c r="Y72" s="134" t="s">
        <v>270</v>
      </c>
      <c r="Z72" s="327">
        <f>別紙様式２入力フォーム!$J$82</f>
        <v>0</v>
      </c>
      <c r="AA72" s="328"/>
      <c r="AB72" s="329"/>
      <c r="AC72" s="117" t="s">
        <v>270</v>
      </c>
    </row>
    <row r="73" spans="1:29" ht="31.5" customHeight="1">
      <c r="A73" s="89"/>
      <c r="B73" s="331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6"/>
      <c r="T73" s="312" t="s">
        <v>286</v>
      </c>
      <c r="U73" s="313"/>
      <c r="V73" s="324">
        <f>別紙様式２入力フォーム!$M$78</f>
        <v>0</v>
      </c>
      <c r="W73" s="325"/>
      <c r="X73" s="326"/>
      <c r="Y73" s="134" t="s">
        <v>270</v>
      </c>
      <c r="Z73" s="327">
        <f>別紙様式２入力フォーム!$M$82</f>
        <v>0</v>
      </c>
      <c r="AA73" s="328"/>
      <c r="AB73" s="329"/>
      <c r="AC73" s="117" t="s">
        <v>270</v>
      </c>
    </row>
    <row r="74" spans="1:29" s="89" customFormat="1" ht="32.25" customHeight="1">
      <c r="B74" s="331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6"/>
      <c r="T74" s="312" t="s">
        <v>319</v>
      </c>
      <c r="U74" s="313"/>
      <c r="V74" s="324">
        <f>別紙様式２入力フォーム!$P$78</f>
        <v>0</v>
      </c>
      <c r="W74" s="325"/>
      <c r="X74" s="326"/>
      <c r="Y74" s="134" t="s">
        <v>270</v>
      </c>
      <c r="Z74" s="327">
        <f>別紙様式２入力フォーム!$P$82</f>
        <v>0</v>
      </c>
      <c r="AA74" s="328"/>
      <c r="AB74" s="329"/>
      <c r="AC74" s="117" t="s">
        <v>270</v>
      </c>
    </row>
    <row r="75" spans="1:29" ht="31.5" customHeight="1" thickBot="1">
      <c r="A75" s="89"/>
      <c r="B75" s="332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8"/>
      <c r="T75" s="312" t="s">
        <v>287</v>
      </c>
      <c r="U75" s="313"/>
      <c r="V75" s="314">
        <f>別紙様式２入力フォーム!$S$78</f>
        <v>0</v>
      </c>
      <c r="W75" s="315"/>
      <c r="X75" s="316"/>
      <c r="Y75" s="134" t="s">
        <v>270</v>
      </c>
      <c r="Z75" s="317">
        <f>別紙様式２入力フォーム!$S$82</f>
        <v>0</v>
      </c>
      <c r="AA75" s="318"/>
      <c r="AB75" s="319"/>
      <c r="AC75" s="117" t="s">
        <v>270</v>
      </c>
    </row>
    <row r="76" spans="1:29" ht="24.75" customHeight="1">
      <c r="A76" s="89"/>
      <c r="B76" s="136"/>
      <c r="C76" s="137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8"/>
      <c r="O76" s="138"/>
      <c r="P76" s="138"/>
      <c r="Q76" s="138"/>
      <c r="R76" s="90"/>
      <c r="V76" s="320" t="s">
        <v>288</v>
      </c>
      <c r="W76" s="320"/>
      <c r="X76" s="320"/>
      <c r="Y76" s="320"/>
      <c r="Z76" s="320" t="s">
        <v>289</v>
      </c>
      <c r="AA76" s="320"/>
      <c r="AB76" s="320"/>
      <c r="AC76" s="320"/>
    </row>
    <row r="77" spans="1:29" ht="24.75" customHeight="1">
      <c r="V77" s="321" t="s">
        <v>275</v>
      </c>
      <c r="W77" s="321"/>
      <c r="X77" s="322" t="str">
        <f>IF(V57=SUM(V69:X75),"○","✕")</f>
        <v>○</v>
      </c>
      <c r="Y77" s="323"/>
      <c r="Z77" s="321" t="s">
        <v>275</v>
      </c>
      <c r="AA77" s="321"/>
      <c r="AB77" s="322" t="str">
        <f>IF(V58=SUM(Z69:AB75),"○","✕")</f>
        <v>○</v>
      </c>
      <c r="AC77" s="323"/>
    </row>
    <row r="78" spans="1:29" ht="1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9" ht="1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9" ht="1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:28" ht="1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 t="s">
        <v>247</v>
      </c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:28" ht="15" customHeight="1">
      <c r="A82" s="36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142"/>
      <c r="AB82" s="142"/>
    </row>
    <row r="83" spans="1:28" ht="15" customHeight="1">
      <c r="A83" s="36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8" ht="15" customHeight="1">
      <c r="A84" s="36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142"/>
      <c r="Z84" s="142"/>
      <c r="AA84" s="142"/>
      <c r="AB84" s="142"/>
    </row>
    <row r="85" spans="1:28" ht="15" customHeight="1">
      <c r="A85" s="36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142"/>
      <c r="Z85" s="142"/>
      <c r="AA85" s="142"/>
      <c r="AB85" s="142"/>
    </row>
    <row r="86" spans="1:28" ht="1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:28" ht="15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</row>
    <row r="88" spans="1:28" ht="1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</row>
    <row r="89" spans="1:28" ht="1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</row>
    <row r="90" spans="1:28" ht="1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</sheetData>
  <mergeCells count="220">
    <mergeCell ref="B1:AC1"/>
    <mergeCell ref="R4:U4"/>
    <mergeCell ref="A5:B5"/>
    <mergeCell ref="C5:J5"/>
    <mergeCell ref="L5:M5"/>
    <mergeCell ref="N5:Q5"/>
    <mergeCell ref="R5:S5"/>
    <mergeCell ref="T5:U5"/>
    <mergeCell ref="V5:Y5"/>
    <mergeCell ref="Z5:AA5"/>
    <mergeCell ref="AB5:AD5"/>
    <mergeCell ref="X3:Y3"/>
    <mergeCell ref="Z3:AD3"/>
    <mergeCell ref="V3:W3"/>
    <mergeCell ref="A6:C8"/>
    <mergeCell ref="D6:D8"/>
    <mergeCell ref="E6:E8"/>
    <mergeCell ref="F6:F8"/>
    <mergeCell ref="G6:G8"/>
    <mergeCell ref="H6:K6"/>
    <mergeCell ref="L6:T8"/>
    <mergeCell ref="U6:U8"/>
    <mergeCell ref="V6:Y8"/>
    <mergeCell ref="Z6:AD8"/>
    <mergeCell ref="H7:H8"/>
    <mergeCell ref="I7:I8"/>
    <mergeCell ref="J7:J8"/>
    <mergeCell ref="K7:K8"/>
    <mergeCell ref="A9:C12"/>
    <mergeCell ref="D9:D12"/>
    <mergeCell ref="E9:E12"/>
    <mergeCell ref="F9:F12"/>
    <mergeCell ref="G9:G12"/>
    <mergeCell ref="W10:Y10"/>
    <mergeCell ref="W11:Y11"/>
    <mergeCell ref="M12:T12"/>
    <mergeCell ref="W12:Y12"/>
    <mergeCell ref="H9:H12"/>
    <mergeCell ref="I9:I12"/>
    <mergeCell ref="J9:J12"/>
    <mergeCell ref="K9:K12"/>
    <mergeCell ref="M9:T9"/>
    <mergeCell ref="U9:U17"/>
    <mergeCell ref="I13:I16"/>
    <mergeCell ref="J13:J16"/>
    <mergeCell ref="K13:K16"/>
    <mergeCell ref="M13:T13"/>
    <mergeCell ref="W13:Y13"/>
    <mergeCell ref="W14:Y14"/>
    <mergeCell ref="W15:Y15"/>
    <mergeCell ref="W16:Y16"/>
    <mergeCell ref="A17:C20"/>
    <mergeCell ref="D17:D20"/>
    <mergeCell ref="E17:E20"/>
    <mergeCell ref="F17:F20"/>
    <mergeCell ref="G17:G20"/>
    <mergeCell ref="H17:H20"/>
    <mergeCell ref="A13:C16"/>
    <mergeCell ref="D13:D16"/>
    <mergeCell ref="E13:E16"/>
    <mergeCell ref="F13:F16"/>
    <mergeCell ref="G13:G16"/>
    <mergeCell ref="H13:H16"/>
    <mergeCell ref="W23:Y23"/>
    <mergeCell ref="M24:T24"/>
    <mergeCell ref="A21:C24"/>
    <mergeCell ref="D21:D24"/>
    <mergeCell ref="E21:E24"/>
    <mergeCell ref="F21:F24"/>
    <mergeCell ref="G21:G24"/>
    <mergeCell ref="H21:H24"/>
    <mergeCell ref="I17:I20"/>
    <mergeCell ref="J17:J20"/>
    <mergeCell ref="K17:K20"/>
    <mergeCell ref="W17:Y17"/>
    <mergeCell ref="M18:T18"/>
    <mergeCell ref="W18:Y18"/>
    <mergeCell ref="M19:T19"/>
    <mergeCell ref="W19:Y19"/>
    <mergeCell ref="M20:T20"/>
    <mergeCell ref="W20:Y20"/>
    <mergeCell ref="M25:T25"/>
    <mergeCell ref="W25:Y25"/>
    <mergeCell ref="M26:T26"/>
    <mergeCell ref="W26:Y26"/>
    <mergeCell ref="M27:T27"/>
    <mergeCell ref="W27:Y27"/>
    <mergeCell ref="W24:Y24"/>
    <mergeCell ref="A25:C28"/>
    <mergeCell ref="D25:D28"/>
    <mergeCell ref="E25:E28"/>
    <mergeCell ref="F25:F28"/>
    <mergeCell ref="G25:G28"/>
    <mergeCell ref="H25:H28"/>
    <mergeCell ref="I25:I28"/>
    <mergeCell ref="J25:J28"/>
    <mergeCell ref="K25:K28"/>
    <mergeCell ref="I21:I24"/>
    <mergeCell ref="J21:J24"/>
    <mergeCell ref="K21:K24"/>
    <mergeCell ref="M21:T21"/>
    <mergeCell ref="W21:Y21"/>
    <mergeCell ref="M22:T22"/>
    <mergeCell ref="W22:Y22"/>
    <mergeCell ref="M23:T23"/>
    <mergeCell ref="W29:Y29"/>
    <mergeCell ref="M30:T30"/>
    <mergeCell ref="U30:U31"/>
    <mergeCell ref="W30:Y30"/>
    <mergeCell ref="M31:T31"/>
    <mergeCell ref="W31:Y31"/>
    <mergeCell ref="M32:T32"/>
    <mergeCell ref="W32:Y32"/>
    <mergeCell ref="M28:T28"/>
    <mergeCell ref="W28:Y28"/>
    <mergeCell ref="A33:A40"/>
    <mergeCell ref="D33:D36"/>
    <mergeCell ref="E33:E36"/>
    <mergeCell ref="F33:F36"/>
    <mergeCell ref="G33:G36"/>
    <mergeCell ref="H33:H36"/>
    <mergeCell ref="B35:C36"/>
    <mergeCell ref="K29:K32"/>
    <mergeCell ref="M29:T29"/>
    <mergeCell ref="A29:C32"/>
    <mergeCell ref="D29:D32"/>
    <mergeCell ref="E29:E32"/>
    <mergeCell ref="F29:F32"/>
    <mergeCell ref="G29:G32"/>
    <mergeCell ref="H29:H32"/>
    <mergeCell ref="I29:I32"/>
    <mergeCell ref="J29:J32"/>
    <mergeCell ref="M36:T36"/>
    <mergeCell ref="W36:Y36"/>
    <mergeCell ref="B37:C38"/>
    <mergeCell ref="D37:D40"/>
    <mergeCell ref="E37:E40"/>
    <mergeCell ref="F37:F40"/>
    <mergeCell ref="G37:G40"/>
    <mergeCell ref="H37:H40"/>
    <mergeCell ref="I37:I40"/>
    <mergeCell ref="J37:J40"/>
    <mergeCell ref="I33:I36"/>
    <mergeCell ref="J33:J36"/>
    <mergeCell ref="K33:K36"/>
    <mergeCell ref="M33:T33"/>
    <mergeCell ref="W33:Y33"/>
    <mergeCell ref="M34:T34"/>
    <mergeCell ref="U34:U36"/>
    <mergeCell ref="W34:Y34"/>
    <mergeCell ref="M35:T35"/>
    <mergeCell ref="W35:Y35"/>
    <mergeCell ref="B41:AC41"/>
    <mergeCell ref="B42:AC42"/>
    <mergeCell ref="B44:AC44"/>
    <mergeCell ref="Q47:T47"/>
    <mergeCell ref="Q48:T48"/>
    <mergeCell ref="U48:AC48"/>
    <mergeCell ref="K37:K40"/>
    <mergeCell ref="W37:Y37"/>
    <mergeCell ref="W38:Y38"/>
    <mergeCell ref="B39:C39"/>
    <mergeCell ref="M39:U39"/>
    <mergeCell ref="W39:Y39"/>
    <mergeCell ref="C57:U57"/>
    <mergeCell ref="V57:AB57"/>
    <mergeCell ref="C58:U58"/>
    <mergeCell ref="V58:AB58"/>
    <mergeCell ref="T59:X59"/>
    <mergeCell ref="Y59:Z59"/>
    <mergeCell ref="AA59:AC59"/>
    <mergeCell ref="B49:I50"/>
    <mergeCell ref="B52:AC52"/>
    <mergeCell ref="C55:U55"/>
    <mergeCell ref="V55:AB55"/>
    <mergeCell ref="C56:U56"/>
    <mergeCell ref="V56:AB56"/>
    <mergeCell ref="B61:B66"/>
    <mergeCell ref="C61:U66"/>
    <mergeCell ref="V61:AA61"/>
    <mergeCell ref="AB61:AC61"/>
    <mergeCell ref="V62:AA62"/>
    <mergeCell ref="AB62:AC62"/>
    <mergeCell ref="V63:AC63"/>
    <mergeCell ref="V64:AC64"/>
    <mergeCell ref="V65:AC65"/>
    <mergeCell ref="V66:AC66"/>
    <mergeCell ref="C68:S75"/>
    <mergeCell ref="V68:Y68"/>
    <mergeCell ref="Z68:AC68"/>
    <mergeCell ref="T69:U69"/>
    <mergeCell ref="V69:X69"/>
    <mergeCell ref="Z69:AB69"/>
    <mergeCell ref="T70:U70"/>
    <mergeCell ref="V70:X70"/>
    <mergeCell ref="Z70:AB70"/>
    <mergeCell ref="Z33:AD34"/>
    <mergeCell ref="A87:AB87"/>
    <mergeCell ref="T75:U75"/>
    <mergeCell ref="V75:X75"/>
    <mergeCell ref="Z75:AB75"/>
    <mergeCell ref="V76:Y76"/>
    <mergeCell ref="Z76:AC76"/>
    <mergeCell ref="V77:W77"/>
    <mergeCell ref="X77:Y77"/>
    <mergeCell ref="Z77:AA77"/>
    <mergeCell ref="AB77:AC77"/>
    <mergeCell ref="T73:U73"/>
    <mergeCell ref="V73:X73"/>
    <mergeCell ref="Z73:AB73"/>
    <mergeCell ref="T74:U74"/>
    <mergeCell ref="V74:X74"/>
    <mergeCell ref="Z74:AB74"/>
    <mergeCell ref="T71:U71"/>
    <mergeCell ref="V71:X71"/>
    <mergeCell ref="Z71:AB71"/>
    <mergeCell ref="T72:U72"/>
    <mergeCell ref="V72:X72"/>
    <mergeCell ref="Z72:AB72"/>
    <mergeCell ref="B68:B75"/>
  </mergeCells>
  <phoneticPr fontId="1"/>
  <conditionalFormatting sqref="L74:M74">
    <cfRule type="expression" dxfId="1" priority="2">
      <formula>$L$14+$N$14+$P$14&lt;&gt;SUM($L$26:$L$32)</formula>
    </cfRule>
  </conditionalFormatting>
  <conditionalFormatting sqref="O74:P74">
    <cfRule type="expression" dxfId="0" priority="1">
      <formula>$L$15+$N$15+$P$15&lt;&gt;SUM($O$26:$O$32)</formula>
    </cfRule>
  </conditionalFormatting>
  <printOptions horizontalCentered="1"/>
  <pageMargins left="0.19685039370078741" right="0.19685039370078741" top="0.19685039370078741" bottom="0.35433070866141736" header="0.31496062992125984" footer="0.31496062992125984"/>
  <pageSetup paperSize="9" scale="59" orientation="landscape" cellComments="asDisplayed" r:id="rId1"/>
  <headerFooter>
    <oddHeader>&amp;L&amp;14【書類番号2】</oddHeader>
  </headerFooter>
  <rowBreaks count="1" manualBreakCount="1">
    <brk id="43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25</xdr:col>
                    <xdr:colOff>266700</xdr:colOff>
                    <xdr:row>8</xdr:row>
                    <xdr:rowOff>9525</xdr:rowOff>
                  </from>
                  <to>
                    <xdr:col>25</xdr:col>
                    <xdr:colOff>552450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266700</xdr:colOff>
                    <xdr:row>9</xdr:row>
                    <xdr:rowOff>9525</xdr:rowOff>
                  </from>
                  <to>
                    <xdr:col>25</xdr:col>
                    <xdr:colOff>552450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25</xdr:col>
                    <xdr:colOff>266700</xdr:colOff>
                    <xdr:row>10</xdr:row>
                    <xdr:rowOff>9525</xdr:rowOff>
                  </from>
                  <to>
                    <xdr:col>25</xdr:col>
                    <xdr:colOff>552450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266700</xdr:colOff>
                    <xdr:row>11</xdr:row>
                    <xdr:rowOff>9525</xdr:rowOff>
                  </from>
                  <to>
                    <xdr:col>25</xdr:col>
                    <xdr:colOff>552450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25</xdr:col>
                    <xdr:colOff>266700</xdr:colOff>
                    <xdr:row>12</xdr:row>
                    <xdr:rowOff>9525</xdr:rowOff>
                  </from>
                  <to>
                    <xdr:col>25</xdr:col>
                    <xdr:colOff>552450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25</xdr:col>
                    <xdr:colOff>266700</xdr:colOff>
                    <xdr:row>13</xdr:row>
                    <xdr:rowOff>9525</xdr:rowOff>
                  </from>
                  <to>
                    <xdr:col>25</xdr:col>
                    <xdr:colOff>552450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25</xdr:col>
                    <xdr:colOff>266700</xdr:colOff>
                    <xdr:row>14</xdr:row>
                    <xdr:rowOff>0</xdr:rowOff>
                  </from>
                  <to>
                    <xdr:col>25</xdr:col>
                    <xdr:colOff>552450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25</xdr:col>
                    <xdr:colOff>266700</xdr:colOff>
                    <xdr:row>15</xdr:row>
                    <xdr:rowOff>0</xdr:rowOff>
                  </from>
                  <to>
                    <xdr:col>25</xdr:col>
                    <xdr:colOff>552450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25</xdr:col>
                    <xdr:colOff>266700</xdr:colOff>
                    <xdr:row>16</xdr:row>
                    <xdr:rowOff>0</xdr:rowOff>
                  </from>
                  <to>
                    <xdr:col>25</xdr:col>
                    <xdr:colOff>552450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25</xdr:col>
                    <xdr:colOff>266700</xdr:colOff>
                    <xdr:row>17</xdr:row>
                    <xdr:rowOff>0</xdr:rowOff>
                  </from>
                  <to>
                    <xdr:col>25</xdr:col>
                    <xdr:colOff>552450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25</xdr:col>
                    <xdr:colOff>266700</xdr:colOff>
                    <xdr:row>18</xdr:row>
                    <xdr:rowOff>0</xdr:rowOff>
                  </from>
                  <to>
                    <xdr:col>25</xdr:col>
                    <xdr:colOff>552450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25</xdr:col>
                    <xdr:colOff>266700</xdr:colOff>
                    <xdr:row>19</xdr:row>
                    <xdr:rowOff>0</xdr:rowOff>
                  </from>
                  <to>
                    <xdr:col>25</xdr:col>
                    <xdr:colOff>552450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25</xdr:col>
                    <xdr:colOff>266700</xdr:colOff>
                    <xdr:row>20</xdr:row>
                    <xdr:rowOff>0</xdr:rowOff>
                  </from>
                  <to>
                    <xdr:col>25</xdr:col>
                    <xdr:colOff>552450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25</xdr:col>
                    <xdr:colOff>266700</xdr:colOff>
                    <xdr:row>21</xdr:row>
                    <xdr:rowOff>0</xdr:rowOff>
                  </from>
                  <to>
                    <xdr:col>25</xdr:col>
                    <xdr:colOff>552450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25</xdr:col>
                    <xdr:colOff>266700</xdr:colOff>
                    <xdr:row>22</xdr:row>
                    <xdr:rowOff>0</xdr:rowOff>
                  </from>
                  <to>
                    <xdr:col>25</xdr:col>
                    <xdr:colOff>552450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25</xdr:col>
                    <xdr:colOff>266700</xdr:colOff>
                    <xdr:row>22</xdr:row>
                    <xdr:rowOff>266700</xdr:rowOff>
                  </from>
                  <to>
                    <xdr:col>25</xdr:col>
                    <xdr:colOff>552450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25</xdr:col>
                    <xdr:colOff>266700</xdr:colOff>
                    <xdr:row>23</xdr:row>
                    <xdr:rowOff>266700</xdr:rowOff>
                  </from>
                  <to>
                    <xdr:col>25</xdr:col>
                    <xdr:colOff>552450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25</xdr:col>
                    <xdr:colOff>266700</xdr:colOff>
                    <xdr:row>24</xdr:row>
                    <xdr:rowOff>266700</xdr:rowOff>
                  </from>
                  <to>
                    <xdr:col>25</xdr:col>
                    <xdr:colOff>552450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25</xdr:col>
                    <xdr:colOff>266700</xdr:colOff>
                    <xdr:row>26</xdr:row>
                    <xdr:rowOff>9525</xdr:rowOff>
                  </from>
                  <to>
                    <xdr:col>25</xdr:col>
                    <xdr:colOff>552450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25</xdr:col>
                    <xdr:colOff>266700</xdr:colOff>
                    <xdr:row>27</xdr:row>
                    <xdr:rowOff>9525</xdr:rowOff>
                  </from>
                  <to>
                    <xdr:col>25</xdr:col>
                    <xdr:colOff>552450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25</xdr:col>
                    <xdr:colOff>266700</xdr:colOff>
                    <xdr:row>28</xdr:row>
                    <xdr:rowOff>9525</xdr:rowOff>
                  </from>
                  <to>
                    <xdr:col>25</xdr:col>
                    <xdr:colOff>552450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25</xdr:col>
                    <xdr:colOff>266700</xdr:colOff>
                    <xdr:row>29</xdr:row>
                    <xdr:rowOff>0</xdr:rowOff>
                  </from>
                  <to>
                    <xdr:col>25</xdr:col>
                    <xdr:colOff>552450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25</xdr:col>
                    <xdr:colOff>266700</xdr:colOff>
                    <xdr:row>30</xdr:row>
                    <xdr:rowOff>0</xdr:rowOff>
                  </from>
                  <to>
                    <xdr:col>25</xdr:col>
                    <xdr:colOff>552450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25</xdr:col>
                    <xdr:colOff>266700</xdr:colOff>
                    <xdr:row>31</xdr:row>
                    <xdr:rowOff>0</xdr:rowOff>
                  </from>
                  <to>
                    <xdr:col>25</xdr:col>
                    <xdr:colOff>552450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N26"/>
  <sheetViews>
    <sheetView workbookViewId="0">
      <selection activeCell="L5" sqref="L5"/>
    </sheetView>
  </sheetViews>
  <sheetFormatPr defaultRowHeight="13.5"/>
  <cols>
    <col min="1" max="1" width="11.75" bestFit="1" customWidth="1"/>
    <col min="2" max="2" width="30.125" bestFit="1" customWidth="1"/>
    <col min="5" max="5" width="29.625" bestFit="1" customWidth="1"/>
  </cols>
  <sheetData>
    <row r="1" spans="1:14">
      <c r="A1" t="s">
        <v>73</v>
      </c>
      <c r="B1" t="s">
        <v>74</v>
      </c>
      <c r="C1" t="s">
        <v>113</v>
      </c>
      <c r="D1" t="s">
        <v>111</v>
      </c>
      <c r="E1" t="s">
        <v>112</v>
      </c>
      <c r="F1" t="s">
        <v>117</v>
      </c>
      <c r="G1" t="s">
        <v>122</v>
      </c>
      <c r="H1" t="s">
        <v>126</v>
      </c>
      <c r="I1" t="s">
        <v>154</v>
      </c>
      <c r="J1" t="s">
        <v>166</v>
      </c>
      <c r="K1" t="s">
        <v>168</v>
      </c>
      <c r="L1" t="s">
        <v>175</v>
      </c>
      <c r="M1" t="s">
        <v>309</v>
      </c>
      <c r="N1" t="s">
        <v>314</v>
      </c>
    </row>
    <row r="2" spans="1:14">
      <c r="A2" t="s">
        <v>79</v>
      </c>
      <c r="B2" t="s">
        <v>86</v>
      </c>
      <c r="C2" t="s">
        <v>71</v>
      </c>
      <c r="D2" t="s">
        <v>181</v>
      </c>
      <c r="E2" t="s">
        <v>189</v>
      </c>
      <c r="F2" t="s">
        <v>118</v>
      </c>
      <c r="G2" t="s">
        <v>123</v>
      </c>
      <c r="H2" t="s">
        <v>127</v>
      </c>
      <c r="I2" t="s">
        <v>155</v>
      </c>
      <c r="J2" t="s">
        <v>127</v>
      </c>
      <c r="K2" t="s">
        <v>169</v>
      </c>
      <c r="L2" t="s">
        <v>359</v>
      </c>
      <c r="M2" t="s">
        <v>311</v>
      </c>
      <c r="N2" t="s">
        <v>315</v>
      </c>
    </row>
    <row r="3" spans="1:14">
      <c r="A3" t="s">
        <v>80</v>
      </c>
      <c r="B3" t="s">
        <v>87</v>
      </c>
      <c r="C3" t="s">
        <v>72</v>
      </c>
      <c r="D3" t="s">
        <v>182</v>
      </c>
      <c r="E3" t="s">
        <v>190</v>
      </c>
      <c r="F3" t="s">
        <v>119</v>
      </c>
      <c r="G3" t="s">
        <v>124</v>
      </c>
      <c r="H3" t="s">
        <v>128</v>
      </c>
      <c r="I3" t="s">
        <v>259</v>
      </c>
      <c r="J3" t="s">
        <v>128</v>
      </c>
      <c r="K3" t="s">
        <v>170</v>
      </c>
      <c r="L3" t="s">
        <v>360</v>
      </c>
      <c r="M3" t="s">
        <v>313</v>
      </c>
      <c r="N3" t="s">
        <v>316</v>
      </c>
    </row>
    <row r="4" spans="1:14">
      <c r="A4" t="s">
        <v>81</v>
      </c>
      <c r="B4" t="s">
        <v>88</v>
      </c>
      <c r="D4" t="s">
        <v>183</v>
      </c>
      <c r="E4" t="s">
        <v>191</v>
      </c>
      <c r="G4" t="s">
        <v>125</v>
      </c>
      <c r="H4" t="s">
        <v>119</v>
      </c>
      <c r="J4" t="s">
        <v>72</v>
      </c>
      <c r="K4" t="s">
        <v>171</v>
      </c>
      <c r="L4" t="s">
        <v>361</v>
      </c>
      <c r="M4" t="s">
        <v>306</v>
      </c>
    </row>
    <row r="5" spans="1:14">
      <c r="A5" t="s">
        <v>82</v>
      </c>
      <c r="B5" t="s">
        <v>89</v>
      </c>
      <c r="D5" t="s">
        <v>184</v>
      </c>
      <c r="E5" t="s">
        <v>192</v>
      </c>
      <c r="G5" t="s">
        <v>119</v>
      </c>
      <c r="K5" t="s">
        <v>172</v>
      </c>
      <c r="L5" t="s">
        <v>362</v>
      </c>
    </row>
    <row r="6" spans="1:14">
      <c r="A6" t="s">
        <v>83</v>
      </c>
      <c r="B6" t="s">
        <v>90</v>
      </c>
      <c r="D6" t="s">
        <v>185</v>
      </c>
      <c r="E6" t="s">
        <v>72</v>
      </c>
      <c r="K6" t="s">
        <v>173</v>
      </c>
    </row>
    <row r="7" spans="1:14">
      <c r="A7" t="s">
        <v>84</v>
      </c>
      <c r="B7" t="s">
        <v>91</v>
      </c>
      <c r="D7" t="s">
        <v>186</v>
      </c>
      <c r="K7" t="s">
        <v>174</v>
      </c>
    </row>
    <row r="8" spans="1:14">
      <c r="A8" t="s">
        <v>85</v>
      </c>
      <c r="B8" t="s">
        <v>92</v>
      </c>
      <c r="D8" t="s">
        <v>72</v>
      </c>
      <c r="K8" t="s">
        <v>72</v>
      </c>
    </row>
    <row r="9" spans="1:14">
      <c r="B9" t="s">
        <v>93</v>
      </c>
    </row>
    <row r="10" spans="1:14">
      <c r="B10" t="s">
        <v>94</v>
      </c>
    </row>
    <row r="11" spans="1:14">
      <c r="B11" t="s">
        <v>95</v>
      </c>
    </row>
    <row r="12" spans="1:14">
      <c r="B12" t="s">
        <v>96</v>
      </c>
    </row>
    <row r="13" spans="1:14">
      <c r="B13" t="s">
        <v>97</v>
      </c>
    </row>
    <row r="14" spans="1:14">
      <c r="B14" t="s">
        <v>98</v>
      </c>
    </row>
    <row r="15" spans="1:14">
      <c r="B15" t="s">
        <v>99</v>
      </c>
    </row>
    <row r="16" spans="1:14">
      <c r="B16" t="s">
        <v>100</v>
      </c>
    </row>
    <row r="17" spans="2:2">
      <c r="B17" t="s">
        <v>101</v>
      </c>
    </row>
    <row r="18" spans="2:2">
      <c r="B18" t="s">
        <v>102</v>
      </c>
    </row>
    <row r="19" spans="2:2">
      <c r="B19" t="s">
        <v>103</v>
      </c>
    </row>
    <row r="20" spans="2:2">
      <c r="B20" t="s">
        <v>104</v>
      </c>
    </row>
    <row r="21" spans="2:2">
      <c r="B21" t="s">
        <v>105</v>
      </c>
    </row>
    <row r="22" spans="2:2">
      <c r="B22" t="s">
        <v>106</v>
      </c>
    </row>
    <row r="23" spans="2:2">
      <c r="B23" t="s">
        <v>107</v>
      </c>
    </row>
    <row r="24" spans="2:2">
      <c r="B24" t="s">
        <v>108</v>
      </c>
    </row>
    <row r="25" spans="2:2">
      <c r="B25" t="s">
        <v>109</v>
      </c>
    </row>
    <row r="26" spans="2:2">
      <c r="B26" t="s">
        <v>110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0FC47-0D43-4274-9D6B-4A8394524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9E705A6-35DC-444E-B10E-203DC3CD56BD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459F22-BF89-461D-8E12-16D9D923C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別紙様式２入力フォーム</vt:lpstr>
      <vt:lpstr>別紙様式２ </vt:lpstr>
      <vt:lpstr>別紙様式２対応表</vt:lpstr>
      <vt:lpstr>'別紙様式２ '!Print_Area</vt:lpstr>
    </vt:vector>
  </TitlesOfParts>
  <Company>厚生省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東 星愛(azuma-seia)</cp:lastModifiedBy>
  <cp:lastPrinted>2023-06-22T02:30:05Z</cp:lastPrinted>
  <dcterms:created xsi:type="dcterms:W3CDTF">2000-04-20T12:52:43Z</dcterms:created>
  <dcterms:modified xsi:type="dcterms:W3CDTF">2023-07-12T02:58:56Z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