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5" documentId="8_{294F9A6F-F583-4B3B-9B4A-561B0B68C29D}" xr6:coauthVersionLast="47" xr6:coauthVersionMax="47" xr10:uidLastSave="{DD066648-643E-40E9-8371-598D3DE34C66}"/>
  <workbookProtection workbookAlgorithmName="SHA-512" workbookHashValue="fE1GA2rexWei2GWh+vy2rLvs8Wjl1kVk28f8flfV13ejUNRd+wwVWl7HJzIMWTZM0H9I4kgKFkX7yVHKCjUsZA==" workbookSaltValue="cD+QCdmJEKIim2g0nII3Ig==" workbookSpinCount="100000" lockStructure="1"/>
  <bookViews>
    <workbookView xWindow="-120" yWindow="-120" windowWidth="29040" windowHeight="15840" tabRatio="719" firstSheet="2" activeTab="3" xr2:uid="{03B4A1F9-7022-4A8B-960D-AD2CEE1E5C27}"/>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'（別添１）_賃金改善計画書（訪問看護ステーション）'!$A$1:$AG$127</definedName>
    <definedName name="_xlnm.Print_Area" localSheetId="4">'（別添２）_賃金改善実績報告書（訪問看護ステーション）'!$A$1:$AG$154</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'別紙様式11_訪問看護ベースアップ評価料（Ⅰ）'!$M$7</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 l="1"/>
  <c r="F2" i="16"/>
  <c r="AB78" i="11"/>
  <c r="AB75" i="11"/>
  <c r="AB69" i="11"/>
  <c r="AB66"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Z15" i="12"/>
  <c r="Z16" i="12"/>
  <c r="Z17" i="12"/>
  <c r="HB2" i="16"/>
  <c r="EC2" i="16"/>
  <c r="EE2" i="16"/>
  <c r="I43" i="13"/>
  <c r="F60" i="13"/>
  <c r="I42" i="13"/>
  <c r="F59" i="13"/>
  <c r="K8" i="14"/>
  <c r="MM2" i="16"/>
  <c r="V5" i="12"/>
  <c r="K7" i="14"/>
  <c r="ML2" i="16"/>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c r="HX2" i="16"/>
  <c r="IS2" i="16"/>
  <c r="JN2" i="16"/>
  <c r="HW2" i="16"/>
  <c r="IR2" i="16"/>
  <c r="JM2" i="16"/>
  <c r="HV2" i="16"/>
  <c r="IQ2" i="16"/>
  <c r="JL2" i="16"/>
  <c r="HU2" i="16"/>
  <c r="IP2" i="16"/>
  <c r="JK2" i="16"/>
  <c r="HS2" i="16"/>
  <c r="HT2" i="16"/>
  <c r="JJ2" i="16"/>
  <c r="HR2" i="16"/>
  <c r="IN2" i="16"/>
  <c r="JI2" i="16"/>
  <c r="HQ2" i="16"/>
  <c r="IM2" i="16"/>
  <c r="JH2" i="16"/>
  <c r="HP2" i="16"/>
  <c r="IL2" i="16"/>
  <c r="JG2" i="16"/>
  <c r="HO2" i="16"/>
  <c r="IK2" i="16"/>
  <c r="JF2" i="16"/>
  <c r="HM2" i="16"/>
  <c r="HN2" i="16"/>
  <c r="HL2" i="16"/>
  <c r="II2" i="16"/>
  <c r="JD2" i="16"/>
  <c r="HK2" i="16"/>
  <c r="IH2" i="16"/>
  <c r="JC2" i="16"/>
  <c r="HJ2" i="16"/>
  <c r="IG2" i="16"/>
  <c r="JB2" i="16"/>
  <c r="HI2" i="16"/>
  <c r="IF2" i="16"/>
  <c r="JA2" i="16"/>
  <c r="HG2" i="16"/>
  <c r="HH2" i="16"/>
  <c r="HF2" i="16"/>
  <c r="ID2" i="16"/>
  <c r="IY2" i="16"/>
  <c r="HE2" i="16"/>
  <c r="IC2" i="16"/>
  <c r="IX2" i="16"/>
  <c r="GP2" i="16"/>
  <c r="GO2" i="16"/>
  <c r="GN2" i="16"/>
  <c r="GM2" i="16"/>
  <c r="GL2" i="16"/>
  <c r="GJ2" i="16"/>
  <c r="GK2" i="16" s="1"/>
  <c r="GI2" i="16"/>
  <c r="GD2" i="16"/>
  <c r="LW2" i="16"/>
  <c r="GA2" i="16"/>
  <c r="LV2" i="16" s="1"/>
  <c r="MB2" i="16" s="1"/>
  <c r="FY2" i="16"/>
  <c r="LU2" i="16"/>
  <c r="LM2" i="16"/>
  <c r="LL2" i="16"/>
  <c r="LD2" i="16"/>
  <c r="LC2" i="16"/>
  <c r="KU2" i="16"/>
  <c r="KT2" i="16"/>
  <c r="KL2" i="16"/>
  <c r="KK2" i="16"/>
  <c r="EI2" i="16"/>
  <c r="EH2" i="16"/>
  <c r="KC2" i="16"/>
  <c r="EA2" i="16"/>
  <c r="KB2" i="16" s="1"/>
  <c r="DY2" i="16"/>
  <c r="DX2" i="16"/>
  <c r="DU2" i="16"/>
  <c r="DS2" i="16"/>
  <c r="DR2" i="16"/>
  <c r="DK2" i="16"/>
  <c r="DI2" i="16"/>
  <c r="GZ2" i="16"/>
  <c r="DH2" i="16"/>
  <c r="GY2" i="16" s="1"/>
  <c r="DG2" i="16"/>
  <c r="GX2" i="16"/>
  <c r="DF2" i="16"/>
  <c r="GW2" i="16"/>
  <c r="DD2" i="16"/>
  <c r="DC2" i="16"/>
  <c r="DB2" i="16"/>
  <c r="DA2" i="16"/>
  <c r="DE2" i="16" s="1"/>
  <c r="HA2" i="16" s="1"/>
  <c r="CZ2" i="16"/>
  <c r="CM2" i="16"/>
  <c r="CJ2" i="16"/>
  <c r="CI2" i="16"/>
  <c r="CH2" i="16"/>
  <c r="CF2" i="16"/>
  <c r="CE2" i="16"/>
  <c r="CD2" i="16"/>
  <c r="BY2" i="16"/>
  <c r="CA2" i="16"/>
  <c r="CC2" i="16"/>
  <c r="BW2" i="16"/>
  <c r="BV2" i="16"/>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E2" i="16"/>
  <c r="AG2" i="16"/>
  <c r="AC2" i="16"/>
  <c r="AB2" i="16"/>
  <c r="AA2" i="16"/>
  <c r="Z2" i="16"/>
  <c r="X2" i="16"/>
  <c r="W2" i="16"/>
  <c r="V2" i="16"/>
  <c r="U2" i="16"/>
  <c r="T2" i="16"/>
  <c r="S2" i="16"/>
  <c r="R2" i="16"/>
  <c r="Q2" i="16"/>
  <c r="P2" i="16"/>
  <c r="O2" i="16"/>
  <c r="N2" i="16"/>
  <c r="M2" i="16"/>
  <c r="J2" i="16"/>
  <c r="L2" i="16"/>
  <c r="I2" i="16"/>
  <c r="H2" i="16"/>
  <c r="E2" i="16"/>
  <c r="D2" i="16"/>
  <c r="C2" i="16"/>
  <c r="AW2" i="16"/>
  <c r="AV2" i="16"/>
  <c r="MA2" i="16"/>
  <c r="LG2" i="16"/>
  <c r="KX2" i="16"/>
  <c r="KO2" i="16"/>
  <c r="M48" i="7"/>
  <c r="Z67" i="7"/>
  <c r="AK37" i="7"/>
  <c r="BF2" i="16"/>
  <c r="AK33" i="7"/>
  <c r="BE2" i="16"/>
  <c r="AK18" i="13"/>
  <c r="AK21" i="13"/>
  <c r="IZ2" i="16"/>
  <c r="JR2" i="16"/>
  <c r="JU2" i="16"/>
  <c r="JZ2" i="16"/>
  <c r="IU2" i="16"/>
  <c r="GG2" i="16"/>
  <c r="CK2" i="16"/>
  <c r="AQ2" i="16"/>
  <c r="AD2" i="16"/>
  <c r="AF2" i="16"/>
  <c r="AM2" i="16"/>
  <c r="JE2" i="16"/>
  <c r="JO2" i="16"/>
  <c r="DJ2" i="16"/>
  <c r="DM2" i="16" s="1"/>
  <c r="CO2" i="16"/>
  <c r="CQ2" i="16"/>
  <c r="CG2" i="16"/>
  <c r="BX2" i="16"/>
  <c r="BZ2" i="16"/>
  <c r="CB2" i="16"/>
  <c r="BS2" i="16"/>
  <c r="Y2" i="16"/>
  <c r="K2" i="16"/>
  <c r="AI2" i="16"/>
  <c r="AU2" i="16"/>
  <c r="HC2" i="16"/>
  <c r="IA2" i="16"/>
  <c r="IV2" i="16"/>
  <c r="CX2" i="16"/>
  <c r="GU2" i="16"/>
  <c r="HD2" i="16"/>
  <c r="IB2" i="16" s="1"/>
  <c r="IW2" i="16" s="1"/>
  <c r="G2" i="16"/>
  <c r="CY2" i="16"/>
  <c r="GV2" i="16"/>
  <c r="AR2" i="16"/>
  <c r="AH2" i="16"/>
  <c r="AT2" i="16"/>
  <c r="AB60" i="12"/>
  <c r="AM105" i="7"/>
  <c r="CW2" i="16"/>
  <c r="DO2" i="16"/>
  <c r="DQ2" i="16" s="1"/>
  <c r="S30" i="12"/>
  <c r="S29" i="12"/>
  <c r="S28" i="12"/>
  <c r="Z53" i="13"/>
  <c r="Z55" i="13"/>
  <c r="M46" i="13"/>
  <c r="M32" i="13"/>
  <c r="X21" i="13"/>
  <c r="Q21" i="13"/>
  <c r="J21" i="13"/>
  <c r="C21" i="13"/>
  <c r="X18" i="13"/>
  <c r="Q18" i="13"/>
  <c r="J18" i="13"/>
  <c r="C18" i="13"/>
  <c r="M53" i="13"/>
  <c r="M65" i="13"/>
  <c r="R35" i="11"/>
  <c r="AB35" i="11" s="1"/>
  <c r="Z70" i="13"/>
  <c r="M55" i="13"/>
  <c r="M70" i="13"/>
  <c r="AK70" i="13"/>
  <c r="V18" i="11"/>
  <c r="Z69" i="7"/>
  <c r="M60" i="7"/>
  <c r="M79" i="7"/>
  <c r="AK94" i="7"/>
  <c r="J33" i="7"/>
  <c r="AK25" i="7"/>
  <c r="D102" i="7" s="1"/>
  <c r="M67" i="7"/>
  <c r="M69" i="7"/>
  <c r="AB33" i="11"/>
  <c r="Z84" i="7"/>
  <c r="Z87" i="7"/>
  <c r="AK96" i="7"/>
  <c r="M87" i="7"/>
  <c r="CL2" i="16"/>
  <c r="CN2" i="16"/>
  <c r="EB2" i="16"/>
  <c r="ED2" i="16" s="1"/>
  <c r="M84" i="7"/>
  <c r="AK84" i="7"/>
  <c r="AB61" i="12"/>
  <c r="AK95" i="7"/>
  <c r="CP2" i="16"/>
  <c r="AB98" i="12"/>
  <c r="AI100" i="12" s="1"/>
  <c r="AB76" i="12"/>
  <c r="AI78" i="12" s="1"/>
  <c r="AB124" i="12"/>
  <c r="AI125"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76" i="11"/>
  <c r="AI77" i="11"/>
  <c r="AI67" i="11"/>
  <c r="AI68" i="11"/>
  <c r="KM2" i="16"/>
  <c r="LN2" i="16"/>
  <c r="AB79" i="12"/>
  <c r="LX2" i="16"/>
  <c r="LE2" i="16"/>
  <c r="KV2" i="16"/>
  <c r="AB109" i="12"/>
  <c r="AI111" i="12" s="1"/>
  <c r="AB127" i="12"/>
  <c r="AB101" i="12"/>
  <c r="I21" i="8"/>
  <c r="I9" i="8"/>
  <c r="I6" i="8"/>
  <c r="I8" i="8"/>
  <c r="I7" i="8"/>
  <c r="I5" i="8"/>
  <c r="I4" i="8"/>
  <c r="I13" i="8"/>
  <c r="J13" i="8"/>
  <c r="I10" i="8"/>
  <c r="I17" i="8"/>
  <c r="J17" i="8"/>
  <c r="I19" i="8"/>
  <c r="J19" i="8"/>
  <c r="I15" i="8"/>
  <c r="J15" i="8"/>
  <c r="I16" i="8"/>
  <c r="J16" i="8"/>
  <c r="I18" i="8"/>
  <c r="J18" i="8"/>
  <c r="I12" i="8"/>
  <c r="J12" i="8"/>
  <c r="I11" i="8"/>
  <c r="J11" i="8"/>
  <c r="I20" i="8"/>
  <c r="J20" i="8"/>
  <c r="I14" i="8"/>
  <c r="J14" i="8"/>
  <c r="AB68" i="12"/>
  <c r="AB65" i="12"/>
  <c r="AI67" i="12" s="1"/>
  <c r="AB90" i="12"/>
  <c r="AB87" i="12"/>
  <c r="AI89" i="12" s="1"/>
  <c r="LK2" i="16"/>
  <c r="LH2" i="16"/>
  <c r="LT2" i="16"/>
  <c r="LQ2" i="16"/>
  <c r="MF2" i="16"/>
  <c r="MC2" i="16"/>
  <c r="KS2" i="16"/>
  <c r="KP2" i="16"/>
  <c r="LB2" i="16"/>
  <c r="KY2" i="16"/>
  <c r="AB112" i="12"/>
  <c r="AB117" i="12"/>
  <c r="AB123" i="12"/>
  <c r="AB116" i="12"/>
  <c r="G14" i="12"/>
  <c r="G20" i="12" s="1"/>
  <c r="G27" i="12"/>
  <c r="D14" i="12"/>
  <c r="D27" i="12" s="1"/>
  <c r="D20" i="12"/>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c r="X37" i="7"/>
  <c r="Q37" i="7"/>
  <c r="J37" i="7"/>
  <c r="C37" i="7"/>
  <c r="X33" i="7"/>
  <c r="Q33" i="7"/>
  <c r="C33" i="7"/>
  <c r="Z33" i="12"/>
  <c r="AB38" i="12"/>
  <c r="AB43" i="12"/>
  <c r="K13" i="8"/>
  <c r="K12" i="8"/>
  <c r="K20" i="8"/>
  <c r="K14" i="8"/>
  <c r="K19" i="8"/>
  <c r="K15" i="8"/>
  <c r="K18" i="8"/>
  <c r="K17" i="8"/>
  <c r="K16" i="8"/>
  <c r="K11" i="8"/>
  <c r="J10" i="8"/>
  <c r="J94" i="7"/>
  <c r="AL94" i="7"/>
  <c r="AK22" i="7"/>
  <c r="CR2" i="16"/>
  <c r="K4" i="8"/>
  <c r="K5" i="8"/>
  <c r="K8" i="8"/>
  <c r="K9" i="8"/>
  <c r="K10" i="8"/>
  <c r="K7" i="8"/>
  <c r="K6" i="8"/>
  <c r="J96" i="7"/>
  <c r="AL96" i="7"/>
  <c r="J97" i="7"/>
  <c r="AL97" i="7"/>
  <c r="J95" i="7"/>
  <c r="AL95" i="7"/>
  <c r="CS2" i="16"/>
  <c r="CT2" i="16"/>
  <c r="CU2" i="16"/>
  <c r="J7" i="8"/>
  <c r="J4" i="8"/>
  <c r="J9" i="8"/>
  <c r="J8" i="8"/>
  <c r="J5" i="8"/>
  <c r="J6" i="8"/>
  <c r="AI126" i="12" l="1"/>
  <c r="AI110" i="12"/>
  <c r="AI99" i="12"/>
  <c r="AI88" i="12"/>
  <c r="AI77" i="12"/>
  <c r="AI66" i="12"/>
  <c r="Q45" i="7"/>
  <c r="I56" i="7"/>
  <c r="F73" i="7" s="1"/>
  <c r="AK102" i="7"/>
  <c r="CV2" i="16"/>
  <c r="EJ2" i="16"/>
  <c r="KD2" i="16"/>
  <c r="AB36" i="11"/>
  <c r="AB34" i="11" s="1"/>
  <c r="AB32" i="11" s="1"/>
  <c r="AB39" i="11" s="1"/>
  <c r="DP2" i="16"/>
  <c r="DN2" i="16" s="1"/>
  <c r="DL2" i="16" s="1"/>
  <c r="DT2" i="16" s="1"/>
  <c r="DW2" i="16" s="1"/>
  <c r="DZ2" i="16" s="1"/>
  <c r="EF2" i="16"/>
  <c r="EG2" i="16" s="1"/>
  <c r="I57" i="7" l="1"/>
  <c r="F74" i="7" s="1"/>
  <c r="Q46" i="7"/>
  <c r="I58" i="7" s="1"/>
  <c r="F75" i="7" s="1"/>
  <c r="AL121" i="7"/>
  <c r="AL122" i="7"/>
  <c r="AL110" i="7"/>
  <c r="AL112" i="7"/>
  <c r="AL107" i="7"/>
  <c r="AL117" i="7"/>
  <c r="AL115" i="7"/>
  <c r="AL111" i="7"/>
  <c r="AL116" i="7"/>
  <c r="AL108" i="7"/>
  <c r="AL114" i="7"/>
  <c r="AL120" i="7"/>
  <c r="AL109" i="7"/>
  <c r="AL118" i="7"/>
  <c r="AL105" i="7"/>
  <c r="AL113" i="7"/>
  <c r="AL106" i="7"/>
  <c r="AL119" i="7"/>
  <c r="AB45" i="11"/>
  <c r="AB48" i="11" s="1"/>
  <c r="AH44" i="11"/>
  <c r="KJ2" i="16"/>
  <c r="KG2" i="16"/>
  <c r="AI44" i="11" l="1"/>
  <c r="DV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<sst xmlns="http://schemas.openxmlformats.org/spreadsheetml/2006/main" count="1187" uniqueCount="780">
  <si>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</si>
  <si>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</si>
  <si>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</si>
  <si>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</si>
  <si>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</si>
  <si>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</si>
  <si>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</si>
  <si>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</si>
  <si>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</si>
  <si>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</si>
  <si>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</si>
  <si>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</si>
  <si>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</si>
  <si>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</si>
  <si>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</si>
  <si>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</si>
  <si>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</si>
  <si>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</si>
  <si>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</si>
  <si>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</si>
  <si>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</si>
  <si>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</si>
  <si>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</si>
  <si>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</si>
  <si>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</si>
  <si>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</si>
  <si>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</si>
  <si>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</si>
  <si>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</si>
  <si>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</si>
  <si>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</si>
  <si>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</si>
  <si>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</si>
  <si>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</si>
  <si>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</si>
  <si>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</si>
  <si>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</si>
  <si>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</si>
  <si>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</si>
  <si>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</si>
  <si>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</si>
  <si>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</si>
  <si>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</si>
  <si>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</si>
  <si>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</si>
  <si>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</si>
  <si>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</si>
  <si>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</si>
  <si>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</si>
  <si>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</si>
  <si>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</si>
  <si>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</si>
  <si>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</si>
  <si>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</si>
  <si>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</si>
  <si>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</si>
  <si>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</si>
  <si>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</si>
  <si>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Ⅶ．看護補助者の基本給等に係る事項</t>
    <rPh sb="2" eb="4">
      <t>カンゴ</t>
    </rPh>
    <rPh sb="4" eb="7">
      <t>ホジョシャ</t>
    </rPh>
    <rPh sb="13" eb="14">
      <t>カカ</t>
    </rPh>
    <rPh sb="15" eb="17">
      <t>ジコウ</t>
    </rPh>
    <phoneticPr fontId="1"/>
  </si>
  <si>
    <t>Ⅷ．その他の対象職種の基本給等に係る事項</t>
    <rPh sb="4" eb="5">
      <t>タ</t>
    </rPh>
    <rPh sb="6" eb="8">
      <t>タイショウ</t>
    </rPh>
    <rPh sb="8" eb="10">
      <t>ショクシュ</t>
    </rPh>
    <rPh sb="16" eb="17">
      <t>カカ</t>
    </rPh>
    <rPh sb="18" eb="20">
      <t>ジコウ</t>
    </rPh>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</si>
  <si>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</si>
  <si>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</si>
  <si>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</si>
  <si>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</si>
  <si>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</si>
  <si>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</si>
  <si>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</si>
  <si>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</si>
  <si>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</si>
  <si>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</si>
  <si>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</si>
  <si>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</si>
  <si>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</si>
  <si>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</si>
  <si>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</si>
  <si>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</si>
  <si>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</si>
  <si>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</si>
  <si>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</si>
  <si>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</si>
  <si>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</si>
  <si>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</si>
  <si>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</si>
  <si>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</si>
  <si>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</si>
  <si>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</si>
  <si>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</si>
  <si>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</si>
  <si>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</si>
  <si>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</si>
  <si>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</si>
  <si>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</si>
  <si>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</si>
  <si>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</si>
  <si>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</si>
  <si>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</si>
  <si>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</si>
  <si>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</si>
  <si>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</si>
  <si>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</si>
  <si>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</si>
  <si>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</si>
  <si>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</si>
  <si>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</si>
  <si>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</si>
  <si>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</si>
  <si>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</si>
  <si>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</si>
  <si>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</si>
  <si>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</si>
  <si>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</si>
  <si>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</si>
  <si>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</si>
  <si>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</si>
  <si>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㉖ベア等による賃金増率（㉕÷㉑）</t>
    <rPh sb="3" eb="4">
      <t>トウ</t>
    </rPh>
    <rPh sb="7" eb="9">
      <t>チンギン</t>
    </rPh>
    <rPh sb="9" eb="10">
      <t>ゾウ</t>
    </rPh>
    <rPh sb="10" eb="11">
      <t>リツ</t>
    </rPh>
    <phoneticPr fontId="1"/>
  </si>
  <si>
    <t>㉝ベア等による賃金増率（㉜÷㉘）</t>
    <rPh sb="3" eb="4">
      <t>トウ</t>
    </rPh>
    <rPh sb="7" eb="9">
      <t>チンギン</t>
    </rPh>
    <rPh sb="9" eb="10">
      <t>ゾウ</t>
    </rPh>
    <rPh sb="10" eb="11">
      <t>リツ</t>
    </rPh>
    <phoneticPr fontId="1"/>
  </si>
  <si>
    <t>㊵ベア等による賃金増率（㊴÷㉟）</t>
    <rPh sb="3" eb="4">
      <t>トウ</t>
    </rPh>
    <rPh sb="7" eb="9">
      <t>チンギン</t>
    </rPh>
    <rPh sb="9" eb="10">
      <t>ゾウ</t>
    </rPh>
    <rPh sb="10" eb="11">
      <t>リツ</t>
    </rPh>
    <phoneticPr fontId="1"/>
  </si>
  <si>
    <t>㊼ベア等による賃金増率（㊻÷㊷）</t>
    <rPh sb="3" eb="4">
      <t>トウ</t>
    </rPh>
    <rPh sb="7" eb="9">
      <t>チンギン</t>
    </rPh>
    <rPh sb="9" eb="10">
      <t>ゾウ</t>
    </rPh>
    <rPh sb="10" eb="11">
      <t>リツ</t>
    </rPh>
    <phoneticPr fontId="1"/>
  </si>
  <si>
    <t xml:space="preserve"> </t>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</si>
  <si>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</si>
  <si>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</si>
  <si>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</si>
  <si>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</si>
  <si>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</si>
  <si>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</si>
  <si>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</si>
  <si>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</si>
  <si>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</si>
  <si>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</si>
  <si>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</si>
  <si>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</si>
  <si>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</si>
  <si>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</si>
  <si>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</si>
  <si>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</si>
  <si>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</si>
  <si>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</si>
  <si>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</si>
  <si>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</si>
  <si>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</si>
  <si>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</si>
  <si>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</si>
  <si>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</si>
  <si>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</si>
  <si>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</si>
  <si>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</si>
  <si>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</si>
  <si>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</si>
  <si>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</si>
  <si>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</si>
  <si>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</si>
  <si>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</si>
  <si>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</si>
  <si>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</si>
  <si>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</si>
  <si>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</si>
  <si>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</si>
  <si>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</si>
  <si>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</si>
  <si>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</si>
  <si>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</si>
  <si>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</si>
  <si>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</si>
  <si>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</si>
  <si>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</si>
  <si>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</si>
  <si>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</si>
  <si>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</si>
  <si>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</si>
  <si>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</si>
  <si>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</si>
  <si>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</si>
  <si>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</si>
  <si>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</si>
  <si>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</si>
  <si>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</si>
  <si>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</si>
  <si>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</si>
  <si>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</si>
  <si>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</si>
  <si>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</si>
  <si>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</si>
  <si>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</si>
  <si>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</si>
  <si>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</si>
  <si>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</si>
  <si>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</si>
  <si>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</si>
  <si>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</si>
  <si>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</si>
  <si>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</si>
  <si>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</si>
  <si>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</si>
  <si>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</si>
  <si>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</si>
  <si>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</si>
  <si>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</si>
  <si>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</si>
  <si>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</si>
  <si>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</si>
  <si>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</si>
  <si>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</si>
  <si>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</si>
  <si>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</si>
  <si>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</si>
  <si>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</si>
  <si>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</si>
  <si>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</si>
  <si>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</si>
  <si>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</si>
  <si>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</si>
  <si>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</si>
  <si>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</si>
  <si>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</si>
  <si>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</si>
  <si>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</si>
  <si>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</si>
  <si>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</si>
  <si>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</si>
  <si>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</si>
  <si>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</si>
  <si>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</si>
  <si>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</si>
  <si>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</si>
  <si>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</si>
  <si>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</si>
  <si>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</si>
  <si>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</si>
  <si>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ベア等による賃金増率（　÷㊿）</t>
    <rPh sb="3" eb="4">
      <t>トウ</t>
    </rPh>
    <rPh sb="7" eb="9">
      <t>チンギン</t>
    </rPh>
    <rPh sb="9" eb="10">
      <t>ゾウ</t>
    </rPh>
    <rPh sb="10" eb="11">
      <t>リツ</t>
    </rPh>
    <phoneticPr fontId="1"/>
  </si>
  <si>
    <t>②訪問看護ベースアップ評価料（Ⅱ）の区分</t>
    <rPh sb="1" eb="3">
      <t>ホウモン</t>
    </rPh>
    <rPh sb="3" eb="5">
      <t>カンゴ</t>
    </rPh>
    <phoneticPr fontId="1"/>
  </si>
  <si>
    <t>実績額</t>
    <rPh sb="0" eb="2">
      <t>ジッセキ</t>
    </rPh>
    <phoneticPr fontId="1"/>
  </si>
  <si>
    <t>Ⅱ．訪問看護ベースアップ評価料（Ⅱ）の実績額</t>
    <rPh sb="2" eb="4">
      <t>ホウモン</t>
    </rPh>
    <rPh sb="4" eb="6">
      <t>カンゴ</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</si>
  <si>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</si>
  <si>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</si>
  <si>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</si>
  <si>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</si>
  <si>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</si>
  <si>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</si>
  <si>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</si>
  <si>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</si>
  <si>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⑩うち、⑨以外によるベア等実施分</t>
    <rPh sb="5" eb="7">
      <t>イガイ</t>
    </rPh>
    <rPh sb="12" eb="13">
      <t>トウ</t>
    </rPh>
    <rPh sb="13" eb="15">
      <t>ジッシ</t>
    </rPh>
    <rPh sb="15" eb="16">
      <t>ブン</t>
    </rPh>
    <phoneticPr fontId="1"/>
  </si>
  <si>
    <t>⑪うち、定期昇給相当分</t>
    <phoneticPr fontId="1"/>
  </si>
  <si>
    <t>⑫うち、その他分（⑧－⑨－⑩－⑪）</t>
    <rPh sb="6" eb="7">
      <t>タ</t>
    </rPh>
    <rPh sb="7" eb="8">
      <t>ブン</t>
    </rPh>
    <phoneticPr fontId="1"/>
  </si>
  <si>
    <t>⑰うち、定期昇給相当分</t>
    <phoneticPr fontId="1"/>
  </si>
  <si>
    <t>⑱うち、ベア等実施分</t>
    <rPh sb="6" eb="7">
      <t>トウ</t>
    </rPh>
    <rPh sb="7" eb="9">
      <t>ジッシ</t>
    </rPh>
    <rPh sb="9" eb="10">
      <t>ブン</t>
    </rPh>
    <phoneticPr fontId="1"/>
  </si>
  <si>
    <t>㉕うち、ベア等実施分</t>
    <rPh sb="6" eb="7">
      <t>トウ</t>
    </rPh>
    <rPh sb="7" eb="9">
      <t>ジッシ</t>
    </rPh>
    <rPh sb="9" eb="10">
      <t>ブン</t>
    </rPh>
    <phoneticPr fontId="1"/>
  </si>
  <si>
    <t>㉜うち、ベア等実施分</t>
    <rPh sb="6" eb="7">
      <t>トウ</t>
    </rPh>
    <rPh sb="7" eb="9">
      <t>ジッシ</t>
    </rPh>
    <rPh sb="9" eb="10">
      <t>ブン</t>
    </rPh>
    <phoneticPr fontId="1"/>
  </si>
  <si>
    <t>㊻うち、ベア等実施分</t>
    <rPh sb="6" eb="7">
      <t>トウ</t>
    </rPh>
    <rPh sb="7" eb="9">
      <t>ジッシ</t>
    </rPh>
    <rPh sb="9" eb="10">
      <t>ブン</t>
    </rPh>
    <phoneticPr fontId="1"/>
  </si>
  <si>
    <t>㊴うち、ベア等実施分</t>
    <rPh sb="6" eb="7">
      <t>トウ</t>
    </rPh>
    <rPh sb="7" eb="9">
      <t>ジッシ</t>
    </rPh>
    <rPh sb="9" eb="10">
      <t>ブン</t>
    </rPh>
    <phoneticPr fontId="1"/>
  </si>
  <si>
    <t>　うち、定期昇給相当分</t>
    <phoneticPr fontId="1"/>
  </si>
  <si>
    <t>　うち、ベア等実施分</t>
    <rPh sb="6" eb="7">
      <t>トウ</t>
    </rPh>
    <rPh sb="7" eb="9">
      <t>ジッシ</t>
    </rPh>
    <rPh sb="9" eb="10">
      <t>ブン</t>
    </rPh>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</si>
  <si>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</si>
  <si>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</si>
  <si>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</si>
  <si>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</si>
  <si>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</si>
  <si>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</si>
  <si>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</si>
  <si>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</si>
  <si>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</si>
  <si>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</si>
  <si>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</si>
  <si>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</si>
  <si>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</si>
  <si>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</si>
  <si>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</si>
  <si>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</si>
  <si>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</si>
  <si>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</si>
  <si>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</si>
  <si>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</si>
  <si>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</si>
  <si>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</si>
  <si>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</si>
  <si>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</si>
  <si>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</si>
  <si>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</si>
  <si>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</si>
  <si>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「⑩うち、⑨以外によるベア等実施分」については、訪問看護ステーションにおける経営上の余剰等によるベア等分を記載すること。</t>
    <phoneticPr fontId="1"/>
  </si>
  <si>
    <t>「⑪うち、定期昇給相当分」については、賃金改善実施期間において定期昇給により改善する賃金額を記載すること。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</si>
  <si>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⑬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</si>
  <si>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</si>
  <si>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</si>
  <si>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</si>
  <si>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</si>
  <si>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</si>
  <si>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</si>
  <si>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</si>
  <si>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</si>
  <si>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</si>
  <si>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</si>
  <si>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</si>
  <si>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</si>
  <si>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</si>
  <si>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</si>
  <si>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</si>
  <si>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</si>
  <si>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</si>
  <si>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</si>
  <si>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</si>
  <si>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</si>
  <si>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</si>
  <si>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</si>
  <si>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</si>
  <si>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</si>
  <si>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</si>
  <si>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</si>
  <si>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</si>
  <si>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</si>
  <si>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</si>
  <si>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　うち、賃金改善する前の職員の基本給等総額（賃金改善実施期間（②）の開始月）</t>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</si>
  <si>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</si>
  <si>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</si>
  <si>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</si>
  <si>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</si>
  <si>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</si>
  <si>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</si>
  <si>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</si>
  <si>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</si>
  <si>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</si>
  <si>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</si>
  <si>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</si>
  <si>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</si>
  <si>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</si>
  <si>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</si>
  <si>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</si>
  <si>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</si>
  <si>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　　等を含む)等の増加分に充て、下記の「⑨うち、ベースアップ評価料による算定金額の見込み」と同額となること。</t>
    <rPh sb="9" eb="12">
      <t>ゾウカブン</t>
    </rPh>
    <rPh sb="13" eb="14">
      <t>ア</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</si>
  <si>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</si>
  <si>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</si>
  <si>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</si>
  <si>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</si>
  <si>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</si>
  <si>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</si>
  <si>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</si>
  <si>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</si>
  <si>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</si>
  <si>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「⑩うち、⑨以外によるベア等実施分」については、訪問看護ステーションにおける経営上の余剰等を届け出るこ</t>
    <rPh sb="26" eb="30">
      <t>ホウモンカンゴ</t>
    </rPh>
    <rPh sb="46" eb="47">
      <t>トウ</t>
    </rPh>
    <phoneticPr fontId="1"/>
  </si>
  <si>
    <t>　　とにより、当該年度においてベア等を実施した分を記載すること。</t>
    <rPh sb="7" eb="9">
      <t>トウガイ</t>
    </rPh>
    <rPh sb="9" eb="11">
      <t>ネンド</t>
    </rPh>
    <rPh sb="17" eb="18">
      <t>トウ</t>
    </rPh>
    <rPh sb="19" eb="21">
      <t>ジッシ</t>
    </rPh>
    <rPh sb="23" eb="24">
      <t>ブン</t>
    </rPh>
    <phoneticPr fontId="1"/>
  </si>
  <si>
    <t>　　なお、定期昇給とは、毎年一定の時期を定めて、組織内の昇給制度に従って行われる昇給のことをいい、ベア等実施</t>
    <phoneticPr fontId="1"/>
  </si>
  <si>
    <t>※　「⑫うち、その他分」については、賃金改善実施期間において、定期昇給やベア等によらない、一時金による賃金改</t>
    <rPh sb="9" eb="10">
      <t>ホカ</t>
    </rPh>
    <rPh sb="10" eb="11">
      <t>ブン</t>
    </rPh>
    <rPh sb="38" eb="39">
      <t>トウ</t>
    </rPh>
    <rPh sb="45" eb="48">
      <t>イチジキン</t>
    </rPh>
    <rPh sb="51" eb="53">
      <t>チンギン</t>
    </rPh>
    <rPh sb="53" eb="54">
      <t>カイ</t>
    </rPh>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</si>
  <si>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</si>
  <si>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</si>
  <si>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</si>
  <si>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</si>
  <si>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</si>
  <si>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</si>
  <si>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</si>
  <si>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</si>
  <si>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</si>
  <si>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</si>
  <si>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</si>
  <si>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</si>
  <si>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</si>
  <si>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</si>
  <si>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</si>
  <si>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</si>
  <si>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</si>
  <si>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</si>
  <si>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</si>
  <si>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</si>
  <si>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</si>
  <si>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</si>
  <si>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</si>
  <si>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</si>
  <si>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</si>
  <si>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</si>
  <si>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</si>
  <si>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</si>
  <si>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</si>
  <si>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</si>
  <si>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</si>
  <si>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</si>
  <si>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</si>
  <si>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</si>
  <si>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</si>
  <si>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</si>
  <si>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</si>
  <si>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</si>
  <si>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</si>
  <si>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</si>
  <si>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</si>
  <si>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</si>
  <si>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</si>
  <si>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</si>
  <si>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</si>
  <si>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</si>
  <si>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</si>
  <si>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</si>
  <si>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</si>
  <si>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</si>
  <si>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</si>
  <si>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</si>
  <si>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</si>
  <si>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</si>
  <si>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</si>
  <si>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</si>
  <si>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</si>
  <si>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</si>
  <si>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</si>
  <si>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</si>
  <si>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</si>
  <si>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</si>
  <si>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</si>
  <si>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</si>
  <si>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</si>
  <si>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</si>
  <si>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</si>
  <si>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</si>
  <si>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</si>
  <si>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</si>
  <si>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</si>
  <si>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</si>
  <si>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</si>
  <si>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</si>
  <si>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</si>
  <si>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</si>
  <si>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</si>
  <si>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</si>
  <si>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</si>
  <si>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</si>
  <si>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</si>
  <si>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</si>
  <si>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</si>
  <si>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</si>
  <si>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</si>
  <si>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</si>
  <si>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</si>
  <si>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</si>
  <si>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</si>
  <si>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</si>
  <si>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</si>
  <si>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</si>
  <si>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</si>
  <si>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</si>
  <si>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</si>
  <si>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</si>
  <si>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</si>
  <si>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</si>
  <si>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</si>
  <si>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</si>
  <si>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</si>
  <si>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</si>
  <si>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</si>
  <si>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</si>
  <si>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</si>
  <si>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</si>
  <si>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</si>
  <si>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</si>
  <si>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</si>
  <si>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</si>
  <si>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</si>
  <si>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</si>
  <si>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</si>
  <si>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</si>
  <si>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</si>
  <si>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</si>
  <si>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</si>
  <si>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</si>
  <si>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</si>
  <si>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</si>
  <si>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</si>
  <si>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</si>
  <si>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</si>
  <si>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</si>
  <si>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</si>
  <si>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</si>
  <si>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</si>
  <si>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</si>
  <si>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</si>
  <si>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</si>
  <si>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</si>
  <si>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</si>
  <si>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</si>
  <si>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</si>
  <si>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</si>
  <si>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</si>
  <si>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</si>
  <si>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</si>
  <si>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</si>
  <si>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</si>
  <si>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</si>
  <si>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</si>
  <si>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</si>
  <si>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</si>
  <si>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</si>
  <si>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</si>
  <si>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</si>
  <si>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</si>
  <si>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</si>
  <si>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</si>
  <si>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</si>
  <si>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</si>
  <si>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</si>
  <si>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</si>
  <si>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</si>
  <si>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㉔うち、定期昇給相当分</t>
  </si>
  <si>
    <t>㉛うち、定期昇給相当分</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</si>
  <si>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</si>
  <si>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</si>
  <si>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</si>
  <si>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</si>
  <si>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</si>
  <si>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</si>
  <si>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</si>
  <si>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</si>
  <si>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</si>
  <si>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</si>
  <si>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</si>
  <si>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</si>
  <si>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</si>
  <si>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</si>
  <si>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</si>
  <si>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</si>
  <si>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</si>
  <si>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</si>
  <si>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</si>
  <si>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</si>
  <si>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</si>
  <si>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</si>
  <si>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</si>
  <si>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</si>
  <si>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</si>
  <si>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</si>
  <si>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</si>
  <si>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</si>
  <si>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</si>
  <si>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</si>
  <si>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</si>
  <si>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</si>
  <si>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</si>
  <si>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</si>
  <si>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</si>
  <si>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</si>
  <si>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</si>
  <si>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</si>
  <si>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</si>
  <si>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</si>
  <si>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</si>
  <si>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</si>
  <si>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</si>
  <si>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</si>
  <si>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</si>
  <si>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</si>
  <si>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</si>
  <si>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</si>
  <si>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㊳うち、定期昇給相当分</t>
  </si>
  <si>
    <t>㊺うち、定期昇給相当分</t>
  </si>
  <si>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</si>
  <si>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</si>
  <si>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</si>
  <si>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</si>
  <si>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</si>
  <si>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</si>
  <si>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</si>
  <si>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</si>
  <si>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</si>
  <si>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</si>
  <si>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</si>
  <si>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</si>
  <si>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</si>
  <si>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</si>
  <si>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</si>
  <si>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</si>
  <si>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</si>
  <si>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</si>
  <si>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</si>
  <si>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</si>
  <si>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</si>
  <si>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</si>
  <si>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</si>
  <si>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</si>
  <si>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</si>
  <si>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</si>
  <si>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</si>
  <si>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</si>
  <si>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</si>
  <si>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</si>
  <si>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</si>
  <si>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</si>
  <si>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</si>
  <si>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</si>
  <si>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</si>
  <si>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</si>
  <si>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</si>
  <si>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</si>
  <si>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</si>
  <si>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</si>
  <si>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</si>
  <si>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</si>
  <si>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</si>
  <si>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</si>
  <si>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</si>
  <si>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</si>
  <si>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</si>
  <si>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</si>
  <si>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</si>
  <si>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</si>
  <si>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</si>
  <si>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</si>
  <si>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</si>
  <si>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</si>
  <si>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</si>
  <si>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</si>
  <si>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</si>
  <si>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</si>
  <si>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</si>
  <si>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</si>
  <si>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</si>
  <si>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</si>
  <si>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</si>
  <si>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</si>
  <si>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</si>
  <si>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</si>
  <si>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</si>
  <si>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</si>
  <si>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</si>
  <si>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</si>
  <si>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</si>
  <si>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</si>
  <si>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</si>
  <si>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</si>
  <si>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</si>
  <si>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</si>
  <si>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</si>
  <si>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</si>
  <si>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</si>
  <si>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</si>
  <si>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</si>
  <si>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</si>
  <si>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</si>
  <si>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</si>
  <si>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</si>
  <si>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</si>
  <si>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</si>
  <si>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</si>
  <si>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</si>
  <si>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</si>
  <si>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</si>
  <si>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</si>
  <si>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</si>
  <si>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</si>
  <si>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</si>
  <si>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</si>
  <si>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</si>
  <si>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</si>
  <si>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</si>
  <si>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</si>
  <si>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</si>
  <si>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</si>
  <si>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</si>
  <si>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</si>
  <si>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</si>
  <si>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</si>
  <si>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</si>
  <si>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</si>
  <si>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</si>
  <si>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</si>
  <si>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</si>
  <si>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</si>
  <si>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</si>
  <si>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</si>
  <si>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</si>
  <si>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</si>
  <si>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</si>
  <si>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</si>
  <si>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</si>
  <si>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</si>
  <si>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</si>
  <si>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</si>
  <si>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</si>
  <si>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</si>
  <si>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</si>
  <si>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</si>
  <si>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</si>
  <si>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</si>
  <si>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</si>
  <si>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</si>
  <si>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</si>
  <si>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</si>
  <si>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</si>
  <si>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</si>
  <si>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</si>
  <si>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</si>
  <si>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</si>
  <si>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</si>
  <si>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</si>
  <si>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</si>
  <si>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</si>
  <si>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</si>
  <si>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</si>
  <si>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</si>
  <si>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</si>
  <si>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うち、賃金改善した後の医療保険の利用者割合を乗じた職員の基本給等総額</t>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</si>
  <si>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</si>
  <si>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</si>
  <si>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</si>
  <si>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</si>
  <si>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</si>
  <si>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</si>
  <si>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</si>
  <si>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</si>
  <si>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</si>
  <si>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</si>
  <si>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</si>
  <si>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</si>
  <si>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</si>
  <si>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</si>
  <si>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</si>
  <si>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</si>
  <si>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</si>
  <si>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</si>
  <si>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</si>
  <si>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</si>
  <si>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</si>
  <si>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</si>
  <si>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</si>
  <si>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</si>
  <si>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</si>
  <si>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</si>
  <si>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</si>
  <si>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</si>
  <si>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</si>
  <si>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</si>
  <si>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</si>
  <si>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</si>
  <si>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</si>
  <si>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</si>
  <si>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</si>
  <si>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</si>
  <si>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</si>
  <si>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</si>
  <si>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</si>
  <si>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</si>
  <si>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（訪問看護ステーション）賃金改善実績報告書（令和</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</si>
  <si>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</si>
  <si>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</si>
  <si>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</si>
  <si>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</si>
  <si>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</si>
  <si>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</si>
  <si>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</si>
  <si>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</si>
  <si>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</si>
  <si>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</si>
  <si>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⑬</t>
    <phoneticPr fontId="1"/>
  </si>
  <si>
    <t>対象職員の常勤換算数（賃金改善実施期間（②）の開始月時点）</t>
  </si>
  <si>
    <t>賃金改善する前の対象職員の基本給等総額（賃金改善実施期間（②）の開始月）</t>
  </si>
  <si>
    <t>⑭</t>
    <phoneticPr fontId="1"/>
  </si>
  <si>
    <t>賃金改善した後の対象職員の基本給等総額（賃金改善実施期間（②）の開始月）</t>
  </si>
  <si>
    <t>⑮</t>
    <phoneticPr fontId="1"/>
  </si>
  <si>
    <t>⑯</t>
    <phoneticPr fontId="1"/>
  </si>
  <si>
    <t>⑳</t>
    <phoneticPr fontId="1"/>
  </si>
  <si>
    <t>事務職員の常勤換算数（賃金改善実施期間（②）の開始月時点）</t>
  </si>
  <si>
    <t>㉑</t>
    <phoneticPr fontId="1"/>
  </si>
  <si>
    <t>㉒</t>
    <phoneticPr fontId="1"/>
  </si>
  <si>
    <t>㉓</t>
    <phoneticPr fontId="1"/>
  </si>
  <si>
    <t>基本給等に係る賃金改善の見込み額（１ヶ月分）（㉒－㉑）</t>
    <phoneticPr fontId="1"/>
  </si>
  <si>
    <t>うち、定期昇給相当分</t>
  </si>
  <si>
    <t>うち、ベア等実施分</t>
  </si>
  <si>
    <t>㉔</t>
    <phoneticPr fontId="1"/>
  </si>
  <si>
    <t>㉕</t>
    <phoneticPr fontId="1"/>
  </si>
  <si>
    <t>㉖</t>
    <phoneticPr fontId="1"/>
  </si>
  <si>
    <t>ベア等による賃金増率（㉕÷㉑）</t>
    <phoneticPr fontId="1"/>
  </si>
  <si>
    <t>賃上げの担保方法</t>
  </si>
  <si>
    <t>㉗</t>
    <phoneticPr fontId="1"/>
  </si>
  <si>
    <t>賃金改善に関する規定内容（できる限り具体的に記入すること。）</t>
  </si>
  <si>
    <t>㉘</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</si>
  <si>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</si>
  <si>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間外手当、法定福利費(事業</t>
    </r>
    <r>
      <rPr>
        <sz val="9"/>
        <rFont val="ＭＳ ゴシック"/>
        <family val="3"/>
        <charset val="128"/>
      </rPr>
      <t>主負担分等を含む)等の増加分に充てること。</t>
    </r>
    <rPh sb="15" eb="16">
      <t>ヌシ</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</si>
  <si>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</si>
  <si>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</si>
  <si>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</si>
  <si>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⑦算定金額の見込み」については、対象職員のベア等及びそれに伴う賞与、時間外手当、法定福利費(事業主負担分等を含む)等の増加分に充て、下記の「⑨うち、ベースアップ評価料による算定金額の見込み」と同額となること。</t>
    <rPh sb="49" eb="50">
      <t>ヌシ</t>
    </rPh>
    <phoneticPr fontId="1"/>
  </si>
  <si>
    <t>基本給等に係る賃金改善の見込み額（１ヶ月分）（⑮－⑭）</t>
    <phoneticPr fontId="1"/>
  </si>
  <si>
    <t>賃金改善する前の職員の基本給等総額（賃金改善実施期間（②）の開始月）</t>
    <rPh sb="11" eb="13">
      <t>キホン</t>
    </rPh>
    <rPh sb="13" eb="14">
      <t>キュウ</t>
    </rPh>
    <rPh sb="14" eb="15">
      <t>トウ</t>
    </rPh>
    <phoneticPr fontId="1"/>
  </si>
  <si>
    <t>賃金改善した後の職員の基本給等総額（賃金改善実施期間（②）の開始月）</t>
    <rPh sb="11" eb="15">
      <t>キホンキュウトウ</t>
    </rPh>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</si>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</sst>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3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z val="11"/>
      <color theme="1"/>
      <name val="ＭＳ ゴシック"/>
      <family val="3"/>
    </font>
    <font>
      <sz val="9"/>
      <color theme="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77">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3" xfId="0" applyFont="1" applyFill="1" applyBorder="1">
      <alignment vertical="center"/>
    </xf>
    <xf numFmtId="0" fontId="2" fillId="2" borderId="30" xfId="0" applyFont="1" applyFill="1" applyBorder="1">
      <alignment vertical="center"/>
    </xf>
    <xf numFmtId="0" fontId="2" fillId="2" borderId="34" xfId="0" applyFont="1" applyFill="1" applyBorder="1" applyAlignment="1">
      <alignment horizontal="center"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2" borderId="5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7" xfId="0" applyFont="1" applyBorder="1">
      <alignment vertical="center"/>
    </xf>
    <xf numFmtId="0" fontId="2" fillId="0" borderId="8" xfId="0" applyFont="1" applyBorder="1" applyAlignment="1">
      <alignment horizontal="center" vertical="center"/>
    </xf>
    <xf numFmtId="0" fontId="2" fillId="0" borderId="8" xfId="0" applyFont="1" applyFill="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21" xfId="0" applyFont="1" applyFill="1" applyBorder="1" applyAlignment="1">
      <alignment vertical="center"/>
    </xf>
    <xf numFmtId="0" fontId="2" fillId="2" borderId="17" xfId="0" applyFont="1" applyFill="1" applyBorder="1" applyAlignment="1">
      <alignment horizontal="lef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4" borderId="5" xfId="0" applyFont="1" applyFill="1" applyBorder="1" applyAlignment="1">
      <alignment horizontal="center"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NumberFormat="1" applyFont="1" applyFill="1" applyBorder="1" applyAlignment="1">
      <alignment vertical="center" shrinkToFit="1"/>
    </xf>
    <xf numFmtId="38" fontId="2" fillId="4" borderId="5" xfId="3" applyFont="1" applyFill="1" applyBorder="1" applyAlignment="1">
      <alignment vertical="center" shrinkToFit="1"/>
    </xf>
    <xf numFmtId="0" fontId="3" fillId="0" borderId="12" xfId="0" applyFont="1" applyBorder="1" applyAlignment="1">
      <alignment horizontal="center" vertical="center"/>
    </xf>
    <xf numFmtId="176" fontId="2" fillId="4" borderId="8" xfId="3" applyNumberFormat="1" applyFont="1" applyFill="1" applyBorder="1" applyAlignment="1">
      <alignment horizontal="right" vertical="center" shrinkToFit="1"/>
    </xf>
    <xf numFmtId="38" fontId="2" fillId="4" borderId="5"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1"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2"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3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50"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7"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4" borderId="26" xfId="0" applyFont="1" applyFill="1" applyBorder="1" applyAlignment="1">
      <alignment horizontal="center" vertical="center"/>
    </xf>
    <xf numFmtId="0" fontId="2" fillId="6" borderId="20"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xf numFmtId="0" fontId="36" fillId="2" borderId="0" xfId="0" applyFont="1" applyFill="1">
      <alignment vertical="center"/>
    </xf>
    <xf numFmtId="0" fontId="37" fillId="2" borderId="0" xfId="0" applyFont="1" applyFill="1" applyAlignment="1">
      <alignment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F$12" lockText="1" noThreeD="1"/>
</file>

<file path=xl/ctrlProps/ctrlProp10.xml><?xml version="1.0" encoding="utf-8"?>
<formControlPr xmlns="http://schemas.microsoft.com/office/spreadsheetml/2009/9/main" objectType="Radio"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1" lockText="1" noThreeD="1"/>
</file>

<file path=xl/ctrlProps/ctrlProp38.xml><?xml version="1.0" encoding="utf-8"?>
<formControlPr xmlns="http://schemas.microsoft.com/office/spreadsheetml/2009/9/main" objectType="CheckBox" fmlaLink="$AH$83" lockText="1" noThreeD="1"/>
</file>

<file path=xl/ctrlProps/ctrlProp39.xml><?xml version="1.0" encoding="utf-8"?>
<formControlPr xmlns="http://schemas.microsoft.com/office/spreadsheetml/2009/9/main" objectType="CheckBox" fmlaLink="$AH$82"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4" lockText="1" noThreeD="1"/>
</file>

<file path=xl/ctrlProps/ctrlProp45.xml><?xml version="1.0" encoding="utf-8"?>
<formControlPr xmlns="http://schemas.microsoft.com/office/spreadsheetml/2009/9/main" objectType="CheckBox" fmlaLink="$AH$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80</xdr:row>
          <xdr:rowOff>171450</xdr:rowOff>
        </xdr:from>
        <xdr:to>
          <xdr:col>2</xdr:col>
          <xdr:colOff>85725</xdr:colOff>
          <xdr:row>81</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81</xdr:row>
          <xdr:rowOff>180975</xdr:rowOff>
        </xdr:from>
        <xdr:to>
          <xdr:col>2</xdr:col>
          <xdr:colOff>85725</xdr:colOff>
          <xdr:row>82</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80</xdr:row>
          <xdr:rowOff>171450</xdr:rowOff>
        </xdr:from>
        <xdr:to>
          <xdr:col>12</xdr:col>
          <xdr:colOff>114300</xdr:colOff>
          <xdr:row>81</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85</xdr:row>
      <xdr:rowOff>10886</xdr:rowOff>
    </xdr:from>
    <xdr:to>
      <xdr:col>32</xdr:col>
      <xdr:colOff>119743</xdr:colOff>
      <xdr:row>85</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trlProps/ctrlProp45.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view="pageBreakPreview" zoomScale="115" zoomScaleNormal="100" zoomScaleSheetLayoutView="115" workbookViewId="0">
      <selection activeCell="G10" sqref="G10"/>
    </sheetView>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213" hidden="1" customWidth="1"/>
    <col min="33" max="36" width="3.625" style="36" customWidth="1"/>
    <col min="37" max="37" width="8.625" style="50" customWidth="1"/>
    <col min="38" max="49" width="3.625" style="36" customWidth="1"/>
    <col min="50" max="16384" width="9" style="36"/>
  </cols>
  <sheetData>
    <row r="1" spans="1:37" ht="24.75" customHeight="1">
      <c r="A1" s="36" t="s">
        <v>129</v>
      </c>
      <c r="AD1" s="263">
        <v>20240612</v>
      </c>
    </row>
    <row r="2" spans="1:37" ht="24.75" customHeight="1">
      <c r="P2" s="166"/>
      <c r="Q2" s="265" t="s">
        <v>305</v>
      </c>
      <c r="R2" s="265"/>
      <c r="S2" s="265"/>
      <c r="T2" s="265"/>
      <c r="U2" s="267" t="s">
        <v>716</v>
      </c>
      <c r="V2" s="267"/>
      <c r="W2" s="267"/>
      <c r="X2" s="267"/>
      <c r="Y2" s="267"/>
      <c r="Z2" s="267"/>
      <c r="AA2" s="267"/>
      <c r="AB2" s="267"/>
      <c r="AC2" s="267"/>
      <c r="AD2" s="267"/>
    </row>
    <row r="3" spans="1:37" ht="12" customHeight="1">
      <c r="F3" s="154"/>
      <c r="P3" s="166"/>
      <c r="Q3" s="165"/>
      <c r="R3" s="165"/>
      <c r="S3" s="165"/>
      <c r="T3" s="165"/>
      <c r="U3" s="165"/>
      <c r="V3" s="165"/>
      <c r="W3" s="165"/>
      <c r="X3" s="165"/>
      <c r="Y3" s="165"/>
      <c r="Z3" s="165"/>
      <c r="AA3" s="165"/>
      <c r="AB3" s="165"/>
      <c r="AC3" s="165"/>
      <c r="AD3" s="165"/>
      <c r="AK3" s="155"/>
    </row>
    <row r="4" spans="1:37" ht="24.75" customHeight="1">
      <c r="B4" s="265" t="s">
        <v>306</v>
      </c>
      <c r="C4" s="265"/>
      <c r="D4" s="265"/>
      <c r="E4" s="265"/>
      <c r="F4" s="266" t="s">
        <v>307</v>
      </c>
      <c r="G4" s="266"/>
      <c r="H4" s="266"/>
      <c r="I4" s="266"/>
      <c r="J4" s="266"/>
      <c r="K4" s="266"/>
      <c r="L4" s="266"/>
      <c r="M4" s="266"/>
      <c r="N4" s="266"/>
      <c r="O4" s="266"/>
      <c r="P4" s="165"/>
      <c r="Q4" s="265" t="s">
        <v>308</v>
      </c>
      <c r="R4" s="265"/>
      <c r="S4" s="265"/>
      <c r="T4" s="265"/>
      <c r="U4" s="266" t="s">
        <v>307</v>
      </c>
      <c r="V4" s="266"/>
      <c r="W4" s="266"/>
      <c r="X4" s="266"/>
      <c r="Y4" s="266"/>
      <c r="Z4" s="266"/>
      <c r="AA4" s="266"/>
      <c r="AB4" s="266"/>
      <c r="AC4" s="266"/>
      <c r="AD4" s="266"/>
      <c r="AK4" s="155"/>
    </row>
    <row r="5" spans="1:37" ht="49.5" customHeight="1">
      <c r="A5" s="268" t="s">
        <v>133</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126"/>
      <c r="AF5" s="214"/>
      <c r="AG5" s="126"/>
      <c r="AH5" s="126"/>
    </row>
    <row r="6" spans="1:37" ht="24.75" customHeight="1">
      <c r="A6" s="50"/>
      <c r="B6" s="50"/>
      <c r="C6" s="50"/>
      <c r="D6" s="50"/>
      <c r="E6" s="50"/>
      <c r="G6" s="50"/>
      <c r="H6" s="50"/>
      <c r="I6" s="50"/>
      <c r="M6" s="262" t="str">
        <f>IF(M7="","",IF(LEN(M7)=7,"","↓訪問看護ステーションコードを7桁で記載してください"))</f>
        <v/>
      </c>
    </row>
    <row r="7" spans="1:37" ht="24.75" customHeight="1">
      <c r="A7" s="37" t="s">
        <v>0</v>
      </c>
      <c r="B7" s="269" t="s">
        <v>204</v>
      </c>
      <c r="C7" s="269"/>
      <c r="D7" s="269"/>
      <c r="E7" s="269"/>
      <c r="F7" s="269"/>
      <c r="G7" s="269"/>
      <c r="H7" s="269"/>
      <c r="I7" s="269"/>
      <c r="J7" s="269"/>
      <c r="K7" s="269"/>
      <c r="L7" s="269"/>
      <c r="M7" s="273"/>
      <c r="N7" s="273"/>
      <c r="O7" s="273"/>
      <c r="P7" s="273"/>
      <c r="Q7" s="273"/>
      <c r="R7" s="273"/>
      <c r="S7" s="273"/>
      <c r="T7" s="273"/>
      <c r="U7" s="273"/>
      <c r="V7" s="273"/>
      <c r="W7" s="273"/>
      <c r="X7" s="273"/>
      <c r="Y7" s="273"/>
    </row>
    <row r="8" spans="1:37" ht="24.75" customHeight="1">
      <c r="B8" s="129" t="s">
        <v>130</v>
      </c>
      <c r="C8" s="129"/>
      <c r="D8" s="129"/>
      <c r="E8" s="129"/>
      <c r="F8" s="129"/>
      <c r="G8" s="129"/>
      <c r="H8" s="129"/>
      <c r="I8" s="129"/>
      <c r="J8" s="129"/>
      <c r="K8" s="129"/>
      <c r="L8" s="129"/>
      <c r="M8" s="274"/>
      <c r="N8" s="274"/>
      <c r="O8" s="274"/>
      <c r="P8" s="274"/>
      <c r="Q8" s="274"/>
      <c r="R8" s="274"/>
      <c r="S8" s="274"/>
      <c r="T8" s="274"/>
      <c r="U8" s="274"/>
      <c r="V8" s="274"/>
      <c r="W8" s="274"/>
      <c r="X8" s="274"/>
      <c r="Y8" s="274"/>
    </row>
    <row r="9" spans="1:37" ht="18" customHeight="1">
      <c r="A9" s="37"/>
      <c r="B9" s="39"/>
      <c r="D9" s="50"/>
      <c r="E9" s="50"/>
      <c r="G9" s="50"/>
      <c r="H9" s="50"/>
      <c r="I9" s="50"/>
      <c r="J9" s="50"/>
      <c r="K9" s="50"/>
      <c r="L9" s="50"/>
      <c r="M9" s="50"/>
      <c r="N9" s="50"/>
      <c r="O9" s="50"/>
      <c r="P9" s="50"/>
      <c r="Q9" s="50"/>
      <c r="R9" s="50"/>
      <c r="S9" s="50"/>
    </row>
    <row r="10" spans="1:37" ht="24.75" customHeight="1">
      <c r="A10" s="37" t="s">
        <v>1</v>
      </c>
      <c r="B10" s="39" t="s">
        <v>2</v>
      </c>
      <c r="C10" s="50"/>
      <c r="D10" s="50"/>
      <c r="E10" s="50"/>
      <c r="H10" s="50"/>
      <c r="I10" s="50"/>
      <c r="J10" s="50"/>
      <c r="K10" s="50"/>
      <c r="L10" s="50"/>
      <c r="M10" s="50"/>
      <c r="N10" s="50"/>
      <c r="O10" s="50"/>
      <c r="P10" s="50"/>
      <c r="Q10" s="50"/>
      <c r="R10" s="50"/>
      <c r="S10" s="50"/>
    </row>
    <row r="11" spans="1:37" ht="17.25" customHeight="1">
      <c r="A11" s="37"/>
      <c r="B11" s="39"/>
      <c r="C11" s="50"/>
      <c r="D11" s="50"/>
      <c r="E11" s="50"/>
    </row>
    <row r="12" spans="1:37" ht="24.75" customHeight="1">
      <c r="A12" s="37"/>
      <c r="B12" s="50"/>
      <c r="C12" s="50"/>
      <c r="D12" s="50"/>
      <c r="E12" s="50"/>
      <c r="F12" s="189"/>
      <c r="G12" s="39" t="s">
        <v>131</v>
      </c>
      <c r="H12" s="68"/>
      <c r="AF12" s="229" t="b">
        <v>0</v>
      </c>
    </row>
    <row r="13" spans="1:37" ht="18" customHeight="1">
      <c r="A13" s="37"/>
      <c r="B13" s="50"/>
      <c r="C13" s="50"/>
      <c r="D13" s="50"/>
      <c r="E13" s="50"/>
      <c r="F13" s="127"/>
      <c r="G13" s="39"/>
      <c r="H13" s="68"/>
      <c r="X13" s="39"/>
      <c r="Y13" s="39"/>
    </row>
    <row r="14" spans="1:37" ht="24.75" customHeight="1">
      <c r="A14" s="37" t="s">
        <v>3</v>
      </c>
      <c r="B14" s="39" t="s">
        <v>5</v>
      </c>
      <c r="D14" s="50"/>
      <c r="E14" s="50"/>
      <c r="F14" s="50"/>
      <c r="G14" s="50"/>
      <c r="J14" s="50"/>
      <c r="K14" s="50"/>
      <c r="L14" s="50"/>
      <c r="M14" s="50"/>
      <c r="N14" s="50"/>
      <c r="O14" s="50"/>
      <c r="P14" s="50"/>
      <c r="Q14" s="50"/>
      <c r="R14" s="50"/>
      <c r="S14" s="50"/>
    </row>
    <row r="15" spans="1:37" ht="24.75" customHeight="1">
      <c r="A15" s="37"/>
      <c r="D15" s="50"/>
      <c r="E15" s="50"/>
      <c r="F15" s="272"/>
      <c r="G15" s="272"/>
      <c r="H15" s="272"/>
      <c r="I15" s="272"/>
      <c r="J15" s="272"/>
      <c r="K15" s="272"/>
      <c r="L15" s="272"/>
      <c r="M15" s="55" t="s">
        <v>6</v>
      </c>
      <c r="N15" s="50"/>
      <c r="O15" s="50"/>
      <c r="P15" s="50"/>
      <c r="Q15" s="50"/>
      <c r="R15" s="50"/>
      <c r="S15" s="50"/>
    </row>
    <row r="16" spans="1:37" ht="18" customHeight="1">
      <c r="A16" s="37"/>
      <c r="D16" s="128"/>
      <c r="E16" s="128"/>
      <c r="F16" s="136"/>
      <c r="G16" s="136"/>
      <c r="H16" s="136"/>
      <c r="I16" s="136"/>
      <c r="J16" s="136"/>
      <c r="K16" s="136"/>
      <c r="L16" s="136"/>
      <c r="M16" s="55"/>
      <c r="N16" s="128"/>
      <c r="O16" s="128"/>
      <c r="P16" s="128"/>
      <c r="Q16" s="128"/>
      <c r="R16" s="128"/>
      <c r="S16" s="128"/>
      <c r="AK16" s="128"/>
    </row>
    <row r="17" spans="1:37" ht="18" customHeight="1">
      <c r="A17" s="37"/>
      <c r="B17" s="271" t="s">
        <v>768</v>
      </c>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K17" s="128"/>
    </row>
    <row r="18" spans="1:37" ht="24.75" customHeight="1">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134"/>
    </row>
    <row r="19" spans="1:37" s="56" customFormat="1" ht="24.75" customHeight="1">
      <c r="A19" s="134"/>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134"/>
      <c r="AF19" s="215"/>
      <c r="AK19" s="55"/>
    </row>
    <row r="20" spans="1:37" s="56" customFormat="1" ht="18" customHeight="1">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4"/>
      <c r="AF20" s="215"/>
      <c r="AK20" s="55"/>
    </row>
    <row r="21" spans="1:37" ht="24.75" customHeight="1">
      <c r="A21" s="36" t="s">
        <v>7</v>
      </c>
    </row>
    <row r="22" spans="1:37" ht="24.75" customHeight="1">
      <c r="A22" s="36" t="s">
        <v>208</v>
      </c>
      <c r="B22" s="270" t="s">
        <v>314</v>
      </c>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row>
    <row r="23" spans="1:37" ht="24.75" customHeight="1">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row>
    <row r="24" spans="1:37" ht="24.75" customHeight="1">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row>
    <row r="25" spans="1:37" ht="24.75" customHeight="1">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row>
    <row r="26" spans="1:37" ht="24.75" customHeight="1">
      <c r="A26" s="100"/>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row>
    <row r="27" spans="1:37" ht="24.75" customHeight="1">
      <c r="A27" s="101"/>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213"/>
    </row>
    <row r="34" spans="32:32" s="36" customFormat="1" ht="24.75" customHeight="1">
      <c r="AF34" s="213"/>
    </row>
    <row r="35" spans="32:32" s="36" customFormat="1" ht="24.75" customHeight="1">
      <c r="AF35" s="213"/>
    </row>
    <row r="36" spans="32:32" s="36" customFormat="1" ht="24.75" customHeight="1">
      <c r="AF36" s="213"/>
    </row>
    <row r="37" spans="32:32" s="36" customFormat="1" ht="24.75" customHeight="1">
      <c r="AF37" s="213"/>
    </row>
    <row r="38" spans="32:32" s="36" customFormat="1" ht="24.75" customHeight="1">
      <c r="AF38" s="213"/>
    </row>
    <row r="39" spans="32:32" s="36" customFormat="1" ht="24.75" customHeight="1">
      <c r="AF39" s="213"/>
    </row>
    <row r="40" spans="32:32" s="36" customFormat="1" ht="24.75" customHeight="1">
      <c r="AF40" s="213"/>
    </row>
    <row r="41" spans="32:32" s="36" customFormat="1" ht="24.75" customHeight="1">
      <c r="AF41" s="213"/>
    </row>
    <row r="42" spans="32:32" s="36" customFormat="1" ht="24.75" customHeight="1">
      <c r="AF42" s="213"/>
    </row>
    <row r="43" spans="32:32" s="36" customFormat="1" ht="24.75" customHeight="1">
      <c r="AF43" s="213"/>
    </row>
    <row r="44" spans="32:32" s="36" customFormat="1" ht="24.75" customHeight="1">
      <c r="AF44" s="213"/>
    </row>
    <row r="45" spans="32:32" s="36" customFormat="1" ht="24.75" customHeight="1">
      <c r="AF45" s="213"/>
    </row>
    <row r="46" spans="32:32" s="36" customFormat="1" ht="24.75" customHeight="1">
      <c r="AF46" s="213"/>
    </row>
    <row r="47" spans="32:32" s="36" customFormat="1" ht="24.75" customHeight="1">
      <c r="AF47" s="213"/>
    </row>
    <row r="48" spans="32:32" s="36" customFormat="1" ht="24.75" customHeight="1">
      <c r="AF48" s="213"/>
    </row>
    <row r="49" spans="32:32" s="36" customFormat="1" ht="24.75" customHeight="1">
      <c r="AF49" s="213"/>
    </row>
    <row r="50" spans="32:32" s="36" customFormat="1" ht="24.75" customHeight="1">
      <c r="AF50" s="213"/>
    </row>
    <row r="51" spans="32:32" s="36" customFormat="1" ht="24.75" customHeight="1">
      <c r="AF51" s="213"/>
    </row>
    <row r="52" spans="32:32" s="36" customFormat="1" ht="24.75" customHeight="1">
      <c r="AF52" s="213"/>
    </row>
    <row r="53" spans="32:32" s="36" customFormat="1" ht="24.75" customHeight="1">
      <c r="AF53" s="213"/>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zoomScaleNormal="100" zoomScaleSheetLayoutView="100" workbookViewId="0">
      <selection activeCell="B33" sqref="B33:AI37"/>
    </sheetView>
  </sheetViews>
  <sheetFormatPr defaultColWidth="9" defaultRowHeight="24.75" customHeight="1" outlineLevelCol="1"/>
  <cols>
    <col min="1" max="5" width="3.625" style="36" customWidth="1"/>
    <col min="6" max="6" width="3.625" style="152" customWidth="1"/>
    <col min="7" max="36" width="3.625" style="36" customWidth="1"/>
    <col min="37" max="37" width="18.25" style="216"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313</v>
      </c>
    </row>
    <row r="3" spans="1:39" ht="49.5" customHeight="1">
      <c r="A3" s="277" t="s">
        <v>259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row>
    <row r="4" spans="1:39" ht="24.75" customHeight="1">
      <c r="A4" s="153"/>
      <c r="B4" s="153"/>
      <c r="C4" s="153"/>
      <c r="D4" s="153"/>
      <c r="E4" s="153"/>
      <c r="G4" s="153"/>
      <c r="H4" s="153"/>
      <c r="I4" s="153"/>
    </row>
    <row r="5" spans="1:39" ht="24.75" customHeight="1">
      <c r="A5" s="37" t="s">
        <v>0</v>
      </c>
      <c r="B5" s="269" t="s">
        <v>204</v>
      </c>
      <c r="C5" s="269"/>
      <c r="D5" s="269"/>
      <c r="E5" s="269"/>
      <c r="F5" s="269"/>
      <c r="G5" s="269"/>
      <c r="H5" s="269"/>
      <c r="I5" s="269"/>
      <c r="J5" s="269"/>
      <c r="K5" s="269"/>
      <c r="L5" s="279" t="str">
        <f>IF(訪問看護ステーションコード="","",訪問看護ステーションコード)</f>
        <v/>
      </c>
      <c r="M5" s="279"/>
      <c r="N5" s="279"/>
      <c r="O5" s="279"/>
      <c r="P5" s="279"/>
      <c r="Q5" s="279"/>
      <c r="R5" s="279"/>
      <c r="S5" s="279"/>
      <c r="T5" s="279"/>
      <c r="U5" s="279"/>
      <c r="V5" s="279"/>
      <c r="W5" s="279"/>
      <c r="X5" s="279"/>
    </row>
    <row r="6" spans="1:39" ht="24.75" customHeight="1">
      <c r="B6" s="269" t="s">
        <v>130</v>
      </c>
      <c r="C6" s="269"/>
      <c r="D6" s="269"/>
      <c r="E6" s="269"/>
      <c r="F6" s="269"/>
      <c r="G6" s="269"/>
      <c r="H6" s="269"/>
      <c r="I6" s="269"/>
      <c r="J6" s="269"/>
      <c r="K6" s="269"/>
      <c r="L6" s="280" t="str">
        <f>IF(訪問看護ステーション名="","",訪問看護ステーション名)</f>
        <v/>
      </c>
      <c r="M6" s="280"/>
      <c r="N6" s="280"/>
      <c r="O6" s="280"/>
      <c r="P6" s="280"/>
      <c r="Q6" s="280"/>
      <c r="R6" s="280"/>
      <c r="S6" s="280"/>
      <c r="T6" s="280"/>
      <c r="U6" s="280"/>
      <c r="V6" s="280"/>
      <c r="W6" s="280"/>
      <c r="X6" s="280"/>
    </row>
    <row r="7" spans="1:39" ht="24.75" customHeight="1">
      <c r="A7" s="37"/>
      <c r="B7" s="152"/>
      <c r="D7" s="153"/>
      <c r="E7" s="153"/>
      <c r="G7" s="153"/>
      <c r="H7" s="153"/>
      <c r="I7" s="153"/>
      <c r="J7" s="153"/>
      <c r="K7" s="153"/>
      <c r="L7" s="153"/>
      <c r="M7" s="153"/>
      <c r="N7" s="153"/>
      <c r="O7" s="153"/>
      <c r="P7" s="153"/>
      <c r="Q7" s="153"/>
      <c r="R7" s="153"/>
      <c r="S7" s="153"/>
    </row>
    <row r="8" spans="1:39" ht="18" customHeight="1">
      <c r="A8" s="37"/>
      <c r="B8" s="152"/>
      <c r="D8" s="153"/>
      <c r="E8" s="153"/>
      <c r="F8" s="127"/>
      <c r="G8" s="152"/>
      <c r="H8" s="153"/>
      <c r="I8" s="153"/>
      <c r="J8" s="153"/>
      <c r="K8" s="153"/>
      <c r="L8" s="153"/>
      <c r="M8" s="153"/>
      <c r="N8" s="153"/>
      <c r="O8" s="153"/>
      <c r="P8" s="153"/>
      <c r="Q8" s="153"/>
      <c r="R8" s="153"/>
      <c r="S8" s="153"/>
    </row>
    <row r="9" spans="1:39" ht="24.75" customHeight="1">
      <c r="A9" s="37" t="s">
        <v>1</v>
      </c>
      <c r="B9" s="152" t="s">
        <v>8</v>
      </c>
      <c r="C9" s="153"/>
      <c r="D9" s="153"/>
      <c r="E9" s="153"/>
      <c r="H9" s="153"/>
      <c r="I9" s="153"/>
      <c r="J9" s="153"/>
      <c r="K9" s="153"/>
      <c r="L9" s="153"/>
      <c r="M9" s="153"/>
      <c r="N9" s="153"/>
      <c r="O9" s="153"/>
      <c r="P9" s="153"/>
      <c r="Q9" s="153"/>
      <c r="R9" s="153"/>
      <c r="S9" s="153"/>
      <c r="AK9" s="216" t="b">
        <v>0</v>
      </c>
    </row>
    <row r="10" spans="1:39" ht="24.75" customHeight="1">
      <c r="A10" s="37"/>
      <c r="B10" s="152"/>
      <c r="C10" s="153"/>
      <c r="D10" s="153"/>
      <c r="E10" s="153"/>
      <c r="H10" s="153"/>
      <c r="I10" s="153"/>
      <c r="J10" s="153"/>
      <c r="K10" s="153" t="s">
        <v>9</v>
      </c>
      <c r="L10" s="153"/>
      <c r="M10" s="153"/>
      <c r="N10" s="153"/>
      <c r="O10" s="153"/>
      <c r="P10" s="153"/>
      <c r="Q10" s="153"/>
      <c r="R10" s="153"/>
      <c r="S10" s="153"/>
      <c r="AK10" s="216" t="b">
        <v>0</v>
      </c>
    </row>
    <row r="11" spans="1:39" ht="24.75" customHeight="1">
      <c r="A11" s="37"/>
      <c r="B11" s="153"/>
      <c r="C11" s="153"/>
      <c r="D11" s="153"/>
      <c r="E11" s="153"/>
      <c r="F11" s="189"/>
      <c r="G11" s="152" t="s">
        <v>10</v>
      </c>
      <c r="H11" s="153"/>
      <c r="I11" s="153"/>
      <c r="J11" s="275"/>
      <c r="K11" s="276"/>
      <c r="L11" s="275" t="s">
        <v>11</v>
      </c>
      <c r="M11" s="275"/>
      <c r="N11" s="276"/>
      <c r="O11" s="275" t="s">
        <v>12</v>
      </c>
      <c r="P11" s="275"/>
      <c r="Q11" s="276"/>
      <c r="R11" s="275" t="s">
        <v>13</v>
      </c>
      <c r="S11" s="275"/>
      <c r="T11" s="276"/>
      <c r="U11" s="275" t="s">
        <v>14</v>
      </c>
      <c r="V11" s="275"/>
      <c r="W11" s="275"/>
    </row>
    <row r="12" spans="1:39" ht="24.75" customHeight="1">
      <c r="A12" s="37"/>
      <c r="B12" s="153"/>
      <c r="C12" s="153"/>
      <c r="D12" s="153"/>
      <c r="E12" s="153"/>
      <c r="F12" s="189"/>
      <c r="G12" s="152" t="s">
        <v>15</v>
      </c>
      <c r="H12" s="153"/>
      <c r="I12" s="153"/>
      <c r="J12" s="275"/>
      <c r="K12" s="276"/>
      <c r="L12" s="275"/>
      <c r="M12" s="275"/>
      <c r="N12" s="276"/>
      <c r="O12" s="275"/>
      <c r="P12" s="275"/>
      <c r="Q12" s="276"/>
      <c r="R12" s="275"/>
      <c r="S12" s="275"/>
      <c r="T12" s="276"/>
      <c r="U12" s="275"/>
      <c r="V12" s="275"/>
      <c r="W12" s="275"/>
      <c r="X12" s="152"/>
      <c r="Y12" s="152"/>
    </row>
    <row r="13" spans="1:39" ht="24.75" customHeight="1">
      <c r="A13" s="37"/>
      <c r="B13" s="153"/>
      <c r="C13" s="153"/>
      <c r="D13" s="153"/>
      <c r="E13" s="153"/>
      <c r="F13" s="36"/>
      <c r="G13" s="49" t="s">
        <v>16</v>
      </c>
      <c r="H13" s="153"/>
      <c r="I13" s="153"/>
      <c r="J13" s="152"/>
      <c r="K13" s="152"/>
      <c r="L13" s="153"/>
      <c r="M13" s="153"/>
      <c r="N13" s="152"/>
      <c r="O13" s="152"/>
      <c r="P13" s="152"/>
      <c r="Q13" s="153"/>
      <c r="R13" s="152"/>
      <c r="S13" s="152"/>
      <c r="U13" s="152"/>
      <c r="V13" s="152"/>
      <c r="X13" s="152"/>
      <c r="Y13" s="152"/>
    </row>
    <row r="14" spans="1:39" ht="18" customHeight="1">
      <c r="A14" s="37"/>
      <c r="B14" s="152"/>
      <c r="D14" s="153"/>
      <c r="E14" s="153"/>
      <c r="H14" s="153"/>
      <c r="I14" s="153"/>
      <c r="J14" s="153"/>
      <c r="K14" s="153"/>
      <c r="L14" s="153"/>
      <c r="M14" s="153"/>
      <c r="N14" s="153"/>
      <c r="O14" s="153"/>
      <c r="P14" s="153"/>
      <c r="Q14" s="153"/>
      <c r="R14" s="153"/>
      <c r="S14" s="153"/>
    </row>
    <row r="15" spans="1:39" ht="24.75" customHeight="1">
      <c r="A15" s="37" t="s">
        <v>260</v>
      </c>
      <c r="B15" s="36" t="s">
        <v>136</v>
      </c>
      <c r="E15" s="153"/>
      <c r="G15" s="153"/>
      <c r="H15" s="153"/>
      <c r="I15" s="153"/>
      <c r="J15" s="153"/>
      <c r="K15" s="153"/>
      <c r="L15" s="51"/>
      <c r="M15" s="153"/>
      <c r="N15" s="153"/>
      <c r="O15" s="153"/>
      <c r="P15" s="153"/>
      <c r="Q15" s="153"/>
      <c r="R15" s="153"/>
      <c r="S15" s="153"/>
    </row>
    <row r="16" spans="1:39" ht="24.75" customHeight="1">
      <c r="A16" s="37"/>
      <c r="B16" s="56" t="s">
        <v>85</v>
      </c>
      <c r="E16" s="153"/>
      <c r="G16" s="153"/>
      <c r="H16" s="153"/>
      <c r="I16" s="153"/>
      <c r="J16" s="153"/>
      <c r="K16" s="153"/>
      <c r="L16" s="153"/>
      <c r="M16" s="153"/>
      <c r="N16" s="153"/>
      <c r="O16" s="153"/>
      <c r="P16" s="153"/>
      <c r="Q16" s="153"/>
      <c r="R16" s="153"/>
      <c r="S16" s="153"/>
      <c r="AM16" s="256"/>
    </row>
    <row r="17" spans="1:46" ht="24.75" customHeight="1">
      <c r="A17" s="37"/>
      <c r="B17" s="36" t="s">
        <v>86</v>
      </c>
      <c r="E17" s="153"/>
      <c r="G17" s="153"/>
      <c r="H17" s="153"/>
      <c r="I17" s="153"/>
      <c r="J17" s="153"/>
      <c r="K17" s="153"/>
      <c r="L17" s="153"/>
      <c r="M17" s="153"/>
      <c r="N17" s="153"/>
      <c r="O17" s="153"/>
      <c r="P17" s="153"/>
      <c r="Q17" s="153"/>
      <c r="R17" s="153"/>
      <c r="S17" s="153"/>
    </row>
    <row r="18" spans="1:46" ht="24.75" customHeight="1">
      <c r="A18" s="37"/>
      <c r="C18" s="94" t="str">
        <f>IF($AK$11=1,"☑","□")</f>
        <v>□</v>
      </c>
      <c r="D18" s="152" t="s">
        <v>88</v>
      </c>
      <c r="E18" s="153"/>
      <c r="F18" s="153"/>
      <c r="G18" s="153"/>
      <c r="H18" s="153"/>
      <c r="I18" s="153"/>
      <c r="J18" s="94" t="str">
        <f>IF($AK$11=2,"☑","□")</f>
        <v>□</v>
      </c>
      <c r="K18" s="152" t="s">
        <v>89</v>
      </c>
      <c r="L18" s="153"/>
      <c r="M18" s="153"/>
      <c r="N18" s="153"/>
      <c r="O18" s="153"/>
      <c r="P18" s="153"/>
      <c r="Q18" s="94" t="str">
        <f>IF($AK$11=3,"☑","□")</f>
        <v>□</v>
      </c>
      <c r="R18" s="152" t="s">
        <v>90</v>
      </c>
      <c r="S18" s="153"/>
      <c r="T18" s="153"/>
      <c r="U18" s="153"/>
      <c r="V18" s="153"/>
      <c r="X18" s="94" t="str">
        <f>IF($AK$11=4,"☑","□")</f>
        <v>□</v>
      </c>
      <c r="Y18" s="152" t="s">
        <v>91</v>
      </c>
      <c r="Z18" s="153"/>
      <c r="AA18" s="153"/>
      <c r="AB18" s="153"/>
      <c r="AC18" s="153"/>
      <c r="AK18" s="216">
        <f>$AK$11</f>
        <v>0</v>
      </c>
    </row>
    <row r="19" spans="1:46" ht="18" customHeight="1">
      <c r="A19" s="37"/>
      <c r="G19" s="153"/>
      <c r="H19" s="153"/>
      <c r="I19" s="153"/>
      <c r="J19" s="153"/>
      <c r="K19" s="153"/>
      <c r="L19" s="153"/>
      <c r="M19" s="153"/>
      <c r="N19" s="153"/>
      <c r="O19" s="153"/>
      <c r="P19" s="153"/>
      <c r="Q19" s="153"/>
      <c r="R19" s="153"/>
      <c r="S19" s="153"/>
    </row>
    <row r="20" spans="1:46" ht="24.75" customHeight="1">
      <c r="A20" s="37"/>
      <c r="B20" s="36" t="s">
        <v>141</v>
      </c>
      <c r="H20" s="153"/>
      <c r="I20" s="153"/>
      <c r="J20" s="153"/>
      <c r="K20" s="153"/>
      <c r="L20" s="153"/>
      <c r="M20" s="153"/>
      <c r="N20" s="153"/>
      <c r="O20" s="153"/>
      <c r="P20" s="153"/>
      <c r="Q20" s="153"/>
      <c r="R20" s="153"/>
      <c r="S20" s="153"/>
    </row>
    <row r="21" spans="1:46" ht="24.75" customHeight="1">
      <c r="A21" s="37"/>
      <c r="C21" s="94" t="str">
        <f>IF($AK$11=1,"☑","□")</f>
        <v>□</v>
      </c>
      <c r="D21" s="152" t="s">
        <v>87</v>
      </c>
      <c r="E21" s="153"/>
      <c r="F21" s="153"/>
      <c r="G21" s="153"/>
      <c r="H21" s="153"/>
      <c r="I21" s="153"/>
      <c r="J21" s="94" t="str">
        <f>IF($AK$11=2,"☑","□")</f>
        <v>□</v>
      </c>
      <c r="K21" s="152" t="s">
        <v>92</v>
      </c>
      <c r="L21" s="153"/>
      <c r="M21" s="153"/>
      <c r="N21" s="153"/>
      <c r="O21" s="153"/>
      <c r="P21" s="153"/>
      <c r="Q21" s="94" t="str">
        <f>IF($AK$11=3,"☑","□")</f>
        <v>□</v>
      </c>
      <c r="R21" s="152" t="s">
        <v>93</v>
      </c>
      <c r="S21" s="153"/>
      <c r="T21" s="153"/>
      <c r="U21" s="153"/>
      <c r="V21" s="153"/>
      <c r="X21" s="94" t="str">
        <f>IF($AK$11=4,"☑","□")</f>
        <v>□</v>
      </c>
      <c r="Y21" s="152" t="s">
        <v>94</v>
      </c>
      <c r="Z21" s="153"/>
      <c r="AA21" s="153"/>
      <c r="AB21" s="153"/>
      <c r="AC21" s="153"/>
      <c r="AK21" s="216">
        <f>$AK$11</f>
        <v>0</v>
      </c>
    </row>
    <row r="22" spans="1:46" ht="18" customHeight="1">
      <c r="A22" s="37"/>
      <c r="F22" s="153"/>
      <c r="G22" s="153"/>
      <c r="H22" s="153"/>
      <c r="I22" s="153"/>
      <c r="J22" s="153"/>
      <c r="K22" s="153"/>
      <c r="L22" s="153"/>
      <c r="M22" s="153"/>
      <c r="N22" s="153"/>
      <c r="O22" s="153"/>
      <c r="P22" s="153"/>
      <c r="Q22" s="153"/>
      <c r="R22" s="153"/>
      <c r="S22" s="153"/>
    </row>
    <row r="23" spans="1:46" ht="24.75" customHeight="1">
      <c r="A23" s="37"/>
      <c r="B23" s="56" t="s">
        <v>236</v>
      </c>
      <c r="D23" s="153"/>
      <c r="E23" s="153"/>
      <c r="I23" s="55"/>
      <c r="J23" s="55"/>
      <c r="K23" s="55"/>
      <c r="L23" s="55"/>
    </row>
    <row r="24" spans="1:46" ht="24.75" customHeight="1">
      <c r="A24" s="37"/>
      <c r="B24" s="56"/>
      <c r="C24" s="281" t="s">
        <v>210</v>
      </c>
      <c r="D24" s="281"/>
      <c r="E24" s="281"/>
      <c r="F24" s="281"/>
      <c r="G24" s="281"/>
      <c r="H24" s="281" t="s">
        <v>211</v>
      </c>
      <c r="I24" s="281"/>
      <c r="J24" s="281"/>
      <c r="K24" s="281"/>
      <c r="L24" s="281"/>
      <c r="M24" s="281"/>
      <c r="N24" s="281"/>
      <c r="Q24" s="281" t="s">
        <v>210</v>
      </c>
      <c r="R24" s="281"/>
      <c r="S24" s="281"/>
      <c r="T24" s="281"/>
      <c r="U24" s="281"/>
      <c r="V24" s="281" t="s">
        <v>211</v>
      </c>
      <c r="W24" s="281"/>
      <c r="X24" s="281"/>
      <c r="Y24" s="281"/>
      <c r="Z24" s="281"/>
      <c r="AA24" s="281"/>
      <c r="AB24" s="281"/>
      <c r="AL24" s="216"/>
      <c r="AM24" s="216"/>
      <c r="AN24" s="216"/>
      <c r="AO24" s="216"/>
      <c r="AP24" s="216"/>
      <c r="AQ24" s="216"/>
      <c r="AR24" s="216"/>
      <c r="AS24" s="216"/>
      <c r="AT24" s="216"/>
    </row>
    <row r="25" spans="1:46" ht="24.75" customHeight="1">
      <c r="A25" s="37"/>
      <c r="B25" s="56"/>
      <c r="C25" s="286">
        <v>2023</v>
      </c>
      <c r="D25" s="287"/>
      <c r="E25" s="257" t="s">
        <v>37</v>
      </c>
      <c r="F25" s="260" t="str">
        <f>IF(AK11=2,"6",IF(AK11=3,"9",IF(AK11=4,"12","3")))</f>
        <v>3</v>
      </c>
      <c r="G25" s="259" t="s">
        <v>738</v>
      </c>
      <c r="H25" s="282"/>
      <c r="I25" s="282"/>
      <c r="J25" s="282"/>
      <c r="K25" s="282"/>
      <c r="L25" s="282"/>
      <c r="M25" s="282"/>
      <c r="N25" s="282"/>
      <c r="Q25" s="283">
        <f>EDATE($C30,1)</f>
        <v>45170</v>
      </c>
      <c r="R25" s="284"/>
      <c r="S25" s="284"/>
      <c r="T25" s="284"/>
      <c r="U25" s="285"/>
      <c r="V25" s="282"/>
      <c r="W25" s="282"/>
      <c r="X25" s="282"/>
      <c r="Y25" s="282"/>
      <c r="Z25" s="282"/>
      <c r="AA25" s="282"/>
      <c r="AB25" s="282"/>
      <c r="AK25" s="258" t="str">
        <f>C25&amp;"/"&amp;F25</f>
        <v>2023/3</v>
      </c>
      <c r="AL25" s="216"/>
      <c r="AM25" s="216"/>
      <c r="AN25" s="216"/>
      <c r="AO25" s="216"/>
      <c r="AP25" s="216"/>
      <c r="AQ25" s="216"/>
      <c r="AR25" s="216"/>
      <c r="AS25" s="216"/>
      <c r="AT25" s="216"/>
    </row>
    <row r="26" spans="1:46" ht="24.75" customHeight="1">
      <c r="A26" s="37"/>
      <c r="B26" s="56"/>
      <c r="C26" s="283">
        <f>EDATE($AK25,1)</f>
        <v>45017</v>
      </c>
      <c r="D26" s="284"/>
      <c r="E26" s="284"/>
      <c r="F26" s="284"/>
      <c r="G26" s="285"/>
      <c r="H26" s="282"/>
      <c r="I26" s="282"/>
      <c r="J26" s="282"/>
      <c r="K26" s="282"/>
      <c r="L26" s="282"/>
      <c r="M26" s="282"/>
      <c r="N26" s="282"/>
      <c r="Q26" s="283">
        <f>EDATE($Q25,1)</f>
        <v>45200</v>
      </c>
      <c r="R26" s="284"/>
      <c r="S26" s="284"/>
      <c r="T26" s="284"/>
      <c r="U26" s="285"/>
      <c r="V26" s="282"/>
      <c r="W26" s="282"/>
      <c r="X26" s="282"/>
      <c r="Y26" s="282"/>
      <c r="Z26" s="282"/>
      <c r="AA26" s="282"/>
      <c r="AB26" s="282"/>
      <c r="AL26" s="216"/>
      <c r="AM26" s="216"/>
      <c r="AN26" s="216"/>
      <c r="AO26" s="216"/>
      <c r="AP26" s="216"/>
      <c r="AQ26" s="216"/>
      <c r="AR26" s="216"/>
      <c r="AS26" s="216"/>
      <c r="AT26" s="216"/>
    </row>
    <row r="27" spans="1:46" ht="24.75" customHeight="1">
      <c r="A27" s="37"/>
      <c r="B27" s="56"/>
      <c r="C27" s="283">
        <f t="shared" ref="C27:C30" si="0">EDATE($C26,1)</f>
        <v>45047</v>
      </c>
      <c r="D27" s="284"/>
      <c r="E27" s="284"/>
      <c r="F27" s="284"/>
      <c r="G27" s="285"/>
      <c r="H27" s="282"/>
      <c r="I27" s="282"/>
      <c r="J27" s="282"/>
      <c r="K27" s="282"/>
      <c r="L27" s="282"/>
      <c r="M27" s="282"/>
      <c r="N27" s="282"/>
      <c r="Q27" s="283">
        <f t="shared" ref="Q27:Q30" si="1">EDATE($Q26,1)</f>
        <v>45231</v>
      </c>
      <c r="R27" s="284"/>
      <c r="S27" s="284"/>
      <c r="T27" s="284"/>
      <c r="U27" s="285"/>
      <c r="V27" s="282"/>
      <c r="W27" s="282"/>
      <c r="X27" s="282"/>
      <c r="Y27" s="282"/>
      <c r="Z27" s="282"/>
      <c r="AA27" s="282"/>
      <c r="AB27" s="282"/>
      <c r="AL27" s="216"/>
      <c r="AM27" s="216"/>
      <c r="AN27" s="216"/>
      <c r="AO27" s="216"/>
      <c r="AP27" s="216"/>
      <c r="AQ27" s="216"/>
      <c r="AR27" s="216"/>
      <c r="AS27" s="216"/>
      <c r="AT27" s="216"/>
    </row>
    <row r="28" spans="1:46" ht="24.75" customHeight="1">
      <c r="A28" s="37"/>
      <c r="B28" s="56"/>
      <c r="C28" s="283">
        <f t="shared" si="0"/>
        <v>45078</v>
      </c>
      <c r="D28" s="284"/>
      <c r="E28" s="284"/>
      <c r="F28" s="284"/>
      <c r="G28" s="285"/>
      <c r="H28" s="282"/>
      <c r="I28" s="282"/>
      <c r="J28" s="282"/>
      <c r="K28" s="282"/>
      <c r="L28" s="282"/>
      <c r="M28" s="282"/>
      <c r="N28" s="282"/>
      <c r="Q28" s="283">
        <f t="shared" si="1"/>
        <v>45261</v>
      </c>
      <c r="R28" s="284"/>
      <c r="S28" s="284"/>
      <c r="T28" s="284"/>
      <c r="U28" s="285"/>
      <c r="V28" s="282"/>
      <c r="W28" s="282"/>
      <c r="X28" s="282"/>
      <c r="Y28" s="282"/>
      <c r="Z28" s="282"/>
      <c r="AA28" s="282"/>
      <c r="AB28" s="282"/>
      <c r="AL28" s="216"/>
      <c r="AM28" s="216"/>
      <c r="AN28" s="216"/>
      <c r="AO28" s="216"/>
      <c r="AP28" s="216"/>
      <c r="AQ28" s="216"/>
      <c r="AR28" s="216"/>
      <c r="AS28" s="216"/>
      <c r="AT28" s="216"/>
    </row>
    <row r="29" spans="1:46" ht="24.75" customHeight="1">
      <c r="A29" s="37"/>
      <c r="B29" s="56"/>
      <c r="C29" s="283">
        <f t="shared" si="0"/>
        <v>45108</v>
      </c>
      <c r="D29" s="284"/>
      <c r="E29" s="284"/>
      <c r="F29" s="284"/>
      <c r="G29" s="285"/>
      <c r="H29" s="282"/>
      <c r="I29" s="282"/>
      <c r="J29" s="282"/>
      <c r="K29" s="282"/>
      <c r="L29" s="282"/>
      <c r="M29" s="282"/>
      <c r="N29" s="282"/>
      <c r="Q29" s="283">
        <f t="shared" si="1"/>
        <v>45292</v>
      </c>
      <c r="R29" s="284"/>
      <c r="S29" s="284"/>
      <c r="T29" s="284"/>
      <c r="U29" s="285"/>
      <c r="V29" s="282"/>
      <c r="W29" s="282"/>
      <c r="X29" s="282"/>
      <c r="Y29" s="282"/>
      <c r="Z29" s="282"/>
      <c r="AA29" s="282"/>
      <c r="AB29" s="282"/>
      <c r="AL29" s="216"/>
      <c r="AM29" s="216"/>
      <c r="AN29" s="216"/>
      <c r="AO29" s="216"/>
      <c r="AP29" s="216"/>
      <c r="AQ29" s="216"/>
      <c r="AR29" s="216"/>
      <c r="AS29" s="216"/>
      <c r="AT29" s="216"/>
    </row>
    <row r="30" spans="1:46" ht="24.75" customHeight="1">
      <c r="A30" s="37"/>
      <c r="B30" s="56"/>
      <c r="C30" s="283">
        <f t="shared" si="0"/>
        <v>45139</v>
      </c>
      <c r="D30" s="284"/>
      <c r="E30" s="284"/>
      <c r="F30" s="284"/>
      <c r="G30" s="285"/>
      <c r="H30" s="282"/>
      <c r="I30" s="282"/>
      <c r="J30" s="282"/>
      <c r="K30" s="282"/>
      <c r="L30" s="282"/>
      <c r="M30" s="282"/>
      <c r="N30" s="282"/>
      <c r="Q30" s="283">
        <f t="shared" si="1"/>
        <v>45323</v>
      </c>
      <c r="R30" s="284"/>
      <c r="S30" s="284"/>
      <c r="T30" s="284"/>
      <c r="U30" s="285"/>
      <c r="V30" s="282"/>
      <c r="W30" s="282"/>
      <c r="X30" s="282"/>
      <c r="Y30" s="282"/>
      <c r="Z30" s="282"/>
      <c r="AA30" s="282"/>
      <c r="AB30" s="282"/>
      <c r="AL30" s="216"/>
      <c r="AM30" s="216"/>
      <c r="AN30" s="216"/>
      <c r="AO30" s="216"/>
      <c r="AP30" s="216"/>
      <c r="AQ30" s="216"/>
      <c r="AR30" s="216"/>
      <c r="AS30" s="216"/>
      <c r="AT30" s="216"/>
    </row>
    <row r="31" spans="1:46" ht="18" customHeight="1">
      <c r="A31" s="37"/>
      <c r="B31" s="56"/>
    </row>
    <row r="32" spans="1:46" ht="24.75" customHeight="1">
      <c r="A32" s="37"/>
      <c r="C32" s="295" t="s">
        <v>234</v>
      </c>
      <c r="D32" s="295"/>
      <c r="E32" s="295"/>
      <c r="F32" s="295"/>
      <c r="G32" s="295"/>
      <c r="H32" s="295"/>
      <c r="I32" s="295"/>
      <c r="J32" s="295"/>
      <c r="K32" s="295"/>
      <c r="L32" s="295"/>
      <c r="M32" s="296">
        <f>IFERROR(AVERAGE(H25:N30,V25:AB30),0)</f>
        <v>0</v>
      </c>
      <c r="N32" s="296"/>
      <c r="O32" s="296"/>
      <c r="P32" s="296"/>
      <c r="Q32" s="296"/>
      <c r="R32" s="296"/>
      <c r="S32" s="296"/>
      <c r="T32" s="55" t="s">
        <v>19</v>
      </c>
      <c r="V32" s="57" t="s">
        <v>20</v>
      </c>
      <c r="W32" s="56"/>
      <c r="X32" s="55"/>
      <c r="Y32" s="56"/>
      <c r="Z32" s="297"/>
      <c r="AA32" s="297"/>
      <c r="AB32" s="297"/>
      <c r="AC32" s="297"/>
      <c r="AD32" s="297"/>
      <c r="AE32" s="297"/>
      <c r="AF32" s="297"/>
      <c r="AG32" s="55" t="s">
        <v>342</v>
      </c>
    </row>
    <row r="33" spans="1:37" ht="24.75" customHeight="1">
      <c r="A33" s="37"/>
      <c r="B33" s="288" t="s">
        <v>778</v>
      </c>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row>
    <row r="34" spans="1:37" ht="24.75" customHeight="1">
      <c r="A34" s="37"/>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row>
    <row r="35" spans="1:37" ht="24.75" customHeight="1">
      <c r="A35" s="37"/>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row>
    <row r="36" spans="1:37" ht="24.75" customHeight="1">
      <c r="A36" s="37"/>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row>
    <row r="37" spans="1:37" ht="24.75" customHeight="1">
      <c r="A37" s="37"/>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row>
    <row r="38" spans="1:37" ht="18" customHeight="1">
      <c r="A38" s="37"/>
      <c r="C38" s="58"/>
      <c r="D38" s="153"/>
      <c r="E38" s="153"/>
      <c r="G38" s="153"/>
      <c r="H38" s="153"/>
      <c r="I38" s="153"/>
      <c r="J38" s="153"/>
      <c r="K38" s="153"/>
      <c r="L38" s="153"/>
      <c r="M38" s="55"/>
      <c r="N38" s="55"/>
      <c r="O38" s="55"/>
      <c r="P38" s="55"/>
      <c r="Q38" s="55"/>
      <c r="R38" s="55"/>
      <c r="S38" s="55"/>
      <c r="T38" s="55"/>
      <c r="U38" s="55"/>
      <c r="V38" s="55"/>
      <c r="W38" s="55"/>
      <c r="X38" s="55"/>
      <c r="Y38" s="55"/>
      <c r="Z38" s="55"/>
      <c r="AA38" s="55"/>
      <c r="AB38" s="55"/>
      <c r="AC38" s="55"/>
      <c r="AD38" s="55"/>
      <c r="AE38" s="55"/>
      <c r="AF38" s="55"/>
      <c r="AG38" s="55"/>
    </row>
    <row r="39" spans="1:37" ht="24.75" customHeight="1">
      <c r="A39" s="37"/>
      <c r="B39" s="57" t="s">
        <v>140</v>
      </c>
      <c r="C39" s="56"/>
      <c r="D39" s="153"/>
      <c r="E39" s="153"/>
      <c r="G39" s="153"/>
      <c r="H39" s="153"/>
      <c r="I39" s="153"/>
      <c r="J39" s="153"/>
      <c r="K39" s="153"/>
      <c r="L39" s="153"/>
      <c r="M39" s="55"/>
      <c r="N39" s="55"/>
      <c r="O39" s="55"/>
      <c r="P39" s="55"/>
      <c r="Q39" s="55"/>
      <c r="R39" s="55"/>
      <c r="S39" s="55"/>
      <c r="T39" s="55"/>
      <c r="U39" s="55"/>
      <c r="V39" s="55"/>
      <c r="W39" s="55"/>
      <c r="X39" s="55"/>
      <c r="Y39" s="55"/>
      <c r="Z39" s="55"/>
      <c r="AA39" s="55"/>
      <c r="AB39" s="55"/>
      <c r="AC39" s="55"/>
      <c r="AD39" s="55"/>
      <c r="AE39" s="55"/>
      <c r="AF39" s="55"/>
      <c r="AG39" s="55"/>
    </row>
    <row r="40" spans="1:37" ht="24.75" customHeight="1">
      <c r="A40" s="37"/>
      <c r="B40" s="57" t="s">
        <v>205</v>
      </c>
      <c r="C40" s="56"/>
      <c r="D40" s="153"/>
      <c r="E40" s="153"/>
      <c r="G40" s="153"/>
      <c r="H40" s="153"/>
      <c r="I40" s="153"/>
      <c r="J40" s="153"/>
      <c r="K40" s="153"/>
      <c r="L40" s="153"/>
      <c r="AK40" s="216" t="s">
        <v>214</v>
      </c>
    </row>
    <row r="41" spans="1:37" ht="30" customHeight="1">
      <c r="A41" s="37"/>
      <c r="B41" s="57"/>
      <c r="C41" s="56"/>
      <c r="D41" s="153"/>
      <c r="E41" s="153"/>
      <c r="I41" s="290" t="s">
        <v>212</v>
      </c>
      <c r="J41" s="291"/>
      <c r="K41" s="291"/>
      <c r="L41" s="292"/>
      <c r="M41" s="293" t="s">
        <v>213</v>
      </c>
      <c r="N41" s="294"/>
      <c r="O41" s="294"/>
      <c r="P41" s="294"/>
      <c r="Q41" s="294"/>
      <c r="R41" s="294"/>
      <c r="S41" s="294"/>
    </row>
    <row r="42" spans="1:37" ht="24.75" customHeight="1">
      <c r="A42" s="37"/>
      <c r="B42" s="57"/>
      <c r="C42" s="56"/>
      <c r="D42" s="153"/>
      <c r="E42" s="153"/>
      <c r="I42" s="304">
        <f>Q28</f>
        <v>45261</v>
      </c>
      <c r="J42" s="304"/>
      <c r="K42" s="304"/>
      <c r="L42" s="304"/>
      <c r="M42" s="299"/>
      <c r="N42" s="299"/>
      <c r="O42" s="299"/>
      <c r="P42" s="299"/>
      <c r="Q42" s="299"/>
      <c r="R42" s="299"/>
      <c r="S42" s="299"/>
    </row>
    <row r="43" spans="1:37" ht="24.75" customHeight="1">
      <c r="A43" s="37"/>
      <c r="B43" s="57"/>
      <c r="C43" s="56"/>
      <c r="D43" s="153"/>
      <c r="E43" s="153"/>
      <c r="I43" s="304">
        <f>Q29</f>
        <v>45292</v>
      </c>
      <c r="J43" s="304"/>
      <c r="K43" s="304"/>
      <c r="L43" s="304"/>
      <c r="M43" s="299"/>
      <c r="N43" s="299"/>
      <c r="O43" s="299"/>
      <c r="P43" s="299"/>
      <c r="Q43" s="299"/>
      <c r="R43" s="299"/>
      <c r="S43" s="299"/>
    </row>
    <row r="44" spans="1:37" ht="24.75" customHeight="1">
      <c r="A44" s="37"/>
      <c r="B44" s="57"/>
      <c r="C44" s="56"/>
      <c r="D44" s="153"/>
      <c r="E44" s="153"/>
      <c r="I44" s="304">
        <f>Q30</f>
        <v>45323</v>
      </c>
      <c r="J44" s="304"/>
      <c r="K44" s="304"/>
      <c r="L44" s="304"/>
      <c r="M44" s="299"/>
      <c r="N44" s="299"/>
      <c r="O44" s="299"/>
      <c r="P44" s="299"/>
      <c r="Q44" s="299"/>
      <c r="R44" s="299"/>
      <c r="S44" s="299"/>
    </row>
    <row r="45" spans="1:37" ht="24.75" customHeight="1">
      <c r="A45" s="37"/>
      <c r="B45" s="57"/>
      <c r="C45" s="56"/>
      <c r="D45" s="153"/>
      <c r="E45" s="153"/>
      <c r="I45" s="137"/>
      <c r="J45" s="137"/>
      <c r="K45" s="137"/>
      <c r="L45" s="137"/>
      <c r="M45" s="142"/>
      <c r="N45" s="142"/>
      <c r="O45" s="142"/>
      <c r="P45" s="142"/>
      <c r="Q45" s="142"/>
      <c r="R45" s="142"/>
      <c r="S45" s="142"/>
    </row>
    <row r="46" spans="1:37" ht="24.75" customHeight="1">
      <c r="A46" s="37"/>
      <c r="B46" s="57"/>
      <c r="C46" s="300" t="s">
        <v>235</v>
      </c>
      <c r="D46" s="300"/>
      <c r="E46" s="300"/>
      <c r="F46" s="300"/>
      <c r="G46" s="300"/>
      <c r="H46" s="300"/>
      <c r="I46" s="300"/>
      <c r="J46" s="300"/>
      <c r="K46" s="300"/>
      <c r="L46" s="300"/>
      <c r="M46" s="301">
        <f>IFERROR(ROUND(AVERAGE(M42:S44),2),0)</f>
        <v>0</v>
      </c>
      <c r="N46" s="302"/>
      <c r="O46" s="302"/>
      <c r="P46" s="302"/>
      <c r="Q46" s="302"/>
      <c r="R46" s="302"/>
      <c r="S46" s="303"/>
      <c r="T46" s="55" t="s">
        <v>21</v>
      </c>
      <c r="V46" s="57" t="s">
        <v>20</v>
      </c>
      <c r="X46" s="55"/>
      <c r="Z46" s="272"/>
      <c r="AA46" s="272"/>
      <c r="AB46" s="272"/>
      <c r="AC46" s="272"/>
      <c r="AD46" s="272"/>
      <c r="AE46" s="272"/>
      <c r="AF46" s="272"/>
      <c r="AG46" s="55" t="s">
        <v>22</v>
      </c>
      <c r="AK46" s="216">
        <v>780</v>
      </c>
    </row>
    <row r="47" spans="1:37" ht="24.75" customHeight="1">
      <c r="A47" s="37"/>
      <c r="B47" s="289" t="s">
        <v>739</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row>
    <row r="48" spans="1:37" ht="24.75" customHeight="1">
      <c r="A48" s="37"/>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row>
    <row r="49" spans="1:36" ht="24.75" customHeight="1">
      <c r="A49" s="37"/>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row>
    <row r="50" spans="1:36" ht="18" customHeight="1">
      <c r="A50" s="37"/>
      <c r="C50" s="49"/>
      <c r="D50" s="153"/>
      <c r="E50" s="153"/>
      <c r="F50" s="36"/>
      <c r="G50" s="153"/>
      <c r="H50" s="153"/>
      <c r="I50" s="153"/>
      <c r="J50" s="153"/>
      <c r="K50" s="153"/>
      <c r="L50" s="153"/>
      <c r="M50" s="55"/>
      <c r="N50" s="55"/>
      <c r="O50" s="55"/>
      <c r="P50" s="55"/>
      <c r="Q50" s="55"/>
      <c r="R50" s="55"/>
      <c r="S50" s="55"/>
      <c r="T50" s="55"/>
      <c r="U50" s="55"/>
      <c r="V50" s="55"/>
      <c r="W50" s="55"/>
      <c r="X50" s="55"/>
      <c r="Y50" s="55"/>
      <c r="Z50" s="55"/>
      <c r="AA50" s="55"/>
      <c r="AB50" s="55"/>
      <c r="AC50" s="55"/>
      <c r="AD50" s="55"/>
      <c r="AE50" s="55"/>
      <c r="AF50" s="55"/>
      <c r="AG50" s="55"/>
      <c r="AH50" s="55"/>
    </row>
    <row r="51" spans="1:36" ht="24.75" customHeight="1">
      <c r="A51" s="37"/>
      <c r="B51" s="57" t="s">
        <v>237</v>
      </c>
      <c r="C51" s="49"/>
      <c r="D51" s="153"/>
      <c r="E51" s="153"/>
      <c r="F51" s="36"/>
      <c r="G51" s="153"/>
      <c r="H51" s="153"/>
      <c r="I51" s="153"/>
      <c r="J51" s="153"/>
      <c r="K51" s="153"/>
      <c r="L51" s="153"/>
      <c r="M51" s="55"/>
      <c r="N51" s="55"/>
      <c r="O51" s="55"/>
      <c r="P51" s="55"/>
      <c r="Q51" s="55"/>
      <c r="R51" s="55"/>
      <c r="S51" s="55"/>
      <c r="T51" s="55"/>
      <c r="U51" s="55"/>
      <c r="V51" s="55"/>
      <c r="W51" s="55"/>
      <c r="X51" s="55"/>
      <c r="Y51" s="55"/>
      <c r="Z51" s="55"/>
      <c r="AA51" s="55"/>
      <c r="AB51" s="55"/>
      <c r="AC51" s="55"/>
      <c r="AD51" s="55"/>
      <c r="AE51" s="55"/>
      <c r="AF51" s="55"/>
      <c r="AG51" s="55"/>
      <c r="AH51" s="55"/>
    </row>
    <row r="52" spans="1:36" ht="24.75" customHeight="1">
      <c r="A52" s="138"/>
      <c r="B52" s="121" t="s">
        <v>139</v>
      </c>
      <c r="C52" s="121"/>
      <c r="D52" s="122"/>
      <c r="E52" s="122"/>
      <c r="F52" s="121"/>
      <c r="G52" s="122"/>
      <c r="H52" s="122"/>
      <c r="I52" s="122"/>
      <c r="J52" s="122"/>
      <c r="K52" s="122"/>
      <c r="L52" s="122"/>
      <c r="M52" s="139"/>
      <c r="N52" s="139"/>
      <c r="O52" s="139"/>
      <c r="P52" s="139"/>
      <c r="Q52" s="139"/>
      <c r="R52" s="139"/>
      <c r="S52" s="139"/>
      <c r="T52" s="139"/>
      <c r="U52" s="139"/>
      <c r="V52" s="139"/>
      <c r="W52" s="139"/>
      <c r="X52" s="139"/>
      <c r="Y52" s="139"/>
      <c r="Z52" s="139"/>
      <c r="AA52" s="139"/>
      <c r="AB52" s="139"/>
      <c r="AC52" s="139"/>
      <c r="AD52" s="139"/>
      <c r="AE52" s="139"/>
      <c r="AF52" s="139"/>
      <c r="AG52" s="139"/>
      <c r="AH52" s="120"/>
      <c r="AI52" s="120"/>
      <c r="AJ52" s="120"/>
    </row>
    <row r="53" spans="1:36" ht="24.75" customHeight="1">
      <c r="A53" s="138"/>
      <c r="B53" s="120"/>
      <c r="C53" s="121"/>
      <c r="D53" s="122"/>
      <c r="E53" s="122"/>
      <c r="F53" s="121"/>
      <c r="G53" s="122"/>
      <c r="H53" s="122"/>
      <c r="I53" s="122"/>
      <c r="J53" s="122"/>
      <c r="K53" s="122"/>
      <c r="L53" s="122"/>
      <c r="M53" s="298">
        <f>M46</f>
        <v>0</v>
      </c>
      <c r="N53" s="298"/>
      <c r="O53" s="298"/>
      <c r="P53" s="298"/>
      <c r="Q53" s="298"/>
      <c r="R53" s="298"/>
      <c r="S53" s="298"/>
      <c r="T53" s="139" t="s">
        <v>21</v>
      </c>
      <c r="U53" s="140"/>
      <c r="V53" s="141" t="s">
        <v>20</v>
      </c>
      <c r="W53" s="140"/>
      <c r="X53" s="139"/>
      <c r="Y53" s="140"/>
      <c r="Z53" s="298">
        <f>Z46</f>
        <v>0</v>
      </c>
      <c r="AA53" s="298"/>
      <c r="AB53" s="298"/>
      <c r="AC53" s="298"/>
      <c r="AD53" s="298"/>
      <c r="AE53" s="298"/>
      <c r="AF53" s="298"/>
      <c r="AG53" s="139" t="s">
        <v>22</v>
      </c>
      <c r="AH53" s="120"/>
      <c r="AI53" s="120"/>
      <c r="AJ53" s="120"/>
    </row>
    <row r="54" spans="1:36" ht="24.75" customHeight="1">
      <c r="A54" s="37"/>
      <c r="B54" s="57" t="s">
        <v>138</v>
      </c>
      <c r="C54" s="152"/>
      <c r="D54" s="153"/>
      <c r="E54" s="153"/>
      <c r="G54" s="153"/>
      <c r="H54" s="153"/>
      <c r="I54" s="153"/>
      <c r="J54" s="153"/>
      <c r="K54" s="153"/>
      <c r="L54" s="153"/>
      <c r="M54" s="55"/>
      <c r="N54" s="55"/>
      <c r="O54" s="55"/>
      <c r="P54" s="55"/>
      <c r="Q54" s="55"/>
      <c r="R54" s="55"/>
      <c r="S54" s="55"/>
      <c r="T54" s="55"/>
      <c r="U54" s="55"/>
      <c r="V54" s="55"/>
      <c r="W54" s="55"/>
      <c r="X54" s="55"/>
      <c r="Y54" s="55"/>
      <c r="Z54" s="55"/>
      <c r="AA54" s="55"/>
      <c r="AB54" s="55"/>
      <c r="AC54" s="55"/>
      <c r="AD54" s="55"/>
      <c r="AE54" s="55"/>
      <c r="AF54" s="55"/>
      <c r="AG54" s="55"/>
    </row>
    <row r="55" spans="1:36" ht="24.75" customHeight="1">
      <c r="A55" s="37"/>
      <c r="C55" s="152"/>
      <c r="D55" s="153"/>
      <c r="E55" s="153"/>
      <c r="G55" s="153"/>
      <c r="H55" s="153"/>
      <c r="I55" s="153"/>
      <c r="J55" s="153"/>
      <c r="K55" s="153"/>
      <c r="L55" s="153"/>
      <c r="M55" s="296">
        <f>M53*AK46</f>
        <v>0</v>
      </c>
      <c r="N55" s="296"/>
      <c r="O55" s="296"/>
      <c r="P55" s="296"/>
      <c r="Q55" s="296"/>
      <c r="R55" s="296"/>
      <c r="S55" s="296"/>
      <c r="T55" s="55" t="s">
        <v>19</v>
      </c>
      <c r="U55" s="56"/>
      <c r="V55" s="57" t="s">
        <v>20</v>
      </c>
      <c r="W55" s="56"/>
      <c r="X55" s="55"/>
      <c r="Y55" s="56"/>
      <c r="Z55" s="296">
        <f>Z53*AK46</f>
        <v>0</v>
      </c>
      <c r="AA55" s="296"/>
      <c r="AB55" s="296"/>
      <c r="AC55" s="296"/>
      <c r="AD55" s="296"/>
      <c r="AE55" s="296"/>
      <c r="AF55" s="296"/>
      <c r="AG55" s="55" t="s">
        <v>342</v>
      </c>
    </row>
    <row r="56" spans="1:36" ht="18" customHeight="1">
      <c r="A56" s="37"/>
      <c r="C56" s="152"/>
      <c r="D56" s="153"/>
      <c r="E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row>
    <row r="57" spans="1:36" ht="24.75" customHeight="1">
      <c r="A57" s="37"/>
      <c r="B57" s="57" t="s">
        <v>142</v>
      </c>
      <c r="C57" s="152"/>
      <c r="D57" s="153"/>
      <c r="E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row>
    <row r="58" spans="1:36" ht="24.75" customHeight="1">
      <c r="A58" s="37"/>
      <c r="B58" s="57"/>
      <c r="C58" s="152"/>
      <c r="D58" s="153"/>
      <c r="E58" s="153"/>
      <c r="F58" s="305" t="s">
        <v>212</v>
      </c>
      <c r="G58" s="305"/>
      <c r="H58" s="305"/>
      <c r="I58" s="305"/>
      <c r="J58" s="305"/>
      <c r="K58" s="305"/>
      <c r="L58" s="306"/>
      <c r="M58" s="293" t="s">
        <v>215</v>
      </c>
      <c r="N58" s="294"/>
      <c r="O58" s="294"/>
      <c r="P58" s="294"/>
      <c r="Q58" s="294"/>
      <c r="R58" s="294"/>
      <c r="S58" s="294"/>
      <c r="T58" s="293" t="s">
        <v>216</v>
      </c>
      <c r="U58" s="294"/>
      <c r="V58" s="294"/>
      <c r="W58" s="294"/>
      <c r="X58" s="294"/>
      <c r="Y58" s="294"/>
      <c r="Z58" s="294"/>
      <c r="AA58" s="153"/>
      <c r="AB58" s="153"/>
      <c r="AC58" s="153"/>
      <c r="AD58" s="153"/>
      <c r="AE58" s="153"/>
      <c r="AF58" s="153"/>
      <c r="AG58" s="153"/>
    </row>
    <row r="59" spans="1:36" ht="24.75" customHeight="1">
      <c r="A59" s="37"/>
      <c r="B59" s="57"/>
      <c r="C59" s="152"/>
      <c r="D59" s="153"/>
      <c r="E59" s="153"/>
      <c r="F59" s="304">
        <f>I42</f>
        <v>45261</v>
      </c>
      <c r="G59" s="304"/>
      <c r="H59" s="304"/>
      <c r="I59" s="304"/>
      <c r="J59" s="304"/>
      <c r="K59" s="304"/>
      <c r="L59" s="304"/>
      <c r="M59" s="307"/>
      <c r="N59" s="307"/>
      <c r="O59" s="307"/>
      <c r="P59" s="307"/>
      <c r="Q59" s="307"/>
      <c r="R59" s="307"/>
      <c r="S59" s="307"/>
      <c r="T59" s="307"/>
      <c r="U59" s="307"/>
      <c r="V59" s="307"/>
      <c r="W59" s="307"/>
      <c r="X59" s="307"/>
      <c r="Y59" s="307"/>
      <c r="Z59" s="307"/>
      <c r="AA59" s="153"/>
      <c r="AB59" s="153"/>
      <c r="AC59" s="153"/>
      <c r="AD59" s="153"/>
      <c r="AE59" s="153"/>
      <c r="AF59" s="153"/>
      <c r="AG59" s="153"/>
    </row>
    <row r="60" spans="1:36" ht="24.75" customHeight="1">
      <c r="A60" s="37"/>
      <c r="B60" s="57"/>
      <c r="C60" s="152"/>
      <c r="D60" s="153"/>
      <c r="E60" s="153"/>
      <c r="F60" s="304">
        <f>I43</f>
        <v>45292</v>
      </c>
      <c r="G60" s="304"/>
      <c r="H60" s="304"/>
      <c r="I60" s="304"/>
      <c r="J60" s="304"/>
      <c r="K60" s="304"/>
      <c r="L60" s="304"/>
      <c r="M60" s="307"/>
      <c r="N60" s="307"/>
      <c r="O60" s="307"/>
      <c r="P60" s="307"/>
      <c r="Q60" s="307"/>
      <c r="R60" s="307"/>
      <c r="S60" s="307"/>
      <c r="T60" s="307"/>
      <c r="U60" s="307"/>
      <c r="V60" s="307"/>
      <c r="W60" s="307"/>
      <c r="X60" s="307"/>
      <c r="Y60" s="307"/>
      <c r="Z60" s="307"/>
      <c r="AA60" s="153"/>
      <c r="AB60" s="153"/>
      <c r="AC60" s="153"/>
      <c r="AD60" s="153"/>
      <c r="AE60" s="153"/>
      <c r="AF60" s="153"/>
      <c r="AG60" s="153"/>
    </row>
    <row r="61" spans="1:36" ht="24.75" customHeight="1">
      <c r="A61" s="37"/>
      <c r="B61" s="57"/>
      <c r="C61" s="152"/>
      <c r="D61" s="153"/>
      <c r="E61" s="153"/>
      <c r="F61" s="304">
        <f>I44</f>
        <v>45323</v>
      </c>
      <c r="G61" s="304"/>
      <c r="H61" s="304"/>
      <c r="I61" s="304"/>
      <c r="J61" s="304"/>
      <c r="K61" s="304"/>
      <c r="L61" s="304"/>
      <c r="M61" s="307"/>
      <c r="N61" s="307"/>
      <c r="O61" s="307"/>
      <c r="P61" s="307"/>
      <c r="Q61" s="307"/>
      <c r="R61" s="307"/>
      <c r="S61" s="307"/>
      <c r="T61" s="307"/>
      <c r="U61" s="307"/>
      <c r="V61" s="307"/>
      <c r="W61" s="307"/>
      <c r="X61" s="307"/>
      <c r="Y61" s="307"/>
      <c r="Z61" s="307"/>
      <c r="AA61" s="153"/>
      <c r="AB61" s="153"/>
      <c r="AC61" s="153"/>
      <c r="AD61" s="153"/>
      <c r="AE61" s="153"/>
      <c r="AF61" s="153"/>
      <c r="AG61" s="153"/>
    </row>
    <row r="62" spans="1:36" ht="13.5" customHeight="1">
      <c r="A62" s="37"/>
      <c r="B62" s="57"/>
      <c r="C62" s="152"/>
      <c r="D62" s="153"/>
      <c r="E62" s="153"/>
      <c r="G62" s="153"/>
      <c r="H62" s="153"/>
      <c r="I62" s="144"/>
      <c r="J62" s="144"/>
      <c r="K62" s="144"/>
      <c r="L62" s="144"/>
      <c r="M62" s="143"/>
      <c r="N62" s="143"/>
      <c r="O62" s="143"/>
      <c r="P62" s="143"/>
      <c r="Q62" s="143"/>
      <c r="R62" s="143"/>
      <c r="S62" s="143"/>
      <c r="T62" s="143"/>
      <c r="U62" s="143"/>
      <c r="V62" s="143"/>
      <c r="W62" s="143"/>
      <c r="X62" s="143"/>
      <c r="Y62" s="143"/>
      <c r="Z62" s="143"/>
      <c r="AA62" s="153"/>
      <c r="AB62" s="153"/>
      <c r="AC62" s="153"/>
      <c r="AD62" s="153"/>
      <c r="AE62" s="153"/>
      <c r="AF62" s="153"/>
      <c r="AG62" s="153"/>
    </row>
    <row r="63" spans="1:36" ht="24.75" customHeight="1">
      <c r="A63" s="37"/>
      <c r="B63" s="57"/>
      <c r="C63" s="152"/>
      <c r="D63" s="153"/>
      <c r="E63" s="153"/>
      <c r="F63" s="308" t="s">
        <v>736</v>
      </c>
      <c r="G63" s="308"/>
      <c r="H63" s="308"/>
      <c r="I63" s="308"/>
      <c r="J63" s="308"/>
      <c r="K63" s="308"/>
      <c r="L63" s="308"/>
      <c r="M63" s="309" t="e">
        <f>ROUND(AVERAGE(M59:S61),2)</f>
        <v>#DIV/0!</v>
      </c>
      <c r="N63" s="309"/>
      <c r="O63" s="309"/>
      <c r="P63" s="309"/>
      <c r="Q63" s="309"/>
      <c r="R63" s="309"/>
      <c r="S63" s="309"/>
      <c r="T63" s="309" t="e">
        <f>ROUND(AVERAGE(T59:Z61),2)</f>
        <v>#DIV/0!</v>
      </c>
      <c r="U63" s="309"/>
      <c r="V63" s="309"/>
      <c r="W63" s="309"/>
      <c r="X63" s="309"/>
      <c r="Y63" s="309"/>
      <c r="Z63" s="309"/>
      <c r="AA63" s="153"/>
      <c r="AB63" s="153"/>
      <c r="AC63" s="153"/>
      <c r="AD63" s="153"/>
      <c r="AE63" s="153"/>
      <c r="AF63" s="153"/>
      <c r="AG63" s="153"/>
    </row>
    <row r="64" spans="1:36" ht="24.75" customHeight="1">
      <c r="A64" s="37"/>
      <c r="B64" s="57"/>
      <c r="C64" s="152"/>
      <c r="D64" s="153"/>
      <c r="E64" s="153"/>
      <c r="G64" s="153"/>
      <c r="H64" s="153"/>
      <c r="I64" s="137"/>
      <c r="J64" s="137"/>
      <c r="K64" s="137"/>
      <c r="L64" s="137"/>
      <c r="M64" s="142"/>
      <c r="N64" s="142"/>
      <c r="O64" s="142"/>
      <c r="P64" s="142"/>
      <c r="Q64" s="142"/>
      <c r="R64" s="142"/>
      <c r="S64" s="142"/>
      <c r="T64" s="153"/>
      <c r="U64" s="153"/>
      <c r="V64" s="153"/>
      <c r="W64" s="153"/>
      <c r="X64" s="153"/>
      <c r="Y64" s="153"/>
      <c r="Z64" s="153"/>
      <c r="AA64" s="153"/>
      <c r="AB64" s="153"/>
      <c r="AC64" s="153"/>
      <c r="AD64" s="153"/>
      <c r="AE64" s="153"/>
      <c r="AF64" s="153"/>
      <c r="AG64" s="153"/>
    </row>
    <row r="65" spans="1:37" ht="24.75" customHeight="1">
      <c r="A65" s="37"/>
      <c r="C65" s="152"/>
      <c r="D65" s="153"/>
      <c r="E65" s="153"/>
      <c r="F65" s="310" t="s">
        <v>217</v>
      </c>
      <c r="G65" s="310"/>
      <c r="H65" s="310"/>
      <c r="I65" s="310"/>
      <c r="J65" s="310"/>
      <c r="K65" s="310"/>
      <c r="L65" s="310"/>
      <c r="M65" s="311">
        <f>IFERROR(M46/(M63+T63),0)</f>
        <v>0</v>
      </c>
      <c r="N65" s="311"/>
      <c r="O65" s="311"/>
      <c r="P65" s="311"/>
      <c r="Q65" s="311"/>
      <c r="R65" s="311"/>
      <c r="S65" s="311"/>
      <c r="T65" s="55"/>
      <c r="V65" s="57" t="s">
        <v>20</v>
      </c>
      <c r="W65" s="56"/>
      <c r="X65" s="55"/>
      <c r="Y65" s="56"/>
      <c r="Z65" s="312"/>
      <c r="AA65" s="312"/>
      <c r="AB65" s="312"/>
      <c r="AC65" s="312"/>
      <c r="AD65" s="312"/>
      <c r="AE65" s="312"/>
      <c r="AF65" s="312"/>
      <c r="AG65" s="55" t="s">
        <v>343</v>
      </c>
    </row>
    <row r="66" spans="1:37" ht="24.75" customHeight="1">
      <c r="A66" s="37"/>
      <c r="B66" s="289" t="s">
        <v>740</v>
      </c>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row>
    <row r="67" spans="1:37" ht="24.75" customHeight="1">
      <c r="A67" s="37"/>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row>
    <row r="68" spans="1:37" ht="18" customHeight="1">
      <c r="A68" s="37"/>
      <c r="C68" s="152"/>
      <c r="D68" s="153"/>
      <c r="E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row>
    <row r="69" spans="1:37" ht="24.75" customHeight="1">
      <c r="A69" s="37"/>
      <c r="B69" s="57" t="s">
        <v>218</v>
      </c>
      <c r="C69" s="152"/>
      <c r="D69" s="153"/>
      <c r="E69" s="153"/>
      <c r="G69" s="153"/>
      <c r="H69" s="153"/>
      <c r="I69" s="153"/>
      <c r="J69" s="153"/>
      <c r="K69" s="153"/>
      <c r="L69" s="153"/>
      <c r="M69" s="55"/>
      <c r="N69" s="55"/>
      <c r="O69" s="55"/>
      <c r="P69" s="55"/>
      <c r="Q69" s="55"/>
      <c r="R69" s="55"/>
      <c r="S69" s="55"/>
      <c r="T69" s="55"/>
      <c r="U69" s="55"/>
      <c r="V69" s="55"/>
      <c r="W69" s="55"/>
      <c r="X69" s="55"/>
      <c r="Y69" s="55"/>
      <c r="Z69" s="55"/>
      <c r="AA69" s="55"/>
      <c r="AB69" s="55"/>
      <c r="AC69" s="55"/>
      <c r="AD69" s="55"/>
      <c r="AE69" s="55"/>
      <c r="AF69" s="55"/>
      <c r="AG69" s="55"/>
      <c r="AH69" s="55"/>
    </row>
    <row r="70" spans="1:37" ht="24.75" customHeight="1">
      <c r="A70" s="37"/>
      <c r="B70" s="152"/>
      <c r="D70" s="153"/>
      <c r="E70" s="153"/>
      <c r="G70" s="153"/>
      <c r="H70" s="153"/>
      <c r="I70" s="153"/>
      <c r="J70" s="153"/>
      <c r="K70" s="153"/>
      <c r="L70" s="153"/>
      <c r="M70" s="313" t="e">
        <f>ROUNDDOWN(M55/(M32*医療保険の利用者割合１),4)</f>
        <v>#DIV/0!</v>
      </c>
      <c r="N70" s="313"/>
      <c r="O70" s="313"/>
      <c r="P70" s="313"/>
      <c r="Q70" s="313"/>
      <c r="R70" s="313"/>
      <c r="S70" s="313"/>
      <c r="T70" s="55"/>
      <c r="U70" s="56"/>
      <c r="V70" s="57" t="s">
        <v>20</v>
      </c>
      <c r="W70" s="56"/>
      <c r="X70" s="55"/>
      <c r="Y70" s="56"/>
      <c r="Z70" s="313" t="e">
        <f>ROUNDDOWN(Z55/(Z32*Z65),4)</f>
        <v>#DIV/0!</v>
      </c>
      <c r="AA70" s="313"/>
      <c r="AB70" s="313"/>
      <c r="AC70" s="313"/>
      <c r="AD70" s="313"/>
      <c r="AE70" s="313"/>
      <c r="AF70" s="313"/>
      <c r="AG70" s="55" t="s">
        <v>343</v>
      </c>
      <c r="AK70" s="217" t="e">
        <f>IF(M70&lt;0.012,1,0)</f>
        <v>#DIV/0!</v>
      </c>
    </row>
    <row r="71" spans="1:37" ht="18" customHeight="1">
      <c r="A71" s="37"/>
      <c r="B71" s="152"/>
      <c r="D71" s="58"/>
      <c r="E71" s="153"/>
      <c r="F71" s="49"/>
      <c r="G71" s="153"/>
      <c r="H71" s="153"/>
      <c r="I71" s="153"/>
      <c r="J71" s="153"/>
      <c r="K71" s="153"/>
      <c r="L71" s="153"/>
      <c r="M71" s="153"/>
      <c r="N71" s="153"/>
      <c r="O71" s="153"/>
      <c r="P71" s="153"/>
      <c r="Q71" s="153"/>
      <c r="R71" s="153"/>
      <c r="S71" s="153"/>
      <c r="AE71" s="54"/>
      <c r="AF71" s="54"/>
    </row>
    <row r="72" spans="1:37" ht="24.75" customHeight="1">
      <c r="A72" s="36" t="s">
        <v>7</v>
      </c>
    </row>
    <row r="73" spans="1:37" ht="24.75" customHeight="1">
      <c r="B73" s="270" t="s">
        <v>261</v>
      </c>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row>
    <row r="74" spans="1:37" ht="24.75" customHeight="1">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row>
    <row r="75" spans="1:37" ht="24.75" customHeight="1">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row>
    <row r="76" spans="1:37" ht="24.75" customHeight="1">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row>
    <row r="77" spans="1:37" ht="24.75" customHeight="1">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row>
    <row r="78" spans="1:37" ht="24.75" customHeight="1">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row>
    <row r="79" spans="1:37" ht="24.75" customHeight="1">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K79" s="230"/>
    </row>
    <row r="80" spans="1:37" ht="24.75" customHeight="1">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row>
    <row r="81" spans="2:35" ht="24.75" customHeight="1">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row>
    <row r="82" spans="2:35" ht="24.75" customHeight="1">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row>
    <row r="83" spans="2:35" ht="24.75" customHeight="1">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row>
    <row r="84" spans="2:35" ht="24.75" customHeight="1">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row>
    <row r="85" spans="2:35" ht="24.75" customHeight="1">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row>
    <row r="86" spans="2:35" ht="24.75" customHeight="1">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row>
    <row r="87" spans="2:35" ht="24.75" customHeight="1">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row>
    <row r="88" spans="2:35" ht="24.75" customHeight="1">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c r="AI88" s="270"/>
    </row>
    <row r="89" spans="2:35" ht="24.75" customHeight="1">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row>
    <row r="90" spans="2:35" ht="24.75" customHeight="1">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row>
    <row r="91" spans="2:35" ht="24.75" customHeight="1">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row>
    <row r="92" spans="2:35" ht="24.75" customHeight="1">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row>
    <row r="109" spans="6:37" s="120" customFormat="1" ht="24.75" customHeight="1">
      <c r="F109" s="121"/>
      <c r="AK109" s="216"/>
    </row>
    <row r="110" spans="6:37" s="120" customFormat="1" ht="24.75" customHeight="1">
      <c r="F110" s="121"/>
      <c r="AK110" s="216"/>
    </row>
    <row r="111" spans="6:37" s="120" customFormat="1" ht="24.75" customHeight="1">
      <c r="F111" s="121"/>
      <c r="AK111" s="216"/>
    </row>
    <row r="112" spans="6:37" s="120" customFormat="1" ht="24.75" customHeight="1">
      <c r="F112" s="121"/>
      <c r="AK112" s="216"/>
    </row>
    <row r="116" spans="1:37" s="120" customFormat="1" ht="24.75" customHeight="1">
      <c r="F116" s="121"/>
      <c r="AK116" s="216"/>
    </row>
    <row r="119" spans="1:37" s="120" customFormat="1" ht="24.75" customHeight="1">
      <c r="F119" s="121"/>
      <c r="AK119" s="216"/>
    </row>
    <row r="120" spans="1:37" s="120" customFormat="1" ht="24.75" customHeight="1">
      <c r="F120" s="121"/>
      <c r="AK120" s="216"/>
    </row>
    <row r="121" spans="1:37" s="120" customFormat="1" ht="24.75" customHeight="1">
      <c r="F121" s="121"/>
      <c r="AK121" s="216"/>
    </row>
    <row r="122" spans="1:37" s="120" customFormat="1" ht="24.75" customHeight="1">
      <c r="F122" s="121"/>
      <c r="AK122" s="216"/>
    </row>
    <row r="123" spans="1:37" ht="24.75" customHeight="1">
      <c r="A123" s="152"/>
    </row>
    <row r="124" spans="1:37" ht="24.75" customHeight="1">
      <c r="A124" s="100"/>
    </row>
    <row r="125" spans="1:37" ht="24.75" customHeight="1">
      <c r="A125" s="95"/>
    </row>
    <row r="126" spans="1:37" ht="24.75" customHeight="1">
      <c r="F126" s="36"/>
      <c r="AK126" s="229"/>
    </row>
    <row r="127" spans="1:37" ht="24.75" customHeight="1">
      <c r="F127" s="36"/>
      <c r="AK127" s="229"/>
    </row>
    <row r="128" spans="1:37" ht="24.75" customHeight="1">
      <c r="F128" s="36"/>
      <c r="AK128" s="229"/>
    </row>
    <row r="129" spans="6:37" ht="24.75" customHeight="1">
      <c r="F129" s="36"/>
      <c r="AK129" s="229"/>
    </row>
    <row r="130" spans="6:37" ht="24.75" customHeight="1">
      <c r="F130" s="36"/>
      <c r="AK130" s="229"/>
    </row>
    <row r="131" spans="6:37" ht="24.75" customHeight="1">
      <c r="F131" s="36"/>
      <c r="AK131" s="229"/>
    </row>
    <row r="132" spans="6:37" ht="24.75" customHeight="1">
      <c r="F132" s="36"/>
      <c r="AK132" s="229"/>
    </row>
    <row r="133" spans="6:37" ht="24.75" customHeight="1">
      <c r="F133" s="36"/>
      <c r="AK133" s="229"/>
    </row>
    <row r="134" spans="6:37" ht="24.75" customHeight="1">
      <c r="F134" s="36"/>
      <c r="AK134" s="229"/>
    </row>
    <row r="135" spans="6:37" ht="24.75" customHeight="1">
      <c r="F135" s="36"/>
      <c r="AK135" s="229"/>
    </row>
    <row r="136" spans="6:37" ht="24.75" customHeight="1">
      <c r="F136" s="36"/>
      <c r="AK136" s="229"/>
    </row>
    <row r="137" spans="6:37" ht="24.75" customHeight="1">
      <c r="F137" s="36"/>
      <c r="AK137" s="229"/>
    </row>
    <row r="138" spans="6:37" ht="24.75" customHeight="1">
      <c r="F138" s="36"/>
      <c r="AK138" s="229"/>
    </row>
    <row r="139" spans="6:37" ht="24.75" customHeight="1">
      <c r="F139" s="36"/>
      <c r="AK139" s="229"/>
    </row>
    <row r="140" spans="6:37" ht="24.75" customHeight="1">
      <c r="F140" s="36"/>
      <c r="AK140" s="229"/>
    </row>
    <row r="141" spans="6:37" ht="24.75" customHeight="1">
      <c r="F141" s="36"/>
      <c r="AK141" s="229"/>
    </row>
    <row r="142" spans="6:37" ht="24.75" customHeight="1">
      <c r="F142" s="36"/>
      <c r="AK142" s="229"/>
    </row>
    <row r="143" spans="6:37" ht="24.75" customHeight="1">
      <c r="F143" s="36"/>
      <c r="AK143" s="229"/>
    </row>
    <row r="144" spans="6:37" ht="24.75" customHeight="1">
      <c r="F144" s="36"/>
      <c r="AK144" s="229"/>
    </row>
    <row r="145" spans="6:37" ht="24.75" customHeight="1">
      <c r="F145" s="36"/>
      <c r="AK145" s="229"/>
    </row>
    <row r="146" spans="6:37" ht="24.75" customHeight="1">
      <c r="F146" s="36"/>
      <c r="AK146" s="229"/>
    </row>
    <row r="147" spans="6:37" ht="24.75" customHeight="1">
      <c r="F147" s="36"/>
      <c r="AK147" s="229"/>
    </row>
    <row r="148" spans="6:37" ht="24.75" customHeight="1">
      <c r="F148" s="36"/>
      <c r="AK148" s="229"/>
    </row>
    <row r="149" spans="6:37" ht="24.75" customHeight="1">
      <c r="F149" s="36"/>
      <c r="AK149" s="229"/>
    </row>
    <row r="150" spans="6:37" ht="24.75" customHeight="1">
      <c r="F150" s="36"/>
      <c r="AK150" s="229"/>
    </row>
    <row r="151" spans="6:37" ht="24.75" customHeight="1">
      <c r="F151" s="36"/>
      <c r="AK151" s="229"/>
    </row>
    <row r="152" spans="6:37" ht="24.75" customHeight="1">
      <c r="F152" s="36"/>
      <c r="AK152" s="229"/>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zoomScaleNormal="100" zoomScaleSheetLayoutView="100" workbookViewId="0">
      <selection activeCell="AK16" sqref="AK16"/>
    </sheetView>
  </sheetViews>
  <sheetFormatPr defaultColWidth="9" defaultRowHeight="24.75" customHeight="1" outlineLevelCol="1"/>
  <cols>
    <col min="1" max="5" width="3.625" style="56" customWidth="1"/>
    <col min="6" max="6" width="3.625" style="154" customWidth="1"/>
    <col min="7" max="36" width="3.625" style="56" customWidth="1"/>
    <col min="37" max="37" width="14.125" style="216" hidden="1" customWidth="1" outlineLevel="1"/>
    <col min="38" max="38" width="8.5" style="215" hidden="1" customWidth="1" outlineLevel="1"/>
    <col min="39" max="39" width="3.625" style="190" hidden="1" customWidth="1" outlineLevel="1"/>
    <col min="40" max="40" width="3.625" style="56" hidden="1" customWidth="1" outlineLevel="1"/>
    <col min="41" max="41" width="3.625" style="56" customWidth="1" collapsed="1"/>
    <col min="42" max="49" width="3.625" style="56" customWidth="1"/>
    <col min="50" max="16384" width="9" style="56"/>
  </cols>
  <sheetData>
    <row r="1" spans="1:39" ht="24.75" customHeight="1">
      <c r="A1" s="56" t="s">
        <v>129</v>
      </c>
    </row>
    <row r="2" spans="1:39" ht="24.75" customHeight="1">
      <c r="U2" s="319" t="s">
        <v>305</v>
      </c>
      <c r="V2" s="320"/>
      <c r="W2" s="320"/>
      <c r="X2" s="320"/>
      <c r="Y2" s="320"/>
      <c r="Z2" s="321"/>
      <c r="AA2" s="267" t="s">
        <v>717</v>
      </c>
      <c r="AB2" s="267"/>
      <c r="AC2" s="267"/>
      <c r="AD2" s="267"/>
      <c r="AE2" s="267"/>
      <c r="AF2" s="267"/>
      <c r="AG2" s="267"/>
      <c r="AH2" s="267"/>
      <c r="AI2" s="267"/>
      <c r="AJ2" s="267"/>
    </row>
    <row r="3" spans="1:39" ht="9.75" customHeight="1">
      <c r="U3" s="165"/>
      <c r="V3" s="165"/>
      <c r="W3" s="165"/>
      <c r="X3" s="165"/>
      <c r="Y3" s="165"/>
      <c r="Z3" s="165"/>
      <c r="AA3" s="165"/>
      <c r="AB3" s="165"/>
      <c r="AC3" s="165"/>
      <c r="AD3" s="165"/>
      <c r="AE3" s="165"/>
      <c r="AF3" s="165"/>
      <c r="AG3" s="165"/>
      <c r="AH3" s="165"/>
      <c r="AI3" s="165"/>
      <c r="AJ3" s="165"/>
    </row>
    <row r="4" spans="1:39" ht="24.75" customHeight="1">
      <c r="D4" s="322" t="s">
        <v>306</v>
      </c>
      <c r="E4" s="322"/>
      <c r="F4" s="322"/>
      <c r="G4" s="322"/>
      <c r="H4" s="322"/>
      <c r="I4" s="323"/>
      <c r="J4" s="266" t="s">
        <v>307</v>
      </c>
      <c r="K4" s="266"/>
      <c r="L4" s="266"/>
      <c r="M4" s="266"/>
      <c r="N4" s="266"/>
      <c r="O4" s="266"/>
      <c r="P4" s="266"/>
      <c r="Q4" s="266"/>
      <c r="R4" s="266"/>
      <c r="S4" s="266"/>
      <c r="U4" s="265" t="s">
        <v>308</v>
      </c>
      <c r="V4" s="265"/>
      <c r="W4" s="265"/>
      <c r="X4" s="265"/>
      <c r="Y4" s="265"/>
      <c r="Z4" s="265"/>
      <c r="AA4" s="266" t="s">
        <v>307</v>
      </c>
      <c r="AB4" s="266"/>
      <c r="AC4" s="266"/>
      <c r="AD4" s="266"/>
      <c r="AE4" s="266"/>
      <c r="AF4" s="266"/>
      <c r="AG4" s="266"/>
      <c r="AH4" s="266"/>
      <c r="AI4" s="266"/>
      <c r="AJ4" s="266"/>
    </row>
    <row r="5" spans="1:39" ht="49.5" customHeight="1">
      <c r="A5" s="268" t="s">
        <v>132</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row>
    <row r="6" spans="1:39" ht="24.75" customHeight="1">
      <c r="A6" s="155"/>
      <c r="B6" s="155"/>
      <c r="C6" s="155"/>
      <c r="D6" s="155"/>
      <c r="E6" s="155"/>
      <c r="G6" s="155"/>
      <c r="H6" s="155"/>
      <c r="I6" s="155"/>
    </row>
    <row r="7" spans="1:39" ht="24.75" customHeight="1">
      <c r="A7" s="37" t="s">
        <v>0</v>
      </c>
      <c r="B7" s="269" t="s">
        <v>204</v>
      </c>
      <c r="C7" s="269"/>
      <c r="D7" s="269"/>
      <c r="E7" s="269"/>
      <c r="F7" s="269"/>
      <c r="G7" s="269"/>
      <c r="H7" s="269"/>
      <c r="I7" s="269"/>
      <c r="J7" s="269"/>
      <c r="K7" s="269"/>
      <c r="L7" s="279" t="str">
        <f>IF(訪問看護ステーションコード="","",訪問看護ステーションコード)</f>
        <v/>
      </c>
      <c r="M7" s="279"/>
      <c r="N7" s="279"/>
      <c r="O7" s="279"/>
      <c r="P7" s="279"/>
      <c r="Q7" s="279"/>
      <c r="R7" s="279"/>
      <c r="S7" s="279"/>
      <c r="T7" s="279"/>
      <c r="U7" s="279"/>
      <c r="V7" s="279"/>
      <c r="W7" s="279"/>
      <c r="X7" s="279"/>
    </row>
    <row r="8" spans="1:39" ht="24.75" customHeight="1">
      <c r="B8" s="269" t="s">
        <v>130</v>
      </c>
      <c r="C8" s="269"/>
      <c r="D8" s="269"/>
      <c r="E8" s="269"/>
      <c r="F8" s="269"/>
      <c r="G8" s="269"/>
      <c r="H8" s="269"/>
      <c r="I8" s="269"/>
      <c r="J8" s="269"/>
      <c r="K8" s="269"/>
      <c r="L8" s="280" t="str">
        <f>IF(訪問看護ステーション名="","",訪問看護ステーション名)</f>
        <v/>
      </c>
      <c r="M8" s="280"/>
      <c r="N8" s="280"/>
      <c r="O8" s="280"/>
      <c r="P8" s="280"/>
      <c r="Q8" s="280"/>
      <c r="R8" s="280"/>
      <c r="S8" s="280"/>
      <c r="T8" s="280"/>
      <c r="U8" s="280"/>
      <c r="V8" s="280"/>
      <c r="W8" s="280"/>
      <c r="X8" s="280"/>
    </row>
    <row r="9" spans="1:39" ht="24.75" customHeight="1">
      <c r="A9" s="37"/>
      <c r="B9" s="154"/>
      <c r="D9" s="155"/>
      <c r="E9" s="155"/>
      <c r="G9" s="155"/>
      <c r="H9" s="155"/>
      <c r="I9" s="155"/>
      <c r="J9" s="155"/>
      <c r="K9" s="155"/>
      <c r="L9" s="155"/>
      <c r="M9" s="155"/>
      <c r="N9" s="155"/>
      <c r="O9" s="155"/>
      <c r="P9" s="155"/>
      <c r="Q9" s="155"/>
      <c r="R9" s="155"/>
      <c r="S9" s="155"/>
    </row>
    <row r="10" spans="1:39" ht="24.75" customHeight="1">
      <c r="A10" s="37" t="s">
        <v>1</v>
      </c>
      <c r="B10" s="154" t="s">
        <v>2</v>
      </c>
      <c r="D10" s="155"/>
      <c r="E10" s="155"/>
      <c r="G10" s="155"/>
      <c r="H10" s="155"/>
      <c r="I10" s="155"/>
      <c r="J10" s="155"/>
      <c r="K10" s="155"/>
      <c r="L10" s="155"/>
      <c r="M10" s="155"/>
      <c r="N10" s="155"/>
      <c r="O10" s="155"/>
      <c r="P10" s="155"/>
      <c r="Q10" s="155"/>
      <c r="R10" s="155"/>
      <c r="S10" s="155"/>
    </row>
    <row r="11" spans="1:39" ht="18" customHeight="1">
      <c r="A11" s="37"/>
      <c r="B11" s="154"/>
      <c r="D11" s="155"/>
      <c r="E11" s="155"/>
      <c r="G11" s="155"/>
      <c r="H11" s="155"/>
      <c r="I11" s="155"/>
      <c r="J11" s="155"/>
      <c r="K11" s="155"/>
      <c r="L11" s="155"/>
      <c r="M11" s="155"/>
      <c r="N11" s="155"/>
      <c r="O11" s="155"/>
      <c r="P11" s="155"/>
      <c r="Q11" s="155"/>
      <c r="R11" s="155"/>
      <c r="S11" s="155"/>
      <c r="AM11" s="190">
        <v>4</v>
      </c>
    </row>
    <row r="12" spans="1:39" ht="24.75" customHeight="1">
      <c r="A12" s="37"/>
      <c r="B12" s="154"/>
      <c r="D12" s="155"/>
      <c r="E12" s="155"/>
      <c r="F12" s="38"/>
      <c r="G12" s="154" t="s">
        <v>134</v>
      </c>
      <c r="H12" s="155"/>
      <c r="I12" s="155"/>
      <c r="J12" s="155"/>
      <c r="K12" s="155"/>
      <c r="L12" s="155"/>
      <c r="M12" s="155"/>
      <c r="N12" s="155"/>
      <c r="O12" s="155"/>
      <c r="P12" s="155"/>
      <c r="Q12" s="155"/>
      <c r="R12" s="155"/>
      <c r="S12" s="155"/>
      <c r="AK12" s="216" t="b">
        <v>1</v>
      </c>
    </row>
    <row r="13" spans="1:39" ht="18" customHeight="1">
      <c r="A13" s="37"/>
      <c r="B13" s="154"/>
      <c r="D13" s="155"/>
      <c r="E13" s="155"/>
      <c r="F13" s="127"/>
      <c r="G13" s="154"/>
      <c r="H13" s="155"/>
      <c r="I13" s="155"/>
      <c r="J13" s="155"/>
      <c r="K13" s="155"/>
      <c r="L13" s="155"/>
      <c r="M13" s="155"/>
      <c r="N13" s="155"/>
      <c r="O13" s="155"/>
      <c r="P13" s="155"/>
      <c r="Q13" s="155"/>
      <c r="R13" s="155"/>
      <c r="S13" s="155"/>
    </row>
    <row r="14" spans="1:39" ht="24.75" customHeight="1">
      <c r="A14" s="37" t="s">
        <v>3</v>
      </c>
      <c r="B14" s="154" t="s">
        <v>8</v>
      </c>
      <c r="C14" s="155"/>
      <c r="D14" s="155"/>
      <c r="E14" s="155"/>
      <c r="H14" s="155"/>
      <c r="I14" s="155"/>
      <c r="J14" s="155"/>
      <c r="K14" s="155"/>
      <c r="L14" s="155"/>
      <c r="M14" s="155"/>
      <c r="N14" s="155"/>
      <c r="O14" s="155"/>
      <c r="P14" s="155"/>
      <c r="Q14" s="155"/>
      <c r="R14" s="155"/>
      <c r="S14" s="155"/>
      <c r="AK14" s="216" t="b">
        <v>0</v>
      </c>
    </row>
    <row r="15" spans="1:39" ht="24.75" customHeight="1">
      <c r="A15" s="37"/>
      <c r="B15" s="154"/>
      <c r="C15" s="155"/>
      <c r="D15" s="155"/>
      <c r="E15" s="155"/>
      <c r="H15" s="155"/>
      <c r="I15" s="155"/>
      <c r="J15" s="155"/>
      <c r="K15" s="154" t="s">
        <v>315</v>
      </c>
      <c r="L15" s="155"/>
      <c r="M15" s="155"/>
      <c r="N15" s="155"/>
      <c r="O15" s="155"/>
      <c r="P15" s="155"/>
      <c r="Q15" s="155"/>
      <c r="R15" s="155"/>
      <c r="S15" s="155"/>
      <c r="AK15" s="216" t="b">
        <v>0</v>
      </c>
    </row>
    <row r="16" spans="1:39" ht="24.75" customHeight="1">
      <c r="A16" s="37"/>
      <c r="B16" s="155"/>
      <c r="C16" s="155"/>
      <c r="D16" s="155"/>
      <c r="E16" s="155"/>
      <c r="F16" s="189"/>
      <c r="G16" s="154" t="s">
        <v>10</v>
      </c>
      <c r="H16" s="155"/>
      <c r="I16" s="155"/>
      <c r="J16" s="275"/>
      <c r="K16" s="276"/>
      <c r="L16" s="275" t="s">
        <v>11</v>
      </c>
      <c r="M16" s="275"/>
      <c r="N16" s="276"/>
      <c r="O16" s="275" t="s">
        <v>12</v>
      </c>
      <c r="P16" s="275"/>
      <c r="Q16" s="276"/>
      <c r="R16" s="275" t="s">
        <v>13</v>
      </c>
      <c r="S16" s="275"/>
      <c r="T16" s="276"/>
      <c r="U16" s="275" t="s">
        <v>14</v>
      </c>
      <c r="V16" s="275"/>
      <c r="W16" s="275"/>
    </row>
    <row r="17" spans="1:37" ht="24.75" customHeight="1">
      <c r="A17" s="37"/>
      <c r="B17" s="155"/>
      <c r="C17" s="155"/>
      <c r="D17" s="155"/>
      <c r="E17" s="155"/>
      <c r="F17" s="189"/>
      <c r="G17" s="154" t="s">
        <v>15</v>
      </c>
      <c r="H17" s="155"/>
      <c r="I17" s="155"/>
      <c r="J17" s="275"/>
      <c r="K17" s="276"/>
      <c r="L17" s="275"/>
      <c r="M17" s="275"/>
      <c r="N17" s="276"/>
      <c r="O17" s="275"/>
      <c r="P17" s="275"/>
      <c r="Q17" s="276"/>
      <c r="R17" s="275"/>
      <c r="S17" s="275"/>
      <c r="T17" s="276"/>
      <c r="U17" s="275"/>
      <c r="V17" s="275"/>
      <c r="W17" s="275"/>
      <c r="X17" s="154"/>
      <c r="Y17" s="154"/>
    </row>
    <row r="18" spans="1:37" ht="24.75" customHeight="1">
      <c r="A18" s="37"/>
      <c r="B18" s="155"/>
      <c r="C18" s="155"/>
      <c r="D18" s="155"/>
      <c r="E18" s="155"/>
      <c r="F18" s="56"/>
      <c r="G18" s="49" t="s">
        <v>16</v>
      </c>
      <c r="H18" s="155"/>
      <c r="I18" s="155"/>
      <c r="J18" s="154"/>
      <c r="K18" s="154"/>
      <c r="L18" s="155"/>
      <c r="M18" s="155"/>
      <c r="N18" s="154"/>
      <c r="O18" s="154"/>
      <c r="P18" s="154"/>
      <c r="Q18" s="155"/>
      <c r="R18" s="154"/>
      <c r="S18" s="154"/>
      <c r="U18" s="154"/>
      <c r="V18" s="154"/>
      <c r="X18" s="154"/>
      <c r="Y18" s="154"/>
    </row>
    <row r="19" spans="1:37" ht="24.75" customHeight="1">
      <c r="A19" s="37"/>
      <c r="B19" s="155"/>
      <c r="C19" s="155"/>
      <c r="D19" s="155"/>
      <c r="E19" s="155"/>
      <c r="F19" s="56"/>
      <c r="G19" s="49" t="s">
        <v>316</v>
      </c>
      <c r="H19" s="155"/>
      <c r="I19" s="155"/>
      <c r="J19" s="154"/>
      <c r="K19" s="154"/>
      <c r="L19" s="155"/>
      <c r="M19" s="155"/>
      <c r="N19" s="154"/>
      <c r="O19" s="154"/>
      <c r="P19" s="154"/>
      <c r="Q19" s="155"/>
      <c r="R19" s="154"/>
      <c r="S19" s="154"/>
      <c r="U19" s="154"/>
      <c r="V19" s="154"/>
      <c r="X19" s="154"/>
      <c r="Y19" s="154"/>
    </row>
    <row r="20" spans="1:37" ht="18" customHeight="1">
      <c r="A20" s="37"/>
      <c r="B20" s="154"/>
      <c r="D20" s="155"/>
      <c r="E20" s="155"/>
      <c r="H20" s="155"/>
      <c r="I20" s="155"/>
      <c r="J20" s="155"/>
      <c r="K20" s="155"/>
      <c r="L20" s="155"/>
      <c r="M20" s="155"/>
      <c r="N20" s="155"/>
      <c r="O20" s="155"/>
      <c r="P20" s="155"/>
      <c r="Q20" s="155"/>
      <c r="R20" s="155"/>
      <c r="S20" s="155"/>
    </row>
    <row r="21" spans="1:37" ht="24.75" customHeight="1">
      <c r="A21" s="37" t="s">
        <v>4</v>
      </c>
      <c r="B21" s="154" t="s">
        <v>17</v>
      </c>
      <c r="D21" s="155"/>
      <c r="E21" s="155"/>
      <c r="H21" s="155"/>
      <c r="I21" s="155"/>
      <c r="R21" s="155"/>
      <c r="S21" s="155"/>
    </row>
    <row r="22" spans="1:37" ht="24.75" customHeight="1">
      <c r="A22" s="37"/>
      <c r="B22" s="154"/>
      <c r="D22" s="155"/>
      <c r="E22" s="155"/>
      <c r="H22" s="155"/>
      <c r="I22" s="155"/>
      <c r="J22" s="324"/>
      <c r="K22" s="324"/>
      <c r="L22" s="324"/>
      <c r="M22" s="324"/>
      <c r="N22" s="324"/>
      <c r="O22" s="324"/>
      <c r="P22" s="324"/>
      <c r="Q22" s="155" t="s">
        <v>6</v>
      </c>
      <c r="R22" s="155"/>
      <c r="S22" s="155"/>
      <c r="AK22" s="216">
        <f>IF(AK24=TRUE,1,IF(J22&gt;=2,1,0))</f>
        <v>0</v>
      </c>
    </row>
    <row r="23" spans="1:37" ht="24.75" customHeight="1">
      <c r="A23" s="37"/>
      <c r="B23" s="154" t="s">
        <v>209</v>
      </c>
      <c r="D23" s="155"/>
      <c r="E23" s="155"/>
      <c r="H23" s="155"/>
      <c r="I23" s="155"/>
      <c r="J23" s="155"/>
      <c r="K23" s="155"/>
      <c r="L23" s="155"/>
      <c r="M23" s="155"/>
      <c r="N23" s="155"/>
      <c r="O23" s="155"/>
      <c r="P23" s="155"/>
      <c r="Q23" s="155"/>
      <c r="R23" s="155"/>
      <c r="S23" s="155"/>
    </row>
    <row r="24" spans="1:37" ht="24.75" customHeight="1">
      <c r="A24" s="37"/>
      <c r="B24" s="154" t="s">
        <v>137</v>
      </c>
      <c r="D24" s="155"/>
      <c r="E24" s="155"/>
      <c r="H24" s="155"/>
      <c r="I24" s="155"/>
      <c r="J24" s="155"/>
      <c r="K24" s="155"/>
      <c r="L24" s="155"/>
      <c r="M24" s="155"/>
      <c r="N24" s="155"/>
      <c r="O24" s="155"/>
      <c r="P24" s="155"/>
      <c r="Q24" s="155"/>
      <c r="R24" s="155"/>
      <c r="S24" s="155"/>
      <c r="AG24" s="189"/>
      <c r="AK24" s="216" t="b">
        <v>0</v>
      </c>
    </row>
    <row r="25" spans="1:37" ht="18" customHeight="1">
      <c r="A25" s="37"/>
      <c r="D25" s="155"/>
      <c r="E25" s="155"/>
      <c r="H25" s="155"/>
      <c r="I25" s="155"/>
      <c r="J25" s="155"/>
      <c r="K25" s="155"/>
      <c r="L25" s="155"/>
      <c r="M25" s="155"/>
      <c r="N25" s="155"/>
      <c r="O25" s="155"/>
      <c r="P25" s="155"/>
      <c r="Q25" s="155"/>
      <c r="R25" s="155"/>
      <c r="S25" s="155"/>
      <c r="AK25" s="216">
        <f>IF(AK26=TRUE,1,0)</f>
        <v>0</v>
      </c>
    </row>
    <row r="26" spans="1:37" ht="24.75" customHeight="1">
      <c r="A26" s="37" t="s">
        <v>18</v>
      </c>
      <c r="B26" s="154" t="s">
        <v>317</v>
      </c>
      <c r="D26" s="155"/>
      <c r="E26" s="155"/>
      <c r="H26" s="155"/>
      <c r="I26" s="155"/>
      <c r="J26" s="155"/>
      <c r="K26" s="155"/>
      <c r="L26" s="155"/>
      <c r="M26" s="155"/>
      <c r="N26" s="155"/>
      <c r="O26" s="155"/>
      <c r="P26" s="155"/>
      <c r="Q26" s="155"/>
      <c r="R26" s="155"/>
      <c r="S26" s="155"/>
      <c r="AG26" s="189"/>
      <c r="AK26" s="216" t="b">
        <v>0</v>
      </c>
    </row>
    <row r="27" spans="1:37" ht="24.75" customHeight="1">
      <c r="A27" s="37"/>
      <c r="B27" s="154" t="s">
        <v>318</v>
      </c>
      <c r="D27" s="155"/>
      <c r="E27" s="155"/>
      <c r="H27" s="155"/>
      <c r="I27" s="155"/>
      <c r="J27" s="155"/>
      <c r="K27" s="155"/>
      <c r="L27" s="155"/>
      <c r="M27" s="155"/>
      <c r="N27" s="155"/>
      <c r="O27" s="155"/>
      <c r="P27" s="155"/>
      <c r="Q27" s="155"/>
      <c r="R27" s="155"/>
      <c r="S27" s="155"/>
      <c r="AG27" s="121"/>
    </row>
    <row r="28" spans="1:37" ht="18" customHeight="1">
      <c r="A28" s="37"/>
      <c r="B28" s="154"/>
      <c r="D28" s="155"/>
      <c r="E28" s="155"/>
      <c r="H28" s="155"/>
      <c r="I28" s="155"/>
      <c r="J28" s="155"/>
      <c r="K28" s="155"/>
      <c r="L28" s="155"/>
      <c r="M28" s="155"/>
      <c r="N28" s="155"/>
      <c r="O28" s="155"/>
      <c r="P28" s="155"/>
      <c r="Q28" s="155"/>
      <c r="R28" s="155"/>
      <c r="S28" s="155"/>
    </row>
    <row r="29" spans="1:37" ht="24.75" customHeight="1">
      <c r="A29" s="37" t="s">
        <v>135</v>
      </c>
      <c r="B29" s="56" t="s">
        <v>319</v>
      </c>
      <c r="E29" s="155"/>
      <c r="G29" s="155"/>
      <c r="H29" s="155"/>
      <c r="I29" s="155"/>
      <c r="J29" s="155"/>
      <c r="K29" s="155"/>
      <c r="L29" s="182"/>
      <c r="M29" s="155"/>
      <c r="N29" s="155"/>
      <c r="O29" s="155"/>
      <c r="P29" s="155"/>
      <c r="Q29" s="155"/>
      <c r="R29" s="155"/>
      <c r="S29" s="155"/>
    </row>
    <row r="30" spans="1:37" ht="24.75" customHeight="1">
      <c r="A30" s="37"/>
      <c r="B30" s="56" t="s">
        <v>320</v>
      </c>
      <c r="E30" s="155"/>
      <c r="G30" s="155"/>
      <c r="H30" s="155"/>
      <c r="I30" s="155"/>
      <c r="J30" s="155"/>
      <c r="K30" s="155"/>
      <c r="L30" s="182"/>
      <c r="M30" s="155"/>
      <c r="N30" s="155"/>
      <c r="O30" s="155"/>
      <c r="P30" s="155"/>
      <c r="Q30" s="155"/>
      <c r="R30" s="155"/>
      <c r="S30" s="155"/>
    </row>
    <row r="31" spans="1:37" ht="24.75" customHeight="1">
      <c r="A31" s="37"/>
      <c r="B31" s="36" t="s">
        <v>85</v>
      </c>
      <c r="E31" s="155"/>
      <c r="G31" s="155"/>
      <c r="H31" s="155"/>
      <c r="I31" s="155"/>
      <c r="J31" s="155"/>
      <c r="K31" s="155"/>
      <c r="L31" s="155"/>
      <c r="M31" s="155"/>
      <c r="N31" s="155"/>
      <c r="O31" s="155"/>
      <c r="P31" s="155"/>
      <c r="Q31" s="155"/>
      <c r="R31" s="155"/>
      <c r="S31" s="155"/>
    </row>
    <row r="32" spans="1:37" ht="24.75" customHeight="1">
      <c r="A32" s="37"/>
      <c r="B32" s="56" t="s">
        <v>321</v>
      </c>
      <c r="E32" s="155"/>
      <c r="G32" s="155"/>
      <c r="H32" s="155"/>
      <c r="I32" s="155"/>
      <c r="J32" s="155"/>
      <c r="K32" s="155"/>
      <c r="L32" s="155"/>
      <c r="M32" s="155"/>
      <c r="N32" s="155"/>
      <c r="O32" s="155"/>
      <c r="P32" s="155"/>
      <c r="Q32" s="155"/>
      <c r="R32" s="155"/>
      <c r="S32" s="155"/>
    </row>
    <row r="33" spans="1:37" ht="24.75" customHeight="1">
      <c r="A33" s="37"/>
      <c r="C33" s="94" t="str">
        <f>IF($AK$16=1,"☑","□")</f>
        <v>□</v>
      </c>
      <c r="D33" s="154" t="s">
        <v>88</v>
      </c>
      <c r="E33" s="155"/>
      <c r="F33" s="155"/>
      <c r="G33" s="155"/>
      <c r="H33" s="155"/>
      <c r="I33" s="155"/>
      <c r="J33" s="94" t="str">
        <f>IF($AK$16=2,"☑","□")</f>
        <v>□</v>
      </c>
      <c r="K33" s="154" t="s">
        <v>89</v>
      </c>
      <c r="L33" s="155"/>
      <c r="M33" s="155"/>
      <c r="N33" s="155"/>
      <c r="O33" s="155"/>
      <c r="P33" s="155"/>
      <c r="Q33" s="94" t="str">
        <f>IF($AK$16=3,"☑","□")</f>
        <v>□</v>
      </c>
      <c r="R33" s="154" t="s">
        <v>90</v>
      </c>
      <c r="S33" s="155"/>
      <c r="T33" s="155"/>
      <c r="U33" s="155"/>
      <c r="V33" s="155"/>
      <c r="X33" s="94" t="str">
        <f>IF($AK$16=4,"☑","□")</f>
        <v>□</v>
      </c>
      <c r="Y33" s="154" t="s">
        <v>91</v>
      </c>
      <c r="Z33" s="155"/>
      <c r="AA33" s="155"/>
      <c r="AB33" s="155"/>
      <c r="AC33" s="155"/>
      <c r="AK33" s="216">
        <f>$AK$16</f>
        <v>0</v>
      </c>
    </row>
    <row r="34" spans="1:37" ht="18" customHeight="1">
      <c r="A34" s="37"/>
      <c r="G34" s="155"/>
      <c r="H34" s="155"/>
      <c r="I34" s="155"/>
      <c r="J34" s="155"/>
      <c r="K34" s="155"/>
      <c r="L34" s="155"/>
      <c r="M34" s="155"/>
      <c r="N34" s="155"/>
      <c r="O34" s="155"/>
      <c r="P34" s="155"/>
      <c r="Q34" s="155"/>
      <c r="R34" s="155"/>
      <c r="S34" s="155"/>
    </row>
    <row r="35" spans="1:37" ht="24.75" customHeight="1">
      <c r="A35" s="37"/>
      <c r="B35" s="56" t="s">
        <v>141</v>
      </c>
      <c r="H35" s="155"/>
      <c r="I35" s="155"/>
      <c r="J35" s="155"/>
      <c r="K35" s="155"/>
      <c r="L35" s="155"/>
      <c r="M35" s="155"/>
      <c r="N35" s="155"/>
      <c r="O35" s="155"/>
      <c r="P35" s="155"/>
      <c r="Q35" s="155"/>
      <c r="R35" s="155"/>
      <c r="S35" s="155"/>
    </row>
    <row r="36" spans="1:37" ht="24.75" customHeight="1">
      <c r="A36" s="37"/>
      <c r="B36" s="56" t="s">
        <v>322</v>
      </c>
      <c r="H36" s="155"/>
      <c r="I36" s="155"/>
      <c r="J36" s="155"/>
      <c r="K36" s="155"/>
      <c r="L36" s="155"/>
      <c r="M36" s="155"/>
      <c r="N36" s="155"/>
      <c r="O36" s="155"/>
      <c r="P36" s="155"/>
      <c r="Q36" s="155"/>
      <c r="R36" s="155"/>
      <c r="S36" s="155"/>
    </row>
    <row r="37" spans="1:37" ht="24.75" customHeight="1">
      <c r="A37" s="37"/>
      <c r="C37" s="94" t="str">
        <f>IF($AK$16=1,"☑","□")</f>
        <v>□</v>
      </c>
      <c r="D37" s="154" t="s">
        <v>87</v>
      </c>
      <c r="E37" s="155"/>
      <c r="F37" s="155"/>
      <c r="G37" s="155"/>
      <c r="H37" s="155"/>
      <c r="I37" s="155"/>
      <c r="J37" s="94" t="str">
        <f>IF($AK$16=2,"☑","□")</f>
        <v>□</v>
      </c>
      <c r="K37" s="154" t="s">
        <v>92</v>
      </c>
      <c r="L37" s="155"/>
      <c r="M37" s="155"/>
      <c r="N37" s="155"/>
      <c r="O37" s="155"/>
      <c r="P37" s="155"/>
      <c r="Q37" s="94" t="str">
        <f>IF($AK$16=3,"☑","□")</f>
        <v>□</v>
      </c>
      <c r="R37" s="154" t="s">
        <v>93</v>
      </c>
      <c r="S37" s="155"/>
      <c r="T37" s="155"/>
      <c r="U37" s="155"/>
      <c r="V37" s="155"/>
      <c r="X37" s="94" t="str">
        <f>IF($AK$16=4,"☑","□")</f>
        <v>□</v>
      </c>
      <c r="Y37" s="154" t="s">
        <v>94</v>
      </c>
      <c r="Z37" s="155"/>
      <c r="AA37" s="155"/>
      <c r="AB37" s="155"/>
      <c r="AC37" s="155"/>
      <c r="AK37" s="216">
        <f>$AK$16</f>
        <v>0</v>
      </c>
    </row>
    <row r="38" spans="1:37" ht="18" customHeight="1">
      <c r="A38" s="37"/>
      <c r="F38" s="155"/>
      <c r="G38" s="155"/>
      <c r="H38" s="155"/>
      <c r="I38" s="155"/>
      <c r="J38" s="155"/>
      <c r="K38" s="155"/>
      <c r="L38" s="155"/>
      <c r="M38" s="155"/>
      <c r="N38" s="155"/>
      <c r="O38" s="155"/>
      <c r="P38" s="155"/>
      <c r="Q38" s="155"/>
      <c r="R38" s="155"/>
      <c r="S38" s="155"/>
    </row>
    <row r="39" spans="1:37" ht="24.75" customHeight="1">
      <c r="A39" s="37"/>
      <c r="B39" s="36" t="s">
        <v>236</v>
      </c>
      <c r="D39" s="155"/>
      <c r="E39" s="155"/>
      <c r="I39" s="155"/>
      <c r="J39" s="155"/>
      <c r="K39" s="155"/>
      <c r="L39" s="155"/>
    </row>
    <row r="40" spans="1:37" ht="24.75" customHeight="1">
      <c r="A40" s="37"/>
      <c r="B40" s="36"/>
      <c r="C40" s="281" t="s">
        <v>210</v>
      </c>
      <c r="D40" s="281"/>
      <c r="E40" s="281"/>
      <c r="F40" s="281"/>
      <c r="G40" s="281"/>
      <c r="H40" s="281" t="s">
        <v>211</v>
      </c>
      <c r="I40" s="281"/>
      <c r="J40" s="281"/>
      <c r="K40" s="281"/>
      <c r="L40" s="281"/>
      <c r="M40" s="281"/>
      <c r="N40" s="281"/>
      <c r="Q40" s="281" t="s">
        <v>210</v>
      </c>
      <c r="R40" s="281"/>
      <c r="S40" s="281"/>
      <c r="T40" s="281"/>
      <c r="U40" s="281"/>
      <c r="V40" s="281" t="s">
        <v>211</v>
      </c>
      <c r="W40" s="281"/>
      <c r="X40" s="281"/>
      <c r="Y40" s="281"/>
      <c r="Z40" s="281"/>
      <c r="AA40" s="281"/>
      <c r="AB40" s="281"/>
    </row>
    <row r="41" spans="1:37" ht="24.75" customHeight="1">
      <c r="A41" s="37"/>
      <c r="B41" s="36"/>
      <c r="C41" s="286">
        <v>2023</v>
      </c>
      <c r="D41" s="287"/>
      <c r="E41" s="257" t="s">
        <v>37</v>
      </c>
      <c r="F41" s="260" t="str">
        <f>IF(AK16=2,"6",IF(AK16=3,"9",IF(AK16=4,"12","3")))</f>
        <v>3</v>
      </c>
      <c r="G41" s="259" t="s">
        <v>738</v>
      </c>
      <c r="H41" s="282"/>
      <c r="I41" s="282"/>
      <c r="J41" s="282"/>
      <c r="K41" s="282"/>
      <c r="L41" s="282"/>
      <c r="M41" s="282"/>
      <c r="N41" s="282"/>
      <c r="Q41" s="283">
        <f>EDATE($C46,1)</f>
        <v>45170</v>
      </c>
      <c r="R41" s="284"/>
      <c r="S41" s="284"/>
      <c r="T41" s="284"/>
      <c r="U41" s="285"/>
      <c r="V41" s="282"/>
      <c r="W41" s="282"/>
      <c r="X41" s="282"/>
      <c r="Y41" s="282"/>
      <c r="Z41" s="282"/>
      <c r="AA41" s="282"/>
      <c r="AB41" s="282"/>
      <c r="AK41" s="258" t="str">
        <f>C41&amp;"/"&amp;F41</f>
        <v>2023/3</v>
      </c>
    </row>
    <row r="42" spans="1:37" ht="24.75" customHeight="1">
      <c r="A42" s="37"/>
      <c r="B42" s="36"/>
      <c r="C42" s="283">
        <f>EDATE($AK41,1)</f>
        <v>45017</v>
      </c>
      <c r="D42" s="284"/>
      <c r="E42" s="284"/>
      <c r="F42" s="284"/>
      <c r="G42" s="285"/>
      <c r="H42" s="282"/>
      <c r="I42" s="282"/>
      <c r="J42" s="282"/>
      <c r="K42" s="282"/>
      <c r="L42" s="282"/>
      <c r="M42" s="282"/>
      <c r="N42" s="282"/>
      <c r="Q42" s="283">
        <f>EDATE($Q41,1)</f>
        <v>45200</v>
      </c>
      <c r="R42" s="284"/>
      <c r="S42" s="284"/>
      <c r="T42" s="284"/>
      <c r="U42" s="285"/>
      <c r="V42" s="282"/>
      <c r="W42" s="282"/>
      <c r="X42" s="282"/>
      <c r="Y42" s="282"/>
      <c r="Z42" s="282"/>
      <c r="AA42" s="282"/>
      <c r="AB42" s="282"/>
    </row>
    <row r="43" spans="1:37" ht="24.75" customHeight="1">
      <c r="A43" s="37"/>
      <c r="B43" s="36"/>
      <c r="C43" s="283">
        <f t="shared" ref="C43:C46" si="0">EDATE($C42,1)</f>
        <v>45047</v>
      </c>
      <c r="D43" s="284"/>
      <c r="E43" s="284"/>
      <c r="F43" s="284"/>
      <c r="G43" s="285"/>
      <c r="H43" s="282"/>
      <c r="I43" s="282"/>
      <c r="J43" s="282"/>
      <c r="K43" s="282"/>
      <c r="L43" s="282"/>
      <c r="M43" s="282"/>
      <c r="N43" s="282"/>
      <c r="Q43" s="283">
        <f t="shared" ref="Q43:Q46" si="1">EDATE($Q42,1)</f>
        <v>45231</v>
      </c>
      <c r="R43" s="284"/>
      <c r="S43" s="284"/>
      <c r="T43" s="284"/>
      <c r="U43" s="285"/>
      <c r="V43" s="282"/>
      <c r="W43" s="282"/>
      <c r="X43" s="282"/>
      <c r="Y43" s="282"/>
      <c r="Z43" s="282"/>
      <c r="AA43" s="282"/>
      <c r="AB43" s="282"/>
    </row>
    <row r="44" spans="1:37" ht="24.75" customHeight="1">
      <c r="A44" s="37"/>
      <c r="B44" s="36"/>
      <c r="C44" s="283">
        <f t="shared" si="0"/>
        <v>45078</v>
      </c>
      <c r="D44" s="284"/>
      <c r="E44" s="284"/>
      <c r="F44" s="284"/>
      <c r="G44" s="285"/>
      <c r="H44" s="282"/>
      <c r="I44" s="282"/>
      <c r="J44" s="282"/>
      <c r="K44" s="282"/>
      <c r="L44" s="282"/>
      <c r="M44" s="282"/>
      <c r="N44" s="282"/>
      <c r="Q44" s="283">
        <f t="shared" si="1"/>
        <v>45261</v>
      </c>
      <c r="R44" s="284"/>
      <c r="S44" s="284"/>
      <c r="T44" s="284"/>
      <c r="U44" s="285"/>
      <c r="V44" s="282"/>
      <c r="W44" s="282"/>
      <c r="X44" s="282"/>
      <c r="Y44" s="282"/>
      <c r="Z44" s="282"/>
      <c r="AA44" s="282"/>
      <c r="AB44" s="282"/>
    </row>
    <row r="45" spans="1:37" ht="24.75" customHeight="1">
      <c r="A45" s="37"/>
      <c r="B45" s="36"/>
      <c r="C45" s="283">
        <f t="shared" si="0"/>
        <v>45108</v>
      </c>
      <c r="D45" s="284"/>
      <c r="E45" s="284"/>
      <c r="F45" s="284"/>
      <c r="G45" s="285"/>
      <c r="H45" s="282"/>
      <c r="I45" s="282"/>
      <c r="J45" s="282"/>
      <c r="K45" s="282"/>
      <c r="L45" s="282"/>
      <c r="M45" s="282"/>
      <c r="N45" s="282"/>
      <c r="Q45" s="283">
        <f t="shared" si="1"/>
        <v>45292</v>
      </c>
      <c r="R45" s="284"/>
      <c r="S45" s="284"/>
      <c r="T45" s="284"/>
      <c r="U45" s="285"/>
      <c r="V45" s="282"/>
      <c r="W45" s="282"/>
      <c r="X45" s="282"/>
      <c r="Y45" s="282"/>
      <c r="Z45" s="282"/>
      <c r="AA45" s="282"/>
      <c r="AB45" s="282"/>
    </row>
    <row r="46" spans="1:37" ht="24.75" customHeight="1">
      <c r="A46" s="37"/>
      <c r="B46" s="36"/>
      <c r="C46" s="283">
        <f t="shared" si="0"/>
        <v>45139</v>
      </c>
      <c r="D46" s="284"/>
      <c r="E46" s="284"/>
      <c r="F46" s="284"/>
      <c r="G46" s="285"/>
      <c r="H46" s="282"/>
      <c r="I46" s="282"/>
      <c r="J46" s="282"/>
      <c r="K46" s="282"/>
      <c r="L46" s="282"/>
      <c r="M46" s="282"/>
      <c r="N46" s="282"/>
      <c r="Q46" s="283">
        <f t="shared" si="1"/>
        <v>45323</v>
      </c>
      <c r="R46" s="284"/>
      <c r="S46" s="284"/>
      <c r="T46" s="284"/>
      <c r="U46" s="285"/>
      <c r="V46" s="282"/>
      <c r="W46" s="282"/>
      <c r="X46" s="282"/>
      <c r="Y46" s="282"/>
      <c r="Z46" s="282"/>
      <c r="AA46" s="282"/>
      <c r="AB46" s="282"/>
    </row>
    <row r="47" spans="1:37" ht="18" customHeight="1">
      <c r="A47" s="37"/>
      <c r="B47" s="36"/>
    </row>
    <row r="48" spans="1:37" ht="24.75" customHeight="1">
      <c r="A48" s="37"/>
      <c r="C48" s="295" t="s">
        <v>234</v>
      </c>
      <c r="D48" s="295"/>
      <c r="E48" s="295"/>
      <c r="F48" s="295"/>
      <c r="G48" s="295"/>
      <c r="H48" s="295"/>
      <c r="I48" s="295"/>
      <c r="J48" s="295"/>
      <c r="K48" s="295"/>
      <c r="L48" s="295"/>
      <c r="M48" s="318">
        <f>IFERROR(AVERAGE(H41:N46,V41:AB46),0)</f>
        <v>0</v>
      </c>
      <c r="N48" s="318"/>
      <c r="O48" s="318"/>
      <c r="P48" s="318"/>
      <c r="Q48" s="318"/>
      <c r="R48" s="318"/>
      <c r="S48" s="318"/>
      <c r="T48" s="155" t="s">
        <v>19</v>
      </c>
      <c r="V48" s="154" t="s">
        <v>20</v>
      </c>
      <c r="W48" s="36"/>
      <c r="X48" s="155"/>
      <c r="Y48" s="36"/>
      <c r="Z48" s="325"/>
      <c r="AA48" s="325"/>
      <c r="AB48" s="325"/>
      <c r="AC48" s="325"/>
      <c r="AD48" s="325"/>
      <c r="AE48" s="325"/>
      <c r="AF48" s="325"/>
      <c r="AG48" s="155" t="s">
        <v>342</v>
      </c>
    </row>
    <row r="49" spans="1:37" ht="24.75" customHeight="1">
      <c r="A49" s="37"/>
      <c r="B49" s="289" t="s">
        <v>222</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row>
    <row r="50" spans="1:37" ht="24.75" customHeight="1">
      <c r="A50" s="37"/>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row>
    <row r="51" spans="1:37" ht="24.75" customHeight="1">
      <c r="A51" s="37"/>
      <c r="B51" s="289"/>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row>
    <row r="52" spans="1:37" ht="18" customHeight="1">
      <c r="A52" s="37"/>
      <c r="C52" s="49"/>
      <c r="D52" s="155"/>
      <c r="E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row>
    <row r="53" spans="1:37" ht="24.75" customHeight="1">
      <c r="A53" s="37"/>
      <c r="B53" s="154" t="s">
        <v>140</v>
      </c>
      <c r="C53" s="36"/>
      <c r="D53" s="155"/>
      <c r="E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row>
    <row r="54" spans="1:37" ht="24.75" customHeight="1">
      <c r="A54" s="37"/>
      <c r="B54" s="154" t="s">
        <v>323</v>
      </c>
      <c r="C54" s="36"/>
      <c r="D54" s="155"/>
      <c r="E54" s="155"/>
      <c r="G54" s="155"/>
      <c r="H54" s="155"/>
      <c r="I54" s="155"/>
      <c r="J54" s="155"/>
      <c r="K54" s="155"/>
      <c r="L54" s="155"/>
      <c r="AK54" s="216" t="s">
        <v>214</v>
      </c>
    </row>
    <row r="55" spans="1:37" ht="30" customHeight="1">
      <c r="A55" s="37"/>
      <c r="B55" s="154"/>
      <c r="C55" s="36"/>
      <c r="D55" s="155"/>
      <c r="E55" s="155"/>
      <c r="I55" s="290" t="s">
        <v>212</v>
      </c>
      <c r="J55" s="291"/>
      <c r="K55" s="291"/>
      <c r="L55" s="292"/>
      <c r="M55" s="293" t="s">
        <v>213</v>
      </c>
      <c r="N55" s="294"/>
      <c r="O55" s="294"/>
      <c r="P55" s="294"/>
      <c r="Q55" s="294"/>
      <c r="R55" s="294"/>
      <c r="S55" s="294"/>
    </row>
    <row r="56" spans="1:37" ht="24.75" customHeight="1">
      <c r="A56" s="37"/>
      <c r="B56" s="154"/>
      <c r="C56" s="36"/>
      <c r="D56" s="155"/>
      <c r="E56" s="155"/>
      <c r="I56" s="304">
        <f>Q44</f>
        <v>45261</v>
      </c>
      <c r="J56" s="304"/>
      <c r="K56" s="304"/>
      <c r="L56" s="304"/>
      <c r="M56" s="299"/>
      <c r="N56" s="299"/>
      <c r="O56" s="299"/>
      <c r="P56" s="299"/>
      <c r="Q56" s="299"/>
      <c r="R56" s="299"/>
      <c r="S56" s="299"/>
    </row>
    <row r="57" spans="1:37" ht="24.75" customHeight="1">
      <c r="A57" s="37"/>
      <c r="B57" s="154"/>
      <c r="C57" s="36"/>
      <c r="D57" s="155"/>
      <c r="E57" s="155"/>
      <c r="I57" s="304">
        <f>Q45</f>
        <v>45292</v>
      </c>
      <c r="J57" s="304"/>
      <c r="K57" s="304"/>
      <c r="L57" s="304"/>
      <c r="M57" s="299"/>
      <c r="N57" s="299"/>
      <c r="O57" s="299"/>
      <c r="P57" s="299"/>
      <c r="Q57" s="299"/>
      <c r="R57" s="299"/>
      <c r="S57" s="299"/>
    </row>
    <row r="58" spans="1:37" ht="24.75" customHeight="1">
      <c r="A58" s="37"/>
      <c r="B58" s="154"/>
      <c r="C58" s="36"/>
      <c r="D58" s="155"/>
      <c r="E58" s="155"/>
      <c r="I58" s="304">
        <f>Q46</f>
        <v>45323</v>
      </c>
      <c r="J58" s="304"/>
      <c r="K58" s="304"/>
      <c r="L58" s="304"/>
      <c r="M58" s="299"/>
      <c r="N58" s="299"/>
      <c r="O58" s="299"/>
      <c r="P58" s="299"/>
      <c r="Q58" s="299"/>
      <c r="R58" s="299"/>
      <c r="S58" s="299"/>
    </row>
    <row r="59" spans="1:37" ht="24.75" customHeight="1">
      <c r="A59" s="37"/>
      <c r="B59" s="154"/>
      <c r="C59" s="36"/>
      <c r="D59" s="155"/>
      <c r="E59" s="155"/>
      <c r="I59" s="183"/>
      <c r="J59" s="183"/>
      <c r="K59" s="183"/>
      <c r="L59" s="183"/>
      <c r="M59" s="184"/>
      <c r="N59" s="184"/>
      <c r="O59" s="184"/>
      <c r="P59" s="184"/>
      <c r="Q59" s="184"/>
      <c r="R59" s="184"/>
      <c r="S59" s="184"/>
    </row>
    <row r="60" spans="1:37" ht="24.75" customHeight="1">
      <c r="A60" s="37"/>
      <c r="B60" s="154"/>
      <c r="C60" s="295" t="s">
        <v>235</v>
      </c>
      <c r="D60" s="295"/>
      <c r="E60" s="295"/>
      <c r="F60" s="295"/>
      <c r="G60" s="295"/>
      <c r="H60" s="295"/>
      <c r="I60" s="295"/>
      <c r="J60" s="295"/>
      <c r="K60" s="295"/>
      <c r="L60" s="295"/>
      <c r="M60" s="337">
        <f>IFERROR(ROUND(AVERAGE(M56:S58),2),0)</f>
        <v>0</v>
      </c>
      <c r="N60" s="338"/>
      <c r="O60" s="338"/>
      <c r="P60" s="338"/>
      <c r="Q60" s="338"/>
      <c r="R60" s="338"/>
      <c r="S60" s="339"/>
      <c r="T60" s="155" t="s">
        <v>21</v>
      </c>
      <c r="V60" s="154" t="s">
        <v>20</v>
      </c>
      <c r="X60" s="155"/>
      <c r="Z60" s="324"/>
      <c r="AA60" s="324"/>
      <c r="AB60" s="324"/>
      <c r="AC60" s="324"/>
      <c r="AD60" s="324"/>
      <c r="AE60" s="324"/>
      <c r="AF60" s="324"/>
      <c r="AG60" s="155" t="s">
        <v>22</v>
      </c>
      <c r="AK60" s="216">
        <v>780</v>
      </c>
    </row>
    <row r="61" spans="1:37" ht="24.75" customHeight="1">
      <c r="A61" s="37"/>
      <c r="B61" s="289" t="s">
        <v>324</v>
      </c>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row>
    <row r="62" spans="1:37" ht="24.75" customHeight="1">
      <c r="A62" s="37"/>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row>
    <row r="63" spans="1:37" ht="24.75" customHeight="1">
      <c r="A63" s="37"/>
      <c r="B63" s="289"/>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row>
    <row r="64" spans="1:37" ht="18" customHeight="1">
      <c r="A64" s="37"/>
      <c r="C64" s="49"/>
      <c r="D64" s="155"/>
      <c r="E64" s="155"/>
      <c r="F64" s="56"/>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row>
    <row r="65" spans="1:36" ht="24.75" customHeight="1">
      <c r="A65" s="37"/>
      <c r="B65" s="154" t="s">
        <v>237</v>
      </c>
      <c r="C65" s="49"/>
      <c r="D65" s="155"/>
      <c r="E65" s="155"/>
      <c r="F65" s="56"/>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row>
    <row r="66" spans="1:36" ht="24.75" customHeight="1">
      <c r="A66" s="138"/>
      <c r="B66" s="121" t="s">
        <v>139</v>
      </c>
      <c r="C66" s="121"/>
      <c r="D66" s="122"/>
      <c r="E66" s="122"/>
      <c r="F66" s="121"/>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0"/>
      <c r="AI66" s="120"/>
      <c r="AJ66" s="120"/>
    </row>
    <row r="67" spans="1:36" ht="24.75" customHeight="1">
      <c r="A67" s="138"/>
      <c r="B67" s="120"/>
      <c r="C67" s="121"/>
      <c r="D67" s="122"/>
      <c r="E67" s="122"/>
      <c r="F67" s="121"/>
      <c r="G67" s="122"/>
      <c r="H67" s="122"/>
      <c r="I67" s="122"/>
      <c r="J67" s="122"/>
      <c r="K67" s="122"/>
      <c r="L67" s="122"/>
      <c r="M67" s="336">
        <f>M60</f>
        <v>0</v>
      </c>
      <c r="N67" s="336"/>
      <c r="O67" s="336"/>
      <c r="P67" s="336"/>
      <c r="Q67" s="336"/>
      <c r="R67" s="336"/>
      <c r="S67" s="336"/>
      <c r="T67" s="122" t="s">
        <v>21</v>
      </c>
      <c r="U67" s="120"/>
      <c r="V67" s="121" t="s">
        <v>20</v>
      </c>
      <c r="W67" s="120"/>
      <c r="X67" s="122"/>
      <c r="Y67" s="120"/>
      <c r="Z67" s="336">
        <f>Z60</f>
        <v>0</v>
      </c>
      <c r="AA67" s="336"/>
      <c r="AB67" s="336"/>
      <c r="AC67" s="336"/>
      <c r="AD67" s="336"/>
      <c r="AE67" s="336"/>
      <c r="AF67" s="336"/>
      <c r="AG67" s="122" t="s">
        <v>22</v>
      </c>
      <c r="AH67" s="120"/>
      <c r="AI67" s="120"/>
      <c r="AJ67" s="120"/>
    </row>
    <row r="68" spans="1:36" ht="24.75" customHeight="1">
      <c r="A68" s="37"/>
      <c r="B68" s="154" t="s">
        <v>138</v>
      </c>
      <c r="C68" s="154"/>
      <c r="D68" s="155"/>
      <c r="E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row>
    <row r="69" spans="1:36" ht="24.75" customHeight="1">
      <c r="A69" s="37"/>
      <c r="C69" s="154"/>
      <c r="D69" s="155"/>
      <c r="E69" s="155"/>
      <c r="G69" s="155"/>
      <c r="H69" s="155"/>
      <c r="I69" s="155"/>
      <c r="J69" s="155"/>
      <c r="K69" s="155"/>
      <c r="L69" s="155"/>
      <c r="M69" s="318">
        <f>M67*AK60</f>
        <v>0</v>
      </c>
      <c r="N69" s="318"/>
      <c r="O69" s="318"/>
      <c r="P69" s="318"/>
      <c r="Q69" s="318"/>
      <c r="R69" s="318"/>
      <c r="S69" s="318"/>
      <c r="T69" s="155" t="s">
        <v>19</v>
      </c>
      <c r="U69" s="36"/>
      <c r="V69" s="154" t="s">
        <v>20</v>
      </c>
      <c r="W69" s="36"/>
      <c r="X69" s="155"/>
      <c r="Y69" s="36"/>
      <c r="Z69" s="318">
        <f>Z67*AK60</f>
        <v>0</v>
      </c>
      <c r="AA69" s="318"/>
      <c r="AB69" s="318"/>
      <c r="AC69" s="318"/>
      <c r="AD69" s="318"/>
      <c r="AE69" s="318"/>
      <c r="AF69" s="318"/>
      <c r="AG69" s="155" t="s">
        <v>342</v>
      </c>
    </row>
    <row r="70" spans="1:36" ht="18" customHeight="1">
      <c r="A70" s="37"/>
      <c r="C70" s="154"/>
      <c r="D70" s="155"/>
      <c r="E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row>
    <row r="71" spans="1:36" ht="24.75" customHeight="1">
      <c r="A71" s="37"/>
      <c r="B71" s="154" t="s">
        <v>142</v>
      </c>
      <c r="C71" s="154"/>
      <c r="D71" s="155"/>
      <c r="E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row>
    <row r="72" spans="1:36" ht="24.75" customHeight="1">
      <c r="A72" s="37"/>
      <c r="B72" s="154"/>
      <c r="C72" s="154"/>
      <c r="D72" s="155"/>
      <c r="E72" s="155"/>
      <c r="F72" s="305" t="s">
        <v>212</v>
      </c>
      <c r="G72" s="305"/>
      <c r="H72" s="305"/>
      <c r="I72" s="305"/>
      <c r="J72" s="305"/>
      <c r="K72" s="305"/>
      <c r="L72" s="306"/>
      <c r="M72" s="293" t="s">
        <v>215</v>
      </c>
      <c r="N72" s="294"/>
      <c r="O72" s="294"/>
      <c r="P72" s="294"/>
      <c r="Q72" s="294"/>
      <c r="R72" s="294"/>
      <c r="S72" s="294"/>
      <c r="T72" s="293" t="s">
        <v>216</v>
      </c>
      <c r="U72" s="294"/>
      <c r="V72" s="294"/>
      <c r="W72" s="294"/>
      <c r="X72" s="294"/>
      <c r="Y72" s="294"/>
      <c r="Z72" s="294"/>
      <c r="AA72" s="155"/>
      <c r="AB72" s="155"/>
      <c r="AC72" s="155"/>
      <c r="AD72" s="155"/>
      <c r="AE72" s="155"/>
      <c r="AF72" s="155"/>
      <c r="AG72" s="155"/>
    </row>
    <row r="73" spans="1:36" ht="24.75" customHeight="1">
      <c r="A73" s="37"/>
      <c r="B73" s="154"/>
      <c r="C73" s="154"/>
      <c r="D73" s="155"/>
      <c r="E73" s="155"/>
      <c r="F73" s="327">
        <f>I56</f>
        <v>45261</v>
      </c>
      <c r="G73" s="327"/>
      <c r="H73" s="327"/>
      <c r="I73" s="327"/>
      <c r="J73" s="327"/>
      <c r="K73" s="327"/>
      <c r="L73" s="327"/>
      <c r="M73" s="307"/>
      <c r="N73" s="307"/>
      <c r="O73" s="307"/>
      <c r="P73" s="307"/>
      <c r="Q73" s="307"/>
      <c r="R73" s="307"/>
      <c r="S73" s="307"/>
      <c r="T73" s="307"/>
      <c r="U73" s="307"/>
      <c r="V73" s="307"/>
      <c r="W73" s="307"/>
      <c r="X73" s="307"/>
      <c r="Y73" s="307"/>
      <c r="Z73" s="307"/>
      <c r="AA73" s="155"/>
      <c r="AB73" s="155"/>
      <c r="AC73" s="155"/>
      <c r="AD73" s="155"/>
      <c r="AE73" s="155"/>
      <c r="AF73" s="155"/>
      <c r="AG73" s="155"/>
    </row>
    <row r="74" spans="1:36" ht="24.75" customHeight="1">
      <c r="A74" s="37"/>
      <c r="B74" s="154"/>
      <c r="C74" s="154"/>
      <c r="D74" s="155"/>
      <c r="E74" s="155"/>
      <c r="F74" s="327">
        <f>I57</f>
        <v>45292</v>
      </c>
      <c r="G74" s="327"/>
      <c r="H74" s="327"/>
      <c r="I74" s="327"/>
      <c r="J74" s="327"/>
      <c r="K74" s="327"/>
      <c r="L74" s="327"/>
      <c r="M74" s="307"/>
      <c r="N74" s="307"/>
      <c r="O74" s="307"/>
      <c r="P74" s="307"/>
      <c r="Q74" s="307"/>
      <c r="R74" s="307"/>
      <c r="S74" s="307"/>
      <c r="T74" s="307"/>
      <c r="U74" s="307"/>
      <c r="V74" s="307"/>
      <c r="W74" s="307"/>
      <c r="X74" s="307"/>
      <c r="Y74" s="307"/>
      <c r="Z74" s="307"/>
      <c r="AA74" s="155"/>
      <c r="AB74" s="155"/>
      <c r="AC74" s="155"/>
      <c r="AD74" s="155"/>
      <c r="AE74" s="155"/>
      <c r="AF74" s="155"/>
      <c r="AG74" s="155"/>
    </row>
    <row r="75" spans="1:36" ht="24.75" customHeight="1">
      <c r="A75" s="37"/>
      <c r="B75" s="154"/>
      <c r="C75" s="154"/>
      <c r="D75" s="155"/>
      <c r="E75" s="155"/>
      <c r="F75" s="327">
        <f>I58</f>
        <v>45323</v>
      </c>
      <c r="G75" s="327"/>
      <c r="H75" s="327"/>
      <c r="I75" s="327"/>
      <c r="J75" s="327"/>
      <c r="K75" s="327"/>
      <c r="L75" s="327"/>
      <c r="M75" s="307"/>
      <c r="N75" s="307"/>
      <c r="O75" s="307"/>
      <c r="P75" s="307"/>
      <c r="Q75" s="307"/>
      <c r="R75" s="307"/>
      <c r="S75" s="307"/>
      <c r="T75" s="307"/>
      <c r="U75" s="307"/>
      <c r="V75" s="307"/>
      <c r="W75" s="307"/>
      <c r="X75" s="307"/>
      <c r="Y75" s="307"/>
      <c r="Z75" s="307"/>
      <c r="AA75" s="155"/>
      <c r="AB75" s="155"/>
      <c r="AC75" s="155"/>
      <c r="AD75" s="155"/>
      <c r="AE75" s="155"/>
      <c r="AF75" s="155"/>
      <c r="AG75" s="155"/>
    </row>
    <row r="76" spans="1:36" ht="13.5" customHeight="1">
      <c r="A76" s="37"/>
      <c r="B76" s="154"/>
      <c r="C76" s="154"/>
      <c r="D76" s="155"/>
      <c r="E76" s="155"/>
      <c r="G76" s="155"/>
      <c r="H76" s="155"/>
      <c r="I76" s="185"/>
      <c r="J76" s="185"/>
      <c r="K76" s="185"/>
      <c r="L76" s="185"/>
      <c r="M76" s="143"/>
      <c r="N76" s="143"/>
      <c r="O76" s="143"/>
      <c r="P76" s="143"/>
      <c r="Q76" s="143"/>
      <c r="R76" s="143"/>
      <c r="S76" s="143"/>
      <c r="T76" s="143"/>
      <c r="U76" s="143"/>
      <c r="V76" s="143"/>
      <c r="W76" s="143"/>
      <c r="X76" s="143"/>
      <c r="Y76" s="143"/>
      <c r="Z76" s="143"/>
      <c r="AA76" s="155"/>
      <c r="AB76" s="155"/>
      <c r="AC76" s="155"/>
      <c r="AD76" s="155"/>
      <c r="AE76" s="155"/>
      <c r="AF76" s="155"/>
      <c r="AG76" s="155"/>
    </row>
    <row r="77" spans="1:36" ht="24.75" customHeight="1">
      <c r="A77" s="37"/>
      <c r="B77" s="154"/>
      <c r="C77" s="154"/>
      <c r="D77" s="155"/>
      <c r="E77" s="155"/>
      <c r="F77" s="326" t="s">
        <v>736</v>
      </c>
      <c r="G77" s="326"/>
      <c r="H77" s="326"/>
      <c r="I77" s="326"/>
      <c r="J77" s="326"/>
      <c r="K77" s="326"/>
      <c r="L77" s="326"/>
      <c r="M77" s="309" t="e">
        <f>ROUND(AVERAGE(M73:S75),2)</f>
        <v>#DIV/0!</v>
      </c>
      <c r="N77" s="309"/>
      <c r="O77" s="309"/>
      <c r="P77" s="309"/>
      <c r="Q77" s="309"/>
      <c r="R77" s="309"/>
      <c r="S77" s="309"/>
      <c r="T77" s="309" t="e">
        <f>ROUND(AVERAGE(T73:Z75),2)</f>
        <v>#DIV/0!</v>
      </c>
      <c r="U77" s="309"/>
      <c r="V77" s="309"/>
      <c r="W77" s="309"/>
      <c r="X77" s="309"/>
      <c r="Y77" s="309"/>
      <c r="Z77" s="309"/>
      <c r="AA77" s="155"/>
      <c r="AB77" s="155"/>
      <c r="AC77" s="155"/>
      <c r="AD77" s="155"/>
      <c r="AE77" s="155"/>
      <c r="AF77" s="155"/>
      <c r="AG77" s="155"/>
    </row>
    <row r="78" spans="1:36" ht="24.75" customHeight="1">
      <c r="A78" s="37"/>
      <c r="B78" s="154"/>
      <c r="C78" s="154"/>
      <c r="D78" s="155"/>
      <c r="E78" s="155"/>
      <c r="G78" s="155"/>
      <c r="H78" s="155"/>
      <c r="I78" s="183"/>
      <c r="J78" s="183"/>
      <c r="K78" s="183"/>
      <c r="L78" s="183"/>
      <c r="M78" s="184"/>
      <c r="N78" s="184"/>
      <c r="O78" s="184"/>
      <c r="P78" s="184"/>
      <c r="Q78" s="184"/>
      <c r="R78" s="184"/>
      <c r="S78" s="184"/>
      <c r="T78" s="155"/>
      <c r="U78" s="155"/>
      <c r="V78" s="155"/>
      <c r="W78" s="155"/>
      <c r="X78" s="155"/>
      <c r="Y78" s="155"/>
      <c r="Z78" s="155"/>
      <c r="AA78" s="155"/>
      <c r="AB78" s="155"/>
      <c r="AC78" s="155"/>
      <c r="AD78" s="155"/>
      <c r="AE78" s="155"/>
      <c r="AF78" s="155"/>
      <c r="AG78" s="155"/>
    </row>
    <row r="79" spans="1:36" ht="24.75" customHeight="1">
      <c r="A79" s="37"/>
      <c r="C79" s="154"/>
      <c r="D79" s="155"/>
      <c r="E79" s="155"/>
      <c r="F79" s="310" t="s">
        <v>217</v>
      </c>
      <c r="G79" s="310"/>
      <c r="H79" s="310"/>
      <c r="I79" s="310"/>
      <c r="J79" s="310"/>
      <c r="K79" s="310"/>
      <c r="L79" s="310"/>
      <c r="M79" s="335">
        <f>IFERROR(M60/(M77+T77),0)</f>
        <v>0</v>
      </c>
      <c r="N79" s="335"/>
      <c r="O79" s="335"/>
      <c r="P79" s="335"/>
      <c r="Q79" s="335"/>
      <c r="R79" s="335"/>
      <c r="S79" s="335"/>
      <c r="T79" s="228"/>
      <c r="V79" s="154" t="s">
        <v>20</v>
      </c>
      <c r="W79" s="36"/>
      <c r="X79" s="155"/>
      <c r="Y79" s="36"/>
      <c r="Z79" s="331"/>
      <c r="AA79" s="331"/>
      <c r="AB79" s="331"/>
      <c r="AC79" s="331"/>
      <c r="AD79" s="331"/>
      <c r="AE79" s="331"/>
      <c r="AF79" s="331"/>
      <c r="AG79" s="155" t="s">
        <v>343</v>
      </c>
    </row>
    <row r="80" spans="1:36" ht="24.75" customHeight="1">
      <c r="A80" s="37"/>
      <c r="B80" s="289" t="s">
        <v>223</v>
      </c>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row>
    <row r="81" spans="1:38" ht="24.75" customHeight="1">
      <c r="A81" s="37"/>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row>
    <row r="82" spans="1:38" ht="18" customHeight="1">
      <c r="A82" s="37"/>
      <c r="C82" s="154"/>
      <c r="D82" s="155"/>
      <c r="E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row>
    <row r="83" spans="1:38" ht="24.75" customHeight="1">
      <c r="A83" s="37"/>
      <c r="B83" s="154" t="s">
        <v>218</v>
      </c>
      <c r="C83" s="154"/>
      <c r="D83" s="155"/>
      <c r="E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row>
    <row r="84" spans="1:38" ht="24.75" customHeight="1">
      <c r="A84" s="37"/>
      <c r="B84" s="154"/>
      <c r="D84" s="155"/>
      <c r="E84" s="155"/>
      <c r="G84" s="155"/>
      <c r="H84" s="155"/>
      <c r="I84" s="155"/>
      <c r="J84" s="155"/>
      <c r="K84" s="155"/>
      <c r="L84" s="155"/>
      <c r="M84" s="313" t="e">
        <f>ROUNDDOWN(M69/(M48*医療保険の利用者割合２),4)</f>
        <v>#DIV/0!</v>
      </c>
      <c r="N84" s="313"/>
      <c r="O84" s="313"/>
      <c r="P84" s="313"/>
      <c r="Q84" s="313"/>
      <c r="R84" s="313"/>
      <c r="S84" s="313"/>
      <c r="T84" s="155"/>
      <c r="U84" s="36"/>
      <c r="V84" s="154" t="s">
        <v>20</v>
      </c>
      <c r="W84" s="36"/>
      <c r="X84" s="155"/>
      <c r="Y84" s="36"/>
      <c r="Z84" s="313" t="e">
        <f>ROUNDDOWN(Z69/(Z48*Z79),4)</f>
        <v>#DIV/0!</v>
      </c>
      <c r="AA84" s="313"/>
      <c r="AB84" s="313"/>
      <c r="AC84" s="313"/>
      <c r="AD84" s="313"/>
      <c r="AE84" s="313"/>
      <c r="AF84" s="313"/>
      <c r="AG84" s="155" t="s">
        <v>23</v>
      </c>
      <c r="AK84" s="217" t="e">
        <f>IF(M84&lt;0.012,1,0)</f>
        <v>#DIV/0!</v>
      </c>
    </row>
    <row r="85" spans="1:38" ht="18" customHeight="1">
      <c r="A85" s="37"/>
      <c r="B85" s="154"/>
      <c r="D85" s="49"/>
      <c r="E85" s="155"/>
      <c r="F85" s="49"/>
      <c r="G85" s="155"/>
      <c r="H85" s="155"/>
      <c r="I85" s="155"/>
      <c r="J85" s="155"/>
      <c r="K85" s="155"/>
      <c r="L85" s="155"/>
      <c r="M85" s="155"/>
      <c r="N85" s="155"/>
      <c r="O85" s="155"/>
      <c r="P85" s="155"/>
      <c r="Q85" s="155"/>
      <c r="R85" s="155"/>
      <c r="S85" s="155"/>
      <c r="AE85" s="186"/>
      <c r="AF85" s="186"/>
    </row>
    <row r="86" spans="1:38" ht="24.75" customHeight="1">
      <c r="A86" s="37"/>
      <c r="B86" s="154" t="s">
        <v>219</v>
      </c>
      <c r="D86" s="155"/>
      <c r="E86" s="155"/>
      <c r="G86" s="155"/>
      <c r="H86" s="155"/>
      <c r="I86" s="155"/>
      <c r="J86" s="155"/>
      <c r="K86" s="155"/>
      <c r="L86" s="155"/>
    </row>
    <row r="87" spans="1:38" ht="24.75" customHeight="1">
      <c r="A87" s="37"/>
      <c r="C87" s="154"/>
      <c r="D87" s="155"/>
      <c r="E87" s="155"/>
      <c r="M87" s="336" t="str">
        <f>IFERROR(IF(((M48*医療保険の利用者割合２*1.2%-M69)/M67)&lt;0,0,(M48*医療保険の利用者割合２*1.2%-M69)/M67),"")</f>
        <v/>
      </c>
      <c r="N87" s="336"/>
      <c r="O87" s="336"/>
      <c r="P87" s="336"/>
      <c r="Q87" s="336"/>
      <c r="R87" s="336"/>
      <c r="S87" s="336"/>
      <c r="T87" s="155"/>
      <c r="V87" s="154" t="s">
        <v>20</v>
      </c>
      <c r="Z87" s="336" t="str">
        <f>IFERROR(IF((Z48*Z79*1.2%-Z69)/Z67&lt;0,0,(Z48*Z79*1.2%-Z69)/Z67),"")</f>
        <v/>
      </c>
      <c r="AA87" s="336"/>
      <c r="AB87" s="336"/>
      <c r="AC87" s="336"/>
      <c r="AD87" s="336"/>
      <c r="AE87" s="336"/>
      <c r="AF87" s="336"/>
      <c r="AG87" s="155" t="s">
        <v>344</v>
      </c>
    </row>
    <row r="88" spans="1:38" ht="18" customHeight="1">
      <c r="A88" s="37"/>
      <c r="B88" s="275" t="s">
        <v>143</v>
      </c>
      <c r="C88" s="275"/>
      <c r="D88" s="275"/>
      <c r="E88" s="275"/>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row>
    <row r="89" spans="1:38" ht="24.75" customHeight="1">
      <c r="A89" s="37"/>
      <c r="B89" s="275"/>
      <c r="C89" s="275"/>
      <c r="D89" s="275"/>
      <c r="E89" s="275"/>
      <c r="F89" s="328" t="s">
        <v>144</v>
      </c>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row>
    <row r="90" spans="1:38" ht="24.75" customHeight="1">
      <c r="A90" s="37"/>
      <c r="B90" s="275"/>
      <c r="C90" s="275"/>
      <c r="D90" s="275"/>
      <c r="E90" s="275"/>
      <c r="G90" s="78"/>
      <c r="H90" s="78"/>
      <c r="I90" s="78"/>
      <c r="J90" s="329" t="s">
        <v>145</v>
      </c>
      <c r="K90" s="329"/>
      <c r="L90" s="329"/>
      <c r="M90" s="329"/>
      <c r="N90" s="329"/>
      <c r="O90" s="329"/>
      <c r="P90" s="329"/>
      <c r="Q90" s="329"/>
      <c r="R90" s="329"/>
      <c r="S90" s="329"/>
      <c r="T90" s="329"/>
      <c r="U90" s="329"/>
      <c r="V90" s="329"/>
      <c r="W90" s="329"/>
      <c r="X90" s="329"/>
      <c r="Y90" s="329"/>
      <c r="Z90" s="329"/>
      <c r="AA90" s="329"/>
      <c r="AB90" s="329"/>
      <c r="AC90" s="329"/>
      <c r="AD90" s="329"/>
      <c r="AE90" s="78"/>
      <c r="AF90" s="78"/>
      <c r="AG90" s="78"/>
      <c r="AH90" s="78"/>
    </row>
    <row r="91" spans="1:38" ht="18" customHeight="1">
      <c r="A91" s="37"/>
      <c r="B91" s="275"/>
      <c r="C91" s="275"/>
      <c r="D91" s="275"/>
      <c r="E91" s="275"/>
      <c r="G91" s="77"/>
      <c r="H91" s="77"/>
      <c r="I91" s="77"/>
      <c r="J91" s="330"/>
      <c r="K91" s="330"/>
      <c r="L91" s="330"/>
      <c r="M91" s="330"/>
      <c r="N91" s="330"/>
      <c r="O91" s="330"/>
      <c r="P91" s="330"/>
      <c r="Q91" s="330"/>
      <c r="R91" s="330"/>
      <c r="S91" s="330"/>
      <c r="T91" s="330"/>
      <c r="U91" s="330"/>
      <c r="V91" s="330"/>
      <c r="W91" s="330"/>
      <c r="X91" s="330"/>
      <c r="Y91" s="330"/>
      <c r="Z91" s="330"/>
      <c r="AA91" s="330"/>
      <c r="AB91" s="330"/>
      <c r="AC91" s="330"/>
      <c r="AD91" s="330"/>
      <c r="AE91" s="77"/>
      <c r="AF91" s="77"/>
      <c r="AG91" s="77"/>
      <c r="AH91" s="77"/>
    </row>
    <row r="92" spans="1:38" ht="24.75" customHeight="1">
      <c r="A92" s="37" t="s">
        <v>24</v>
      </c>
      <c r="B92" s="154" t="s">
        <v>25</v>
      </c>
      <c r="D92" s="155"/>
      <c r="E92" s="155"/>
      <c r="G92" s="155"/>
      <c r="H92" s="155"/>
      <c r="I92" s="155"/>
      <c r="J92" s="155"/>
      <c r="K92" s="155"/>
      <c r="L92" s="155"/>
      <c r="M92" s="155"/>
      <c r="N92" s="155"/>
      <c r="O92" s="155"/>
      <c r="P92" s="155"/>
      <c r="Q92" s="155"/>
      <c r="R92" s="155"/>
      <c r="S92" s="155"/>
    </row>
    <row r="93" spans="1:38" ht="18" customHeight="1">
      <c r="A93" s="37"/>
      <c r="B93" s="154"/>
      <c r="D93" s="155"/>
      <c r="E93" s="155"/>
      <c r="G93" s="155"/>
      <c r="H93" s="155"/>
      <c r="I93" s="155"/>
      <c r="J93" s="155"/>
      <c r="K93" s="155"/>
      <c r="L93" s="155"/>
      <c r="M93" s="155"/>
      <c r="N93" s="155"/>
      <c r="O93" s="155"/>
      <c r="P93" s="155"/>
      <c r="Q93" s="155"/>
      <c r="R93" s="155"/>
      <c r="S93" s="155"/>
    </row>
    <row r="94" spans="1:38" ht="30" customHeight="1">
      <c r="A94" s="37"/>
      <c r="B94" s="154"/>
      <c r="D94" s="155"/>
      <c r="E94" s="155"/>
      <c r="G94" s="155"/>
      <c r="J94" s="334" t="str">
        <f>IF(AK94&lt;=1.1,IF(AK94&gt;=0.9,"☑","□"),"□")</f>
        <v>□</v>
      </c>
      <c r="K94" s="334"/>
      <c r="L94" s="154" t="s">
        <v>95</v>
      </c>
      <c r="M94" s="155"/>
      <c r="N94" s="155"/>
      <c r="O94" s="155"/>
      <c r="P94" s="155"/>
      <c r="Q94" s="155"/>
      <c r="R94" s="155"/>
      <c r="S94" s="155"/>
      <c r="T94" s="155"/>
      <c r="U94" s="155"/>
      <c r="V94" s="155"/>
      <c r="AK94" s="218" t="str">
        <f>IFERROR(M48/Z48,"")</f>
        <v/>
      </c>
      <c r="AL94" s="215" t="str">
        <f>IF(J94="☑","TRUE","FALSE")</f>
        <v>FALSE</v>
      </c>
    </row>
    <row r="95" spans="1:38" ht="30" customHeight="1">
      <c r="A95" s="37"/>
      <c r="B95" s="154"/>
      <c r="C95" s="56" t="s">
        <v>26</v>
      </c>
      <c r="D95" s="155"/>
      <c r="E95" s="155"/>
      <c r="G95" s="155"/>
      <c r="J95" s="334" t="str">
        <f>IF(AK95&lt;=1.1,IF(AK95&gt;=0.9,"☑","□"),"□")</f>
        <v>□</v>
      </c>
      <c r="K95" s="334"/>
      <c r="L95" s="49" t="s">
        <v>220</v>
      </c>
      <c r="M95" s="155"/>
      <c r="N95" s="155"/>
      <c r="O95" s="155"/>
      <c r="P95" s="155"/>
      <c r="Q95" s="155"/>
      <c r="R95" s="155"/>
      <c r="S95" s="155"/>
      <c r="T95" s="155"/>
      <c r="U95" s="155"/>
      <c r="V95" s="155"/>
      <c r="AK95" s="218" t="str">
        <f>IFERROR(M69/Z69,"")</f>
        <v/>
      </c>
      <c r="AL95" s="215" t="str">
        <f t="shared" ref="AL95:AL97" si="2">IF(J95="☑","TRUE","FALSE")</f>
        <v>FALSE</v>
      </c>
    </row>
    <row r="96" spans="1:38" ht="30" customHeight="1">
      <c r="A96" s="37"/>
      <c r="B96" s="154"/>
      <c r="D96" s="155"/>
      <c r="E96" s="155"/>
      <c r="G96" s="155"/>
      <c r="J96" s="334" t="str">
        <f>IF(AK96&lt;=1.1,IF(AK96&gt;=0.9,"☑","□"),"□")</f>
        <v>□</v>
      </c>
      <c r="K96" s="334"/>
      <c r="L96" s="49" t="s">
        <v>206</v>
      </c>
      <c r="M96" s="155"/>
      <c r="N96" s="155"/>
      <c r="O96" s="155"/>
      <c r="P96" s="155"/>
      <c r="Q96" s="155"/>
      <c r="R96" s="155"/>
      <c r="S96" s="155"/>
      <c r="T96" s="155"/>
      <c r="U96" s="155"/>
      <c r="V96" s="155"/>
      <c r="AK96" s="218" t="str">
        <f>IFERROR(M67/Z67,"")</f>
        <v/>
      </c>
      <c r="AL96" s="215" t="str">
        <f t="shared" si="2"/>
        <v>FALSE</v>
      </c>
    </row>
    <row r="97" spans="1:46" ht="30" customHeight="1">
      <c r="A97" s="37"/>
      <c r="B97" s="154"/>
      <c r="D97" s="155"/>
      <c r="E97" s="155"/>
      <c r="G97" s="155"/>
      <c r="J97" s="334" t="str">
        <f>IF(AK97&lt;=1.1,IF(AK97&gt;=0.9,"☑","□"),"□")</f>
        <v>□</v>
      </c>
      <c r="K97" s="334"/>
      <c r="L97" s="154" t="s">
        <v>146</v>
      </c>
      <c r="M97" s="155"/>
      <c r="N97" s="155"/>
      <c r="O97" s="155"/>
      <c r="P97" s="155"/>
      <c r="Q97" s="155"/>
      <c r="R97" s="155"/>
      <c r="S97" s="155"/>
      <c r="T97" s="155"/>
      <c r="U97" s="155"/>
      <c r="V97" s="155"/>
      <c r="AK97" s="218" t="str">
        <f>IFERROR(M87/Z87,"")</f>
        <v/>
      </c>
      <c r="AL97" s="215" t="str">
        <f t="shared" si="2"/>
        <v>FALSE</v>
      </c>
    </row>
    <row r="98" spans="1:46" ht="30" customHeight="1">
      <c r="A98" s="37"/>
      <c r="B98" s="154"/>
      <c r="D98" s="155"/>
      <c r="E98" s="155"/>
      <c r="G98" s="155"/>
      <c r="J98" s="188" t="s">
        <v>325</v>
      </c>
      <c r="K98" s="187"/>
      <c r="L98" s="154"/>
      <c r="M98" s="155"/>
      <c r="N98" s="155"/>
      <c r="O98" s="155"/>
      <c r="P98" s="155"/>
      <c r="Q98" s="155"/>
      <c r="R98" s="155"/>
      <c r="S98" s="155"/>
      <c r="T98" s="155"/>
      <c r="U98" s="155"/>
      <c r="V98" s="155"/>
      <c r="AK98" s="218"/>
    </row>
    <row r="99" spans="1:46" ht="18" customHeight="1">
      <c r="A99" s="37"/>
      <c r="B99" s="154"/>
      <c r="D99" s="155"/>
      <c r="E99" s="155"/>
      <c r="G99" s="155"/>
      <c r="H99" s="155"/>
      <c r="I99" s="155"/>
      <c r="J99" s="155"/>
      <c r="K99" s="155"/>
      <c r="L99" s="155"/>
      <c r="M99" s="155"/>
      <c r="N99" s="155"/>
      <c r="O99" s="155"/>
      <c r="P99" s="155"/>
      <c r="Q99" s="155"/>
      <c r="R99" s="155"/>
      <c r="S99" s="155"/>
    </row>
    <row r="100" spans="1:46" ht="24.75" customHeight="1">
      <c r="A100" s="37" t="s">
        <v>27</v>
      </c>
      <c r="B100" s="154" t="s">
        <v>221</v>
      </c>
      <c r="D100" s="155"/>
      <c r="E100" s="155"/>
      <c r="G100" s="155"/>
      <c r="H100" s="155"/>
      <c r="I100" s="155"/>
      <c r="J100" s="155"/>
      <c r="K100" s="155"/>
      <c r="L100" s="155"/>
      <c r="M100" s="155"/>
      <c r="N100" s="155"/>
      <c r="O100" s="155"/>
      <c r="P100" s="155"/>
      <c r="Q100" s="155"/>
      <c r="R100" s="155"/>
      <c r="S100" s="155"/>
    </row>
    <row r="101" spans="1:46" ht="24.75" customHeight="1">
      <c r="A101" s="37"/>
      <c r="B101" s="56" t="s">
        <v>28</v>
      </c>
      <c r="E101" s="155"/>
      <c r="F101" s="155"/>
      <c r="G101" s="155"/>
      <c r="H101" s="155"/>
      <c r="I101" s="155"/>
      <c r="J101" s="155"/>
      <c r="K101" s="155"/>
      <c r="L101" s="155"/>
      <c r="M101" s="155"/>
      <c r="N101" s="155"/>
      <c r="O101" s="155"/>
    </row>
    <row r="102" spans="1:46" ht="24.75" customHeight="1">
      <c r="A102" s="37"/>
      <c r="D102" s="279" t="str">
        <f>IFERROR(IF(OR(AK22*AK25*AK84=0,M87&lt;=0),"算定不可",(VLOOKUP("該当",'リスト（訪問看護）'!J:L,3,FALSE))),"")</f>
        <v/>
      </c>
      <c r="E102" s="279"/>
      <c r="F102" s="279"/>
      <c r="G102" s="279"/>
      <c r="H102" s="279"/>
      <c r="I102" s="279"/>
      <c r="J102" s="279"/>
      <c r="K102" s="279"/>
      <c r="L102" s="279"/>
      <c r="M102" s="279"/>
      <c r="N102" s="279"/>
      <c r="O102" s="279"/>
      <c r="P102" s="279"/>
      <c r="R102" s="332"/>
      <c r="S102" s="332"/>
      <c r="T102" s="332"/>
      <c r="U102" s="332"/>
      <c r="V102" s="332"/>
      <c r="W102" s="332"/>
      <c r="X102" s="332"/>
      <c r="Y102" s="332"/>
      <c r="Z102" s="332"/>
      <c r="AA102" s="332"/>
      <c r="AB102" s="332"/>
      <c r="AC102" s="332"/>
      <c r="AD102" s="332"/>
      <c r="AK102" s="216">
        <f>IFERROR(VLOOKUP(D102,'リスト（訪問看護）'!L:N,3,FALSE),0)</f>
        <v>0</v>
      </c>
    </row>
    <row r="103" spans="1:46" ht="24.75" customHeight="1">
      <c r="A103" s="37"/>
      <c r="B103" s="56" t="s">
        <v>29</v>
      </c>
      <c r="E103" s="155"/>
      <c r="F103" s="155"/>
      <c r="G103" s="155"/>
      <c r="H103" s="155"/>
      <c r="I103" s="155"/>
      <c r="J103" s="155"/>
      <c r="K103" s="155"/>
      <c r="L103" s="155"/>
      <c r="M103" s="155"/>
      <c r="N103" s="155"/>
      <c r="O103" s="155"/>
      <c r="P103" s="155"/>
      <c r="Q103" s="155"/>
      <c r="R103" s="156"/>
      <c r="S103" s="156"/>
      <c r="T103" s="156"/>
      <c r="U103" s="156"/>
      <c r="V103" s="156"/>
      <c r="W103" s="156"/>
      <c r="X103" s="156"/>
      <c r="Y103" s="156"/>
      <c r="Z103" s="156"/>
      <c r="AA103" s="156"/>
      <c r="AB103" s="131"/>
      <c r="AC103" s="131"/>
      <c r="AD103" s="131"/>
    </row>
    <row r="104" spans="1:46" ht="24.75" customHeight="1">
      <c r="A104" s="37"/>
      <c r="D104" s="314" t="s">
        <v>30</v>
      </c>
      <c r="E104" s="315"/>
      <c r="F104" s="316" t="s">
        <v>252</v>
      </c>
      <c r="G104" s="316"/>
      <c r="H104" s="316"/>
      <c r="I104" s="316"/>
      <c r="J104" s="316"/>
      <c r="K104" s="316"/>
      <c r="L104" s="316"/>
      <c r="M104" s="316"/>
      <c r="N104" s="316"/>
      <c r="O104" s="316"/>
      <c r="P104" s="317"/>
      <c r="Q104" s="155"/>
      <c r="T104" s="132"/>
      <c r="U104" s="132"/>
      <c r="V104" s="132"/>
      <c r="W104" s="132"/>
      <c r="Z104" s="132"/>
      <c r="AA104" s="132"/>
      <c r="AB104" s="132"/>
      <c r="AC104" s="132"/>
      <c r="AD104" s="132"/>
      <c r="AK104" s="216">
        <v>1</v>
      </c>
      <c r="AL104" s="219">
        <v>1</v>
      </c>
      <c r="AM104" s="190">
        <v>1</v>
      </c>
      <c r="AN104" s="190">
        <v>0</v>
      </c>
      <c r="AS104" s="133"/>
      <c r="AT104" s="133"/>
    </row>
    <row r="105" spans="1:46" ht="24.75" customHeight="1">
      <c r="A105" s="37"/>
      <c r="B105" s="154"/>
      <c r="C105" s="155"/>
      <c r="D105" s="314" t="s">
        <v>30</v>
      </c>
      <c r="E105" s="315"/>
      <c r="F105" s="316" t="s">
        <v>174</v>
      </c>
      <c r="G105" s="316"/>
      <c r="H105" s="316"/>
      <c r="I105" s="316"/>
      <c r="J105" s="316"/>
      <c r="K105" s="316"/>
      <c r="L105" s="316"/>
      <c r="M105" s="316"/>
      <c r="N105" s="316"/>
      <c r="O105" s="316"/>
      <c r="P105" s="317"/>
      <c r="T105" s="132"/>
      <c r="U105" s="132"/>
      <c r="V105" s="132"/>
      <c r="W105" s="132"/>
      <c r="Z105" s="132"/>
      <c r="AA105" s="132"/>
      <c r="AB105" s="132"/>
      <c r="AC105" s="132"/>
      <c r="AD105" s="132"/>
      <c r="AK105" s="216">
        <v>1</v>
      </c>
      <c r="AL105" s="219">
        <f t="shared" ref="AL105:AL115" si="3">IF(AK$102&gt;=AK105,1,0)</f>
        <v>0</v>
      </c>
      <c r="AM105" s="190">
        <f>AM104-1</f>
        <v>0</v>
      </c>
      <c r="AS105" s="133"/>
      <c r="AT105" s="133"/>
    </row>
    <row r="106" spans="1:46" ht="24.75" customHeight="1">
      <c r="A106" s="37"/>
      <c r="B106" s="154"/>
      <c r="C106" s="155"/>
      <c r="D106" s="314" t="s">
        <v>30</v>
      </c>
      <c r="E106" s="315"/>
      <c r="F106" s="316" t="s">
        <v>185</v>
      </c>
      <c r="G106" s="316"/>
      <c r="H106" s="316"/>
      <c r="I106" s="316"/>
      <c r="J106" s="316"/>
      <c r="K106" s="316"/>
      <c r="L106" s="316"/>
      <c r="M106" s="316"/>
      <c r="N106" s="316"/>
      <c r="O106" s="316"/>
      <c r="P106" s="317"/>
      <c r="T106" s="132"/>
      <c r="U106" s="132"/>
      <c r="V106" s="132"/>
      <c r="W106" s="132"/>
      <c r="Z106" s="132"/>
      <c r="AA106" s="132"/>
      <c r="AB106" s="132"/>
      <c r="AC106" s="132"/>
      <c r="AD106" s="132"/>
      <c r="AK106" s="216">
        <v>2</v>
      </c>
      <c r="AL106" s="219">
        <f t="shared" si="3"/>
        <v>0</v>
      </c>
      <c r="AS106" s="133"/>
      <c r="AT106" s="133"/>
    </row>
    <row r="107" spans="1:46" ht="24.75" customHeight="1">
      <c r="A107" s="37"/>
      <c r="B107" s="154"/>
      <c r="C107" s="155"/>
      <c r="D107" s="314" t="s">
        <v>30</v>
      </c>
      <c r="E107" s="315"/>
      <c r="F107" s="316" t="s">
        <v>186</v>
      </c>
      <c r="G107" s="316"/>
      <c r="H107" s="316"/>
      <c r="I107" s="316"/>
      <c r="J107" s="316"/>
      <c r="K107" s="316"/>
      <c r="L107" s="316"/>
      <c r="M107" s="316"/>
      <c r="N107" s="316"/>
      <c r="O107" s="316"/>
      <c r="P107" s="317"/>
      <c r="T107" s="132"/>
      <c r="U107" s="132"/>
      <c r="V107" s="132"/>
      <c r="W107" s="132"/>
      <c r="Z107" s="132"/>
      <c r="AA107" s="132"/>
      <c r="AB107" s="132"/>
      <c r="AC107" s="132"/>
      <c r="AD107" s="132"/>
      <c r="AK107" s="216">
        <v>3</v>
      </c>
      <c r="AL107" s="219">
        <f t="shared" si="3"/>
        <v>0</v>
      </c>
      <c r="AS107" s="133"/>
      <c r="AT107" s="133"/>
    </row>
    <row r="108" spans="1:46" ht="24.75" customHeight="1">
      <c r="A108" s="37"/>
      <c r="B108" s="154"/>
      <c r="C108" s="155"/>
      <c r="D108" s="314" t="s">
        <v>30</v>
      </c>
      <c r="E108" s="315"/>
      <c r="F108" s="316" t="s">
        <v>187</v>
      </c>
      <c r="G108" s="316"/>
      <c r="H108" s="316"/>
      <c r="I108" s="316"/>
      <c r="J108" s="316"/>
      <c r="K108" s="316"/>
      <c r="L108" s="316"/>
      <c r="M108" s="316"/>
      <c r="N108" s="316"/>
      <c r="O108" s="316"/>
      <c r="P108" s="317"/>
      <c r="T108" s="132"/>
      <c r="U108" s="132"/>
      <c r="V108" s="132"/>
      <c r="W108" s="132"/>
      <c r="Z108" s="132"/>
      <c r="AA108" s="132"/>
      <c r="AB108" s="132"/>
      <c r="AC108" s="132"/>
      <c r="AD108" s="132"/>
      <c r="AK108" s="216">
        <v>4</v>
      </c>
      <c r="AL108" s="219">
        <f t="shared" si="3"/>
        <v>0</v>
      </c>
      <c r="AS108" s="133"/>
      <c r="AT108" s="133"/>
    </row>
    <row r="109" spans="1:46" ht="24.75" customHeight="1">
      <c r="A109" s="37"/>
      <c r="B109" s="154"/>
      <c r="C109" s="155"/>
      <c r="D109" s="314" t="s">
        <v>30</v>
      </c>
      <c r="E109" s="315"/>
      <c r="F109" s="316" t="s">
        <v>188</v>
      </c>
      <c r="G109" s="316"/>
      <c r="H109" s="316"/>
      <c r="I109" s="316"/>
      <c r="J109" s="316"/>
      <c r="K109" s="316"/>
      <c r="L109" s="316"/>
      <c r="M109" s="316"/>
      <c r="N109" s="316"/>
      <c r="O109" s="316"/>
      <c r="P109" s="317"/>
      <c r="T109" s="132"/>
      <c r="U109" s="132"/>
      <c r="V109" s="132"/>
      <c r="W109" s="132"/>
      <c r="Z109" s="132"/>
      <c r="AA109" s="132"/>
      <c r="AB109" s="132"/>
      <c r="AC109" s="132"/>
      <c r="AD109" s="132"/>
      <c r="AK109" s="216">
        <v>5</v>
      </c>
      <c r="AL109" s="219">
        <f t="shared" si="3"/>
        <v>0</v>
      </c>
      <c r="AS109" s="133"/>
      <c r="AT109" s="133"/>
    </row>
    <row r="110" spans="1:46" ht="24.75" customHeight="1">
      <c r="A110" s="37"/>
      <c r="B110" s="154"/>
      <c r="C110" s="155"/>
      <c r="D110" s="314" t="s">
        <v>30</v>
      </c>
      <c r="E110" s="315"/>
      <c r="F110" s="316" t="s">
        <v>189</v>
      </c>
      <c r="G110" s="316"/>
      <c r="H110" s="316"/>
      <c r="I110" s="316"/>
      <c r="J110" s="316"/>
      <c r="K110" s="316"/>
      <c r="L110" s="316"/>
      <c r="M110" s="316"/>
      <c r="N110" s="316"/>
      <c r="O110" s="316"/>
      <c r="P110" s="317"/>
      <c r="T110" s="132"/>
      <c r="U110" s="132"/>
      <c r="V110" s="132"/>
      <c r="W110" s="132"/>
      <c r="Z110" s="132"/>
      <c r="AA110" s="132"/>
      <c r="AB110" s="132"/>
      <c r="AC110" s="132"/>
      <c r="AD110" s="132"/>
      <c r="AK110" s="216">
        <v>6</v>
      </c>
      <c r="AL110" s="219">
        <f t="shared" si="3"/>
        <v>0</v>
      </c>
      <c r="AS110" s="133"/>
      <c r="AT110" s="133"/>
    </row>
    <row r="111" spans="1:46" ht="24.75" customHeight="1">
      <c r="A111" s="37"/>
      <c r="B111" s="154"/>
      <c r="C111" s="155"/>
      <c r="D111" s="314" t="s">
        <v>30</v>
      </c>
      <c r="E111" s="315"/>
      <c r="F111" s="316" t="s">
        <v>190</v>
      </c>
      <c r="G111" s="316"/>
      <c r="H111" s="316"/>
      <c r="I111" s="316"/>
      <c r="J111" s="316"/>
      <c r="K111" s="316"/>
      <c r="L111" s="316"/>
      <c r="M111" s="316"/>
      <c r="N111" s="316"/>
      <c r="O111" s="316"/>
      <c r="P111" s="317"/>
      <c r="T111" s="132"/>
      <c r="U111" s="132"/>
      <c r="V111" s="132"/>
      <c r="W111" s="132"/>
      <c r="Z111" s="132"/>
      <c r="AA111" s="132"/>
      <c r="AB111" s="132"/>
      <c r="AC111" s="132"/>
      <c r="AD111" s="132"/>
      <c r="AK111" s="216">
        <v>7</v>
      </c>
      <c r="AL111" s="219">
        <f t="shared" si="3"/>
        <v>0</v>
      </c>
      <c r="AS111" s="133"/>
      <c r="AT111" s="133"/>
    </row>
    <row r="112" spans="1:46" ht="24.75" customHeight="1">
      <c r="A112" s="37"/>
      <c r="B112" s="154"/>
      <c r="C112" s="155"/>
      <c r="D112" s="314" t="s">
        <v>30</v>
      </c>
      <c r="E112" s="315"/>
      <c r="F112" s="316" t="s">
        <v>191</v>
      </c>
      <c r="G112" s="316"/>
      <c r="H112" s="316"/>
      <c r="I112" s="316"/>
      <c r="J112" s="316"/>
      <c r="K112" s="316"/>
      <c r="L112" s="316"/>
      <c r="M112" s="316"/>
      <c r="N112" s="316"/>
      <c r="O112" s="316"/>
      <c r="P112" s="317"/>
      <c r="T112" s="132"/>
      <c r="U112" s="132"/>
      <c r="V112" s="132"/>
      <c r="W112" s="132"/>
      <c r="Z112" s="132"/>
      <c r="AA112" s="132"/>
      <c r="AB112" s="132"/>
      <c r="AC112" s="132"/>
      <c r="AD112" s="132"/>
      <c r="AK112" s="216">
        <v>8</v>
      </c>
      <c r="AL112" s="219">
        <f t="shared" si="3"/>
        <v>0</v>
      </c>
      <c r="AS112" s="133"/>
      <c r="AT112" s="133"/>
    </row>
    <row r="113" spans="1:46" ht="24.75" customHeight="1">
      <c r="A113" s="37"/>
      <c r="B113" s="154"/>
      <c r="C113" s="155"/>
      <c r="D113" s="314" t="s">
        <v>30</v>
      </c>
      <c r="E113" s="315"/>
      <c r="F113" s="316" t="s">
        <v>192</v>
      </c>
      <c r="G113" s="316"/>
      <c r="H113" s="316"/>
      <c r="I113" s="316"/>
      <c r="J113" s="316"/>
      <c r="K113" s="316"/>
      <c r="L113" s="316"/>
      <c r="M113" s="316"/>
      <c r="N113" s="316"/>
      <c r="O113" s="316"/>
      <c r="P113" s="317"/>
      <c r="T113" s="132"/>
      <c r="U113" s="132"/>
      <c r="V113" s="132"/>
      <c r="W113" s="132"/>
      <c r="Z113" s="132"/>
      <c r="AA113" s="132"/>
      <c r="AB113" s="132"/>
      <c r="AC113" s="132"/>
      <c r="AD113" s="132"/>
      <c r="AK113" s="216">
        <v>9</v>
      </c>
      <c r="AL113" s="219">
        <f t="shared" si="3"/>
        <v>0</v>
      </c>
      <c r="AS113" s="133"/>
      <c r="AT113" s="133"/>
    </row>
    <row r="114" spans="1:46" ht="24.75" customHeight="1">
      <c r="A114" s="37"/>
      <c r="B114" s="154"/>
      <c r="C114" s="155"/>
      <c r="D114" s="314" t="s">
        <v>30</v>
      </c>
      <c r="E114" s="315"/>
      <c r="F114" s="316" t="s">
        <v>193</v>
      </c>
      <c r="G114" s="316"/>
      <c r="H114" s="316"/>
      <c r="I114" s="316"/>
      <c r="J114" s="316"/>
      <c r="K114" s="316"/>
      <c r="L114" s="316"/>
      <c r="M114" s="316"/>
      <c r="N114" s="316"/>
      <c r="O114" s="316"/>
      <c r="P114" s="317"/>
      <c r="T114" s="132"/>
      <c r="U114" s="132"/>
      <c r="V114" s="132"/>
      <c r="W114" s="132"/>
      <c r="Z114" s="132"/>
      <c r="AA114" s="132"/>
      <c r="AB114" s="132"/>
      <c r="AC114" s="132"/>
      <c r="AD114" s="132"/>
      <c r="AK114" s="216">
        <v>10</v>
      </c>
      <c r="AL114" s="219">
        <f t="shared" si="3"/>
        <v>0</v>
      </c>
      <c r="AS114" s="133"/>
      <c r="AT114" s="133"/>
    </row>
    <row r="115" spans="1:46" ht="24.75" customHeight="1">
      <c r="A115" s="37"/>
      <c r="B115" s="154"/>
      <c r="C115" s="155"/>
      <c r="D115" s="314" t="s">
        <v>30</v>
      </c>
      <c r="E115" s="315"/>
      <c r="F115" s="316" t="s">
        <v>194</v>
      </c>
      <c r="G115" s="316"/>
      <c r="H115" s="316"/>
      <c r="I115" s="316"/>
      <c r="J115" s="316"/>
      <c r="K115" s="316"/>
      <c r="L115" s="316"/>
      <c r="M115" s="316"/>
      <c r="N115" s="316"/>
      <c r="O115" s="316"/>
      <c r="P115" s="317"/>
      <c r="T115" s="132"/>
      <c r="U115" s="132"/>
      <c r="V115" s="132"/>
      <c r="W115" s="132"/>
      <c r="Z115" s="132"/>
      <c r="AA115" s="132"/>
      <c r="AB115" s="132"/>
      <c r="AC115" s="132"/>
      <c r="AD115" s="132"/>
      <c r="AK115" s="216">
        <v>11</v>
      </c>
      <c r="AL115" s="219">
        <f t="shared" si="3"/>
        <v>0</v>
      </c>
      <c r="AS115" s="133"/>
      <c r="AT115" s="133"/>
    </row>
    <row r="116" spans="1:46" ht="24.75" customHeight="1">
      <c r="A116" s="37"/>
      <c r="B116" s="154"/>
      <c r="C116" s="155"/>
      <c r="D116" s="314" t="s">
        <v>30</v>
      </c>
      <c r="E116" s="315"/>
      <c r="F116" s="316" t="s">
        <v>195</v>
      </c>
      <c r="G116" s="316"/>
      <c r="H116" s="316"/>
      <c r="I116" s="316"/>
      <c r="J116" s="316"/>
      <c r="K116" s="316"/>
      <c r="L116" s="316"/>
      <c r="M116" s="316"/>
      <c r="N116" s="316"/>
      <c r="O116" s="316"/>
      <c r="P116" s="317"/>
      <c r="T116" s="132"/>
      <c r="U116" s="132"/>
      <c r="V116" s="132"/>
      <c r="W116" s="132"/>
      <c r="Z116" s="132"/>
      <c r="AA116" s="132"/>
      <c r="AB116" s="132"/>
      <c r="AC116" s="132"/>
      <c r="AD116" s="132"/>
      <c r="AK116" s="216">
        <v>12</v>
      </c>
      <c r="AL116" s="219">
        <f t="shared" ref="AL116:AL118" si="4">IF(AK$102&gt;=AK116,1,0)</f>
        <v>0</v>
      </c>
      <c r="AS116" s="133"/>
      <c r="AT116" s="133"/>
    </row>
    <row r="117" spans="1:46" ht="24.75" customHeight="1">
      <c r="A117" s="37"/>
      <c r="B117" s="154"/>
      <c r="C117" s="155"/>
      <c r="D117" s="314" t="s">
        <v>30</v>
      </c>
      <c r="E117" s="315"/>
      <c r="F117" s="316" t="s">
        <v>196</v>
      </c>
      <c r="G117" s="316"/>
      <c r="H117" s="316"/>
      <c r="I117" s="316"/>
      <c r="J117" s="316"/>
      <c r="K117" s="316"/>
      <c r="L117" s="316"/>
      <c r="M117" s="316"/>
      <c r="N117" s="316"/>
      <c r="O117" s="316"/>
      <c r="P117" s="317"/>
      <c r="T117" s="132"/>
      <c r="U117" s="132"/>
      <c r="V117" s="132"/>
      <c r="W117" s="132"/>
      <c r="Z117" s="132"/>
      <c r="AA117" s="132"/>
      <c r="AB117" s="132"/>
      <c r="AC117" s="132"/>
      <c r="AD117" s="132"/>
      <c r="AK117" s="216">
        <v>13</v>
      </c>
      <c r="AL117" s="219">
        <f t="shared" si="4"/>
        <v>0</v>
      </c>
      <c r="AS117" s="133"/>
      <c r="AT117" s="133"/>
    </row>
    <row r="118" spans="1:46" ht="24.75" customHeight="1">
      <c r="A118" s="37"/>
      <c r="B118" s="154"/>
      <c r="C118" s="155"/>
      <c r="D118" s="314" t="s">
        <v>30</v>
      </c>
      <c r="E118" s="315"/>
      <c r="F118" s="316" t="s">
        <v>197</v>
      </c>
      <c r="G118" s="316"/>
      <c r="H118" s="316"/>
      <c r="I118" s="316"/>
      <c r="J118" s="316"/>
      <c r="K118" s="316"/>
      <c r="L118" s="316"/>
      <c r="M118" s="316"/>
      <c r="N118" s="316"/>
      <c r="O118" s="316"/>
      <c r="P118" s="317"/>
      <c r="T118" s="132"/>
      <c r="U118" s="132"/>
      <c r="V118" s="132"/>
      <c r="W118" s="132"/>
      <c r="Z118" s="132"/>
      <c r="AA118" s="132"/>
      <c r="AB118" s="132"/>
      <c r="AC118" s="132"/>
      <c r="AD118" s="132"/>
      <c r="AK118" s="216">
        <v>14</v>
      </c>
      <c r="AL118" s="219">
        <f t="shared" si="4"/>
        <v>0</v>
      </c>
      <c r="AS118" s="133"/>
      <c r="AT118" s="133"/>
    </row>
    <row r="119" spans="1:46" ht="24.75" customHeight="1">
      <c r="A119" s="37"/>
      <c r="B119" s="154"/>
      <c r="C119" s="155"/>
      <c r="D119" s="314" t="s">
        <v>30</v>
      </c>
      <c r="E119" s="315"/>
      <c r="F119" s="316" t="s">
        <v>198</v>
      </c>
      <c r="G119" s="316"/>
      <c r="H119" s="316"/>
      <c r="I119" s="316"/>
      <c r="J119" s="316"/>
      <c r="K119" s="316"/>
      <c r="L119" s="316"/>
      <c r="M119" s="316"/>
      <c r="N119" s="316"/>
      <c r="O119" s="316"/>
      <c r="P119" s="317"/>
      <c r="T119" s="132"/>
      <c r="U119" s="132"/>
      <c r="V119" s="132"/>
      <c r="W119" s="132"/>
      <c r="Z119" s="132"/>
      <c r="AA119" s="132"/>
      <c r="AB119" s="132"/>
      <c r="AC119" s="132"/>
      <c r="AD119" s="132"/>
      <c r="AK119" s="216">
        <v>15</v>
      </c>
      <c r="AL119" s="219">
        <f t="shared" ref="AL119:AL122" si="5">IF(AK$102&gt;=AK119,1,0)</f>
        <v>0</v>
      </c>
      <c r="AS119" s="133"/>
      <c r="AT119" s="133"/>
    </row>
    <row r="120" spans="1:46" ht="24.75" customHeight="1">
      <c r="A120" s="37"/>
      <c r="B120" s="154"/>
      <c r="C120" s="155"/>
      <c r="D120" s="314" t="s">
        <v>30</v>
      </c>
      <c r="E120" s="315"/>
      <c r="F120" s="316" t="s">
        <v>199</v>
      </c>
      <c r="G120" s="316"/>
      <c r="H120" s="316"/>
      <c r="I120" s="316"/>
      <c r="J120" s="316"/>
      <c r="K120" s="316"/>
      <c r="L120" s="316"/>
      <c r="M120" s="316"/>
      <c r="N120" s="316"/>
      <c r="O120" s="316"/>
      <c r="P120" s="317"/>
      <c r="T120" s="132"/>
      <c r="U120" s="132"/>
      <c r="V120" s="132"/>
      <c r="W120" s="132"/>
      <c r="Z120" s="132"/>
      <c r="AA120" s="132"/>
      <c r="AB120" s="132"/>
      <c r="AC120" s="132"/>
      <c r="AD120" s="132"/>
      <c r="AK120" s="216">
        <v>16</v>
      </c>
      <c r="AL120" s="219">
        <f t="shared" si="5"/>
        <v>0</v>
      </c>
      <c r="AS120" s="133"/>
      <c r="AT120" s="133"/>
    </row>
    <row r="121" spans="1:46" ht="24.75" customHeight="1">
      <c r="A121" s="37"/>
      <c r="B121" s="154"/>
      <c r="C121" s="155"/>
      <c r="D121" s="314" t="s">
        <v>30</v>
      </c>
      <c r="E121" s="315"/>
      <c r="F121" s="316" t="s">
        <v>200</v>
      </c>
      <c r="G121" s="316"/>
      <c r="H121" s="316"/>
      <c r="I121" s="316"/>
      <c r="J121" s="316"/>
      <c r="K121" s="316"/>
      <c r="L121" s="316"/>
      <c r="M121" s="316"/>
      <c r="N121" s="316"/>
      <c r="O121" s="316"/>
      <c r="P121" s="317"/>
      <c r="T121" s="132"/>
      <c r="U121" s="132"/>
      <c r="V121" s="132"/>
      <c r="W121" s="132"/>
      <c r="Z121" s="132"/>
      <c r="AA121" s="132"/>
      <c r="AB121" s="132"/>
      <c r="AC121" s="132"/>
      <c r="AD121" s="132"/>
      <c r="AK121" s="216">
        <v>17</v>
      </c>
      <c r="AL121" s="219">
        <f t="shared" si="5"/>
        <v>0</v>
      </c>
      <c r="AS121" s="133"/>
      <c r="AT121" s="133"/>
    </row>
    <row r="122" spans="1:46" ht="24.75" customHeight="1">
      <c r="A122" s="37"/>
      <c r="B122" s="154"/>
      <c r="C122" s="155"/>
      <c r="D122" s="314" t="s">
        <v>30</v>
      </c>
      <c r="E122" s="315"/>
      <c r="F122" s="316" t="s">
        <v>201</v>
      </c>
      <c r="G122" s="316"/>
      <c r="H122" s="316"/>
      <c r="I122" s="316"/>
      <c r="J122" s="316"/>
      <c r="K122" s="316"/>
      <c r="L122" s="316"/>
      <c r="M122" s="316"/>
      <c r="N122" s="316"/>
      <c r="O122" s="316"/>
      <c r="P122" s="317"/>
      <c r="T122" s="132"/>
      <c r="U122" s="132"/>
      <c r="V122" s="132"/>
      <c r="W122" s="132"/>
      <c r="Z122" s="132"/>
      <c r="AA122" s="132"/>
      <c r="AB122" s="132"/>
      <c r="AC122" s="132"/>
      <c r="AD122" s="132"/>
      <c r="AK122" s="216">
        <v>18</v>
      </c>
      <c r="AL122" s="219">
        <f t="shared" si="5"/>
        <v>0</v>
      </c>
      <c r="AS122" s="133"/>
      <c r="AT122" s="133"/>
    </row>
    <row r="123" spans="1:46" ht="24.75" customHeight="1">
      <c r="A123" s="37"/>
      <c r="B123" s="154"/>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row>
    <row r="124" spans="1:46" ht="24.75" customHeight="1">
      <c r="A124" s="56" t="s">
        <v>7</v>
      </c>
    </row>
    <row r="125" spans="1:46" ht="24.75" customHeight="1">
      <c r="B125" s="270" t="s">
        <v>742</v>
      </c>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row>
    <row r="126" spans="1:46" ht="24.75" customHeight="1">
      <c r="B126" s="270"/>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row>
    <row r="127" spans="1:46" ht="24.75" customHeight="1">
      <c r="B127" s="270"/>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row>
    <row r="128" spans="1:46" ht="24.75" customHeight="1">
      <c r="B128" s="270"/>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row>
    <row r="129" spans="2:37" ht="24.75" customHeight="1">
      <c r="B129" s="270"/>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row>
    <row r="130" spans="2:37" ht="24.75" customHeight="1">
      <c r="B130" s="270"/>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row>
    <row r="131" spans="2:37" ht="24.75" customHeight="1">
      <c r="B131" s="270"/>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K131" s="230"/>
    </row>
    <row r="132" spans="2:37" ht="24.75" customHeight="1">
      <c r="B132" s="270"/>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row>
    <row r="133" spans="2:37" ht="24.75" customHeight="1">
      <c r="B133" s="270"/>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row>
    <row r="134" spans="2:37" ht="24.75" customHeight="1">
      <c r="B134" s="270"/>
      <c r="C134" s="270"/>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row>
    <row r="135" spans="2:37" ht="24.75" customHeight="1">
      <c r="B135" s="270"/>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row>
    <row r="136" spans="2:37" ht="24.75" customHeight="1">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row>
    <row r="137" spans="2:37" ht="24.75" customHeight="1">
      <c r="B137" s="270"/>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row>
    <row r="138" spans="2:37" ht="24.75" customHeight="1">
      <c r="B138" s="270"/>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row>
    <row r="139" spans="2:37" ht="24.75" customHeight="1">
      <c r="B139" s="270"/>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row>
    <row r="140" spans="2:37" ht="24.75" customHeight="1">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0"/>
    </row>
    <row r="141" spans="2:37" ht="24.75" customHeight="1">
      <c r="B141" s="270"/>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row>
    <row r="142" spans="2:37" ht="24.75" customHeight="1">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row>
    <row r="143" spans="2:37" ht="24.75" customHeight="1">
      <c r="B143" s="270"/>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row>
    <row r="144" spans="2:37" ht="24.75" customHeight="1">
      <c r="B144" s="270"/>
      <c r="C144" s="270"/>
      <c r="D144" s="270"/>
      <c r="E144" s="270"/>
      <c r="F144" s="270"/>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0"/>
      <c r="AI144" s="270"/>
    </row>
    <row r="161" spans="1:39" s="120" customFormat="1" ht="24.75" customHeight="1">
      <c r="F161" s="121"/>
      <c r="AK161" s="216"/>
      <c r="AL161" s="213"/>
      <c r="AM161" s="231"/>
    </row>
    <row r="162" spans="1:39" s="120" customFormat="1" ht="24.75" customHeight="1">
      <c r="F162" s="121"/>
      <c r="AK162" s="216"/>
      <c r="AL162" s="213"/>
      <c r="AM162" s="231"/>
    </row>
    <row r="163" spans="1:39" s="120" customFormat="1" ht="24.75" customHeight="1">
      <c r="F163" s="121"/>
      <c r="AK163" s="216"/>
      <c r="AL163" s="213"/>
      <c r="AM163" s="231"/>
    </row>
    <row r="164" spans="1:39" s="120" customFormat="1" ht="24.75" customHeight="1">
      <c r="F164" s="121"/>
      <c r="AK164" s="216"/>
      <c r="AL164" s="213"/>
      <c r="AM164" s="231"/>
    </row>
    <row r="168" spans="1:39" s="120" customFormat="1" ht="24.75" customHeight="1">
      <c r="F168" s="121"/>
      <c r="AK168" s="216"/>
      <c r="AL168" s="213"/>
      <c r="AM168" s="231"/>
    </row>
    <row r="171" spans="1:39" s="120" customFormat="1" ht="24.75" customHeight="1">
      <c r="F171" s="121"/>
      <c r="AK171" s="216"/>
      <c r="AL171" s="213"/>
      <c r="AM171" s="231"/>
    </row>
    <row r="172" spans="1:39" s="120" customFormat="1" ht="24.75" customHeight="1">
      <c r="F172" s="121"/>
      <c r="AK172" s="216"/>
      <c r="AL172" s="213"/>
      <c r="AM172" s="231"/>
    </row>
    <row r="173" spans="1:39" s="120" customFormat="1" ht="24.75" customHeight="1">
      <c r="F173" s="121"/>
      <c r="AK173" s="216"/>
      <c r="AL173" s="213"/>
      <c r="AM173" s="231"/>
    </row>
    <row r="174" spans="1:39" s="120" customFormat="1" ht="24.75" customHeight="1">
      <c r="F174" s="121"/>
      <c r="AK174" s="216"/>
      <c r="AL174" s="213"/>
      <c r="AM174" s="231"/>
    </row>
    <row r="175" spans="1:39" ht="24.75" customHeight="1">
      <c r="A175" s="154"/>
    </row>
    <row r="176" spans="1:39" ht="24.75" customHeight="1">
      <c r="A176" s="129"/>
    </row>
    <row r="177" spans="1:37" ht="24.75" customHeight="1">
      <c r="A177" s="36"/>
    </row>
    <row r="178" spans="1:37" ht="24.75" customHeight="1">
      <c r="F178" s="56"/>
      <c r="AK178" s="219"/>
    </row>
    <row r="179" spans="1:37" ht="24.75" customHeight="1">
      <c r="F179" s="56"/>
      <c r="AK179" s="219"/>
    </row>
    <row r="180" spans="1:37" ht="24.75" customHeight="1">
      <c r="F180" s="56"/>
      <c r="AK180" s="219"/>
    </row>
    <row r="181" spans="1:37" ht="24.75" customHeight="1">
      <c r="F181" s="56"/>
      <c r="AK181" s="219"/>
    </row>
    <row r="182" spans="1:37" ht="24.75" customHeight="1">
      <c r="F182" s="56"/>
      <c r="AK182" s="219"/>
    </row>
    <row r="183" spans="1:37" ht="24.75" customHeight="1">
      <c r="F183" s="56"/>
      <c r="AK183" s="219"/>
    </row>
    <row r="184" spans="1:37" ht="24.75" customHeight="1">
      <c r="F184" s="56"/>
      <c r="AK184" s="219"/>
    </row>
    <row r="185" spans="1:37" ht="24.75" customHeight="1">
      <c r="F185" s="56"/>
      <c r="AK185" s="219"/>
    </row>
    <row r="186" spans="1:37" ht="24.75" customHeight="1">
      <c r="F186" s="56"/>
      <c r="AK186" s="219"/>
    </row>
    <row r="187" spans="1:37" ht="24.75" customHeight="1">
      <c r="F187" s="56"/>
      <c r="AK187" s="219"/>
    </row>
    <row r="188" spans="1:37" ht="24.75" customHeight="1">
      <c r="F188" s="56"/>
      <c r="AK188" s="219"/>
    </row>
    <row r="189" spans="1:37" ht="24.75" customHeight="1">
      <c r="F189" s="56"/>
      <c r="AK189" s="219"/>
    </row>
    <row r="190" spans="1:37" ht="24.75" customHeight="1">
      <c r="F190" s="56"/>
      <c r="AK190" s="219"/>
    </row>
    <row r="191" spans="1:37" ht="24.75" customHeight="1">
      <c r="F191" s="56"/>
      <c r="AK191" s="219"/>
    </row>
    <row r="192" spans="1:37" ht="24.75" customHeight="1">
      <c r="F192" s="56"/>
      <c r="AK192" s="219"/>
    </row>
    <row r="193" spans="37:39" s="56" customFormat="1" ht="24.75" customHeight="1">
      <c r="AK193" s="219"/>
      <c r="AL193" s="215"/>
      <c r="AM193" s="190"/>
    </row>
    <row r="194" spans="37:39" s="56" customFormat="1" ht="24.75" customHeight="1">
      <c r="AK194" s="219"/>
      <c r="AL194" s="215"/>
      <c r="AM194" s="190"/>
    </row>
    <row r="195" spans="37:39" s="56" customFormat="1" ht="24.75" customHeight="1">
      <c r="AK195" s="219"/>
      <c r="AL195" s="215"/>
      <c r="AM195" s="190"/>
    </row>
    <row r="196" spans="37:39" s="56" customFormat="1" ht="24.75" customHeight="1">
      <c r="AK196" s="219"/>
      <c r="AL196" s="215"/>
      <c r="AM196" s="190"/>
    </row>
    <row r="197" spans="37:39" s="56" customFormat="1" ht="24.75" customHeight="1">
      <c r="AK197" s="219"/>
      <c r="AL197" s="215"/>
      <c r="AM197" s="190"/>
    </row>
    <row r="198" spans="37:39" s="56" customFormat="1" ht="24.75" customHeight="1">
      <c r="AK198" s="219"/>
      <c r="AL198" s="215"/>
      <c r="AM198" s="190"/>
    </row>
    <row r="199" spans="37:39" s="56" customFormat="1" ht="24.75" customHeight="1">
      <c r="AK199" s="219"/>
      <c r="AL199" s="215"/>
      <c r="AM199" s="190"/>
    </row>
    <row r="200" spans="37:39" s="56" customFormat="1" ht="24.75" customHeight="1">
      <c r="AK200" s="219"/>
      <c r="AL200" s="215"/>
      <c r="AM200" s="190"/>
    </row>
    <row r="201" spans="37:39" s="56" customFormat="1" ht="24.75" customHeight="1">
      <c r="AK201" s="219"/>
      <c r="AL201" s="215"/>
      <c r="AM201" s="190"/>
    </row>
    <row r="202" spans="37:39" s="56" customFormat="1" ht="24.75" customHeight="1">
      <c r="AK202" s="219"/>
      <c r="AL202" s="215"/>
      <c r="AM202" s="190"/>
    </row>
    <row r="203" spans="37:39" s="56" customFormat="1" ht="24.75" customHeight="1">
      <c r="AK203" s="219"/>
      <c r="AL203" s="215"/>
      <c r="AM203" s="190"/>
    </row>
    <row r="204" spans="37:39" s="56" customFormat="1" ht="24.75" customHeight="1">
      <c r="AK204" s="219"/>
      <c r="AL204" s="215"/>
      <c r="AM204" s="190"/>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66"/>
  <sheetViews>
    <sheetView showGridLines="0" tabSelected="1" view="pageBreakPreview" zoomScale="115" zoomScaleNormal="100" zoomScaleSheetLayoutView="115" workbookViewId="0">
      <selection activeCell="AP102" sqref="AP102"/>
    </sheetView>
  </sheetViews>
  <sheetFormatPr defaultColWidth="8.75" defaultRowHeight="13.5" outlineLevelRow="1" outlineLevelCol="1"/>
  <cols>
    <col min="1" max="33" width="2.75" style="3" customWidth="1"/>
    <col min="34" max="34" width="5.5" style="222" hidden="1" customWidth="1" outlineLevel="1"/>
    <col min="35" max="35" width="2.75" style="232" customWidth="1" collapsed="1"/>
    <col min="36" max="36" width="2.75" style="222" customWidth="1"/>
    <col min="37" max="42" width="2.75" style="3" customWidth="1"/>
    <col min="43" max="16384" width="8.75" style="3"/>
  </cols>
  <sheetData>
    <row r="1" spans="1:36" ht="16.149999999999999" customHeight="1">
      <c r="A1" s="59" t="s">
        <v>331</v>
      </c>
      <c r="B1" s="59"/>
      <c r="C1" s="59"/>
      <c r="D1" s="59"/>
      <c r="E1" s="59"/>
      <c r="F1" s="59"/>
      <c r="G1" s="59"/>
      <c r="H1" s="59"/>
      <c r="I1" s="59"/>
      <c r="J1" s="59"/>
      <c r="K1" s="59"/>
      <c r="L1" s="59"/>
      <c r="M1" s="59"/>
      <c r="N1" s="59"/>
      <c r="O1" s="59"/>
      <c r="P1" s="59"/>
      <c r="Q1" s="59"/>
      <c r="R1" s="59"/>
      <c r="S1" s="59"/>
      <c r="T1" s="59"/>
      <c r="W1" s="59"/>
      <c r="X1" s="59"/>
      <c r="Y1" s="59"/>
      <c r="Z1" s="59"/>
      <c r="AA1" s="59"/>
      <c r="AB1" s="59"/>
      <c r="AC1" s="59"/>
      <c r="AD1" s="59"/>
      <c r="AE1" s="59"/>
      <c r="AF1" s="59"/>
      <c r="AG1" s="59"/>
    </row>
    <row r="2" spans="1:36" ht="16.149999999999999" customHeight="1">
      <c r="A2" s="250" t="s">
        <v>44</v>
      </c>
      <c r="B2" s="250"/>
      <c r="C2" s="250"/>
      <c r="D2" s="342" t="s">
        <v>732</v>
      </c>
      <c r="E2" s="342"/>
      <c r="F2" s="342"/>
      <c r="G2" s="342"/>
      <c r="H2" s="342"/>
      <c r="I2" s="342"/>
      <c r="J2" s="342"/>
      <c r="K2" s="342"/>
      <c r="L2" s="342"/>
      <c r="M2" s="342"/>
      <c r="N2" s="342"/>
      <c r="O2" s="342"/>
      <c r="P2" s="342"/>
      <c r="Q2" s="342"/>
      <c r="R2" s="342"/>
      <c r="S2" s="342"/>
      <c r="T2" s="342"/>
      <c r="U2" s="342"/>
      <c r="V2" s="343"/>
      <c r="W2" s="343"/>
      <c r="X2" s="250" t="s">
        <v>733</v>
      </c>
      <c r="Y2" s="250"/>
      <c r="Z2" s="250"/>
      <c r="AA2" s="250"/>
      <c r="AB2" s="250"/>
      <c r="AC2" s="250"/>
      <c r="AD2" s="250"/>
      <c r="AE2" s="250"/>
      <c r="AF2" s="250"/>
      <c r="AG2" s="250"/>
      <c r="AH2" s="233"/>
      <c r="AI2" s="234"/>
    </row>
    <row r="3" spans="1:36" ht="14.2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6" ht="16.350000000000001" customHeight="1">
      <c r="A4" s="59"/>
      <c r="B4" s="59"/>
      <c r="C4" s="59"/>
      <c r="D4" s="59"/>
      <c r="E4" s="59"/>
      <c r="F4" s="59"/>
      <c r="G4" s="59"/>
      <c r="H4" s="59"/>
      <c r="I4" s="59"/>
      <c r="J4" s="363" t="s">
        <v>204</v>
      </c>
      <c r="K4" s="363"/>
      <c r="L4" s="363"/>
      <c r="M4" s="363"/>
      <c r="N4" s="363"/>
      <c r="O4" s="363"/>
      <c r="P4" s="363"/>
      <c r="Q4" s="363"/>
      <c r="R4" s="363"/>
      <c r="S4" s="363"/>
      <c r="T4" s="363"/>
      <c r="U4" s="364"/>
      <c r="V4" s="344" t="str">
        <f>IF(訪問看護ステーションコード="","",訪問看護ステーションコード)</f>
        <v/>
      </c>
      <c r="W4" s="344"/>
      <c r="X4" s="344"/>
      <c r="Y4" s="344"/>
      <c r="Z4" s="344"/>
      <c r="AA4" s="344"/>
      <c r="AB4" s="344"/>
      <c r="AC4" s="344"/>
      <c r="AD4" s="344"/>
      <c r="AE4" s="344"/>
      <c r="AF4" s="344"/>
      <c r="AG4" s="345"/>
      <c r="AH4" s="235"/>
      <c r="AI4" s="236"/>
    </row>
    <row r="5" spans="1:36" ht="16.149999999999999" customHeight="1">
      <c r="A5" s="59"/>
      <c r="B5" s="59"/>
      <c r="C5" s="59"/>
      <c r="D5" s="59"/>
      <c r="E5" s="59"/>
      <c r="F5" s="59"/>
      <c r="G5" s="59"/>
      <c r="H5" s="59"/>
      <c r="I5" s="59"/>
      <c r="J5" s="365" t="s">
        <v>202</v>
      </c>
      <c r="K5" s="365"/>
      <c r="L5" s="365"/>
      <c r="M5" s="365"/>
      <c r="N5" s="365"/>
      <c r="O5" s="365"/>
      <c r="P5" s="365"/>
      <c r="Q5" s="365"/>
      <c r="R5" s="365"/>
      <c r="S5" s="365"/>
      <c r="T5" s="365"/>
      <c r="U5" s="366"/>
      <c r="V5" s="346" t="str">
        <f>IF(訪問看護ステーション名="","",訪問看護ステーション名)</f>
        <v/>
      </c>
      <c r="W5" s="346"/>
      <c r="X5" s="346"/>
      <c r="Y5" s="346"/>
      <c r="Z5" s="346"/>
      <c r="AA5" s="346"/>
      <c r="AB5" s="346"/>
      <c r="AC5" s="346"/>
      <c r="AD5" s="346"/>
      <c r="AE5" s="346"/>
      <c r="AF5" s="346"/>
      <c r="AG5" s="347"/>
      <c r="AH5" s="237"/>
      <c r="AI5" s="238"/>
    </row>
    <row r="6" spans="1:36" ht="15.7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6" ht="16.149999999999999" customHeight="1">
      <c r="A7" s="1" t="s">
        <v>31</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6" ht="16.149999999999999" customHeight="1">
      <c r="A8" s="59" t="s">
        <v>32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6" ht="16.149999999999999" customHeight="1">
      <c r="A9" s="1"/>
      <c r="B9" s="340"/>
      <c r="C9" s="340"/>
      <c r="D9" s="369" t="s">
        <v>33</v>
      </c>
      <c r="E9" s="369"/>
      <c r="F9" s="369"/>
      <c r="G9" s="369"/>
      <c r="H9" s="369"/>
      <c r="I9" s="369"/>
      <c r="J9" s="369"/>
      <c r="K9" s="369"/>
      <c r="L9" s="369"/>
      <c r="M9" s="369"/>
      <c r="N9" s="369"/>
      <c r="O9" s="369"/>
      <c r="P9" s="369"/>
      <c r="Q9" s="369"/>
      <c r="R9" s="369"/>
      <c r="S9" s="369"/>
      <c r="T9" s="369"/>
      <c r="U9" s="369"/>
      <c r="V9" s="369"/>
      <c r="W9" s="369"/>
      <c r="X9" s="369"/>
      <c r="Y9" s="369"/>
      <c r="Z9" s="369"/>
      <c r="AA9" s="59"/>
      <c r="AB9" s="59"/>
      <c r="AC9" s="59"/>
      <c r="AD9" s="59"/>
      <c r="AE9" s="59"/>
      <c r="AF9" s="59"/>
      <c r="AG9" s="59"/>
    </row>
    <row r="10" spans="1:36" ht="16.149999999999999" customHeight="1">
      <c r="A10" s="1"/>
      <c r="B10" s="348"/>
      <c r="C10" s="348"/>
      <c r="D10" s="349" t="s">
        <v>34</v>
      </c>
      <c r="E10" s="349"/>
      <c r="F10" s="349"/>
      <c r="G10" s="349"/>
      <c r="H10" s="349"/>
      <c r="I10" s="349"/>
      <c r="J10" s="349"/>
      <c r="K10" s="349"/>
      <c r="L10" s="349"/>
      <c r="M10" s="349"/>
      <c r="N10" s="349"/>
      <c r="O10" s="349"/>
      <c r="P10" s="349"/>
      <c r="Q10" s="349"/>
      <c r="R10" s="349"/>
      <c r="S10" s="349"/>
      <c r="T10" s="349"/>
      <c r="U10" s="349"/>
      <c r="V10" s="349"/>
      <c r="W10" s="349"/>
      <c r="X10" s="349"/>
      <c r="Y10" s="349"/>
      <c r="Z10" s="349"/>
      <c r="AA10" s="59"/>
      <c r="AB10" s="59"/>
      <c r="AC10" s="59"/>
      <c r="AD10" s="59"/>
      <c r="AE10" s="59"/>
      <c r="AF10" s="59"/>
      <c r="AG10" s="59"/>
    </row>
    <row r="11" spans="1:36" ht="16.149999999999999" customHeight="1">
      <c r="A11" s="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36" ht="16.149999999999999" customHeight="1" thickBot="1">
      <c r="A12" s="59" t="s">
        <v>35</v>
      </c>
      <c r="B12" s="59"/>
      <c r="C12" s="59"/>
      <c r="D12" s="59"/>
      <c r="E12" s="59"/>
      <c r="F12" s="59"/>
      <c r="L12" s="59"/>
      <c r="M12" s="59"/>
      <c r="N12" s="59"/>
      <c r="O12" s="59"/>
      <c r="P12" s="59"/>
      <c r="Q12" s="59"/>
      <c r="R12" s="59"/>
      <c r="S12" s="59"/>
      <c r="T12" s="59"/>
      <c r="U12" s="59"/>
      <c r="V12" s="59"/>
      <c r="AE12" s="59"/>
      <c r="AF12" s="59"/>
      <c r="AG12" s="59"/>
    </row>
    <row r="13" spans="1:36" ht="16.149999999999999" customHeight="1" thickBot="1">
      <c r="B13" s="350" t="s">
        <v>36</v>
      </c>
      <c r="C13" s="351"/>
      <c r="D13" s="351"/>
      <c r="E13" s="352"/>
      <c r="F13" s="352"/>
      <c r="G13" s="22" t="s">
        <v>37</v>
      </c>
      <c r="H13" s="352"/>
      <c r="I13" s="352"/>
      <c r="J13" s="22" t="s">
        <v>38</v>
      </c>
      <c r="K13" s="22"/>
      <c r="L13" s="22" t="s">
        <v>39</v>
      </c>
      <c r="M13" s="22" t="s">
        <v>36</v>
      </c>
      <c r="N13" s="22"/>
      <c r="O13" s="352"/>
      <c r="P13" s="352"/>
      <c r="Q13" s="22" t="s">
        <v>37</v>
      </c>
      <c r="R13" s="352"/>
      <c r="S13" s="352"/>
      <c r="T13" s="23" t="s">
        <v>38</v>
      </c>
      <c r="V13" s="370">
        <f>IF(E13=O13,R13-H13+1,IF(O13-E13=1,12-H13+1+R13,IF(O13-E13=2,12-H13+1+R13+12,"エラー")))</f>
        <v>1</v>
      </c>
      <c r="W13" s="370"/>
      <c r="X13" s="370"/>
      <c r="Y13" s="371"/>
      <c r="Z13" s="59" t="s">
        <v>40</v>
      </c>
      <c r="AA13" s="59"/>
      <c r="AG13" s="59"/>
    </row>
    <row r="14" spans="1:36" s="98" customFormat="1" ht="16.149999999999999" customHeight="1">
      <c r="B14" s="176" t="s">
        <v>127</v>
      </c>
      <c r="C14" s="99"/>
      <c r="D14" s="99"/>
      <c r="E14" s="99"/>
      <c r="F14" s="99"/>
      <c r="G14" s="110"/>
      <c r="H14" s="99"/>
      <c r="I14" s="99"/>
      <c r="J14" s="110"/>
      <c r="K14" s="110"/>
      <c r="L14" s="110"/>
      <c r="M14" s="110"/>
      <c r="N14" s="110"/>
      <c r="O14" s="99"/>
      <c r="P14" s="99"/>
      <c r="Q14" s="110"/>
      <c r="R14" s="99"/>
      <c r="S14" s="99"/>
      <c r="T14" s="110"/>
      <c r="V14" s="99"/>
      <c r="W14" s="99"/>
      <c r="X14" s="99"/>
      <c r="Y14" s="99"/>
      <c r="AH14" s="222"/>
      <c r="AI14" s="232"/>
      <c r="AJ14" s="222"/>
    </row>
    <row r="15" spans="1:36" ht="16.149999999999999" customHeight="1">
      <c r="A15" s="59"/>
      <c r="B15" s="177" t="s">
        <v>128</v>
      </c>
      <c r="C15" s="59"/>
      <c r="D15" s="59"/>
      <c r="E15" s="59"/>
      <c r="F15" s="59"/>
      <c r="G15" s="59"/>
      <c r="H15" s="59"/>
      <c r="I15" s="59"/>
      <c r="J15" s="59"/>
      <c r="K15" s="59"/>
      <c r="L15" s="59"/>
      <c r="M15" s="59"/>
      <c r="N15" s="59"/>
      <c r="O15" s="59"/>
      <c r="P15" s="59"/>
      <c r="Q15" s="59"/>
      <c r="R15" s="59"/>
      <c r="S15" s="59"/>
      <c r="T15" s="59"/>
      <c r="U15" s="59"/>
      <c r="AB15" s="59"/>
      <c r="AC15" s="59"/>
      <c r="AD15" s="59"/>
      <c r="AE15" s="59"/>
      <c r="AF15" s="59"/>
      <c r="AG15" s="59"/>
    </row>
    <row r="16" spans="1:36" ht="16.149999999999999" customHeight="1">
      <c r="A16" s="59"/>
      <c r="B16" s="177"/>
      <c r="C16" s="59"/>
      <c r="D16" s="59"/>
      <c r="E16" s="59"/>
      <c r="F16" s="59"/>
      <c r="G16" s="59"/>
      <c r="H16" s="59"/>
      <c r="I16" s="59"/>
      <c r="J16" s="59"/>
      <c r="K16" s="59"/>
      <c r="L16" s="59"/>
      <c r="M16" s="59"/>
      <c r="N16" s="59"/>
      <c r="O16" s="59"/>
      <c r="P16" s="59"/>
      <c r="Q16" s="59"/>
      <c r="R16" s="59"/>
      <c r="S16" s="59"/>
      <c r="T16" s="59"/>
      <c r="U16" s="59"/>
      <c r="AB16" s="59"/>
      <c r="AC16" s="59"/>
      <c r="AD16" s="59"/>
      <c r="AE16" s="59"/>
      <c r="AF16" s="59"/>
      <c r="AG16" s="59"/>
    </row>
    <row r="17" spans="1:35" ht="16.149999999999999" customHeight="1" thickBot="1">
      <c r="A17" s="59" t="s">
        <v>41</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1:35" ht="16.149999999999999" customHeight="1" thickBot="1">
      <c r="A18" s="59"/>
      <c r="B18" s="350" t="s">
        <v>36</v>
      </c>
      <c r="C18" s="351"/>
      <c r="D18" s="351"/>
      <c r="E18" s="352"/>
      <c r="F18" s="352"/>
      <c r="G18" s="22" t="s">
        <v>37</v>
      </c>
      <c r="H18" s="352"/>
      <c r="I18" s="352"/>
      <c r="J18" s="22" t="s">
        <v>38</v>
      </c>
      <c r="K18" s="22"/>
      <c r="L18" s="22" t="s">
        <v>39</v>
      </c>
      <c r="M18" s="22" t="s">
        <v>36</v>
      </c>
      <c r="N18" s="22"/>
      <c r="O18" s="352"/>
      <c r="P18" s="352"/>
      <c r="Q18" s="22" t="s">
        <v>37</v>
      </c>
      <c r="R18" s="352"/>
      <c r="S18" s="352"/>
      <c r="T18" s="23" t="s">
        <v>38</v>
      </c>
      <c r="V18" s="370">
        <f>IF(E18=O18,R18-H18+1,IF(O18-E18=1,12-H18+1+R18,IF(O18-E18=2,12-H18+1+R18+12,"エラー")))</f>
        <v>1</v>
      </c>
      <c r="W18" s="370"/>
      <c r="X18" s="370"/>
      <c r="Y18" s="371"/>
      <c r="Z18" s="59" t="s">
        <v>40</v>
      </c>
      <c r="AA18" s="59"/>
      <c r="AG18" s="59"/>
    </row>
    <row r="19" spans="1:35" ht="16.149999999999999" customHeight="1">
      <c r="A19" s="59"/>
      <c r="B19" s="178" t="s">
        <v>126</v>
      </c>
      <c r="D19" s="30"/>
      <c r="E19" s="30"/>
      <c r="G19" s="30"/>
      <c r="H19" s="30"/>
      <c r="N19" s="30"/>
      <c r="O19" s="30"/>
      <c r="Q19" s="30"/>
      <c r="R19" s="30"/>
      <c r="U19" s="59"/>
      <c r="AB19" s="59"/>
      <c r="AC19" s="59"/>
      <c r="AD19" s="59"/>
      <c r="AE19" s="59"/>
      <c r="AF19" s="59"/>
      <c r="AG19" s="59"/>
    </row>
    <row r="20" spans="1:35" ht="16.149999999999999" customHeight="1">
      <c r="A20" s="59"/>
      <c r="B20" s="178" t="s">
        <v>122</v>
      </c>
      <c r="D20" s="30"/>
      <c r="E20" s="30"/>
      <c r="G20" s="30"/>
      <c r="H20" s="30"/>
      <c r="N20" s="30"/>
      <c r="O20" s="30"/>
      <c r="Q20" s="30"/>
      <c r="R20" s="30"/>
      <c r="U20" s="59"/>
      <c r="AB20" s="59"/>
      <c r="AC20" s="59"/>
      <c r="AD20" s="59"/>
      <c r="AE20" s="59"/>
      <c r="AF20" s="59"/>
      <c r="AG20" s="59"/>
    </row>
    <row r="21" spans="1:35" ht="16.149999999999999" customHeight="1">
      <c r="A21" s="59"/>
      <c r="B21" s="178" t="s">
        <v>123</v>
      </c>
      <c r="D21" s="30"/>
      <c r="E21" s="30"/>
      <c r="G21" s="30"/>
      <c r="H21" s="30"/>
      <c r="N21" s="30"/>
      <c r="O21" s="30"/>
      <c r="Q21" s="30"/>
      <c r="R21" s="30"/>
      <c r="U21" s="59"/>
      <c r="AB21" s="59"/>
      <c r="AC21" s="59"/>
      <c r="AD21" s="59"/>
      <c r="AE21" s="59"/>
      <c r="AF21" s="59"/>
      <c r="AG21" s="59"/>
    </row>
    <row r="22" spans="1:35" ht="16.149999999999999" customHeight="1">
      <c r="A22" s="59"/>
      <c r="B22" s="178" t="s">
        <v>125</v>
      </c>
      <c r="D22" s="30"/>
      <c r="E22" s="30"/>
      <c r="G22" s="30"/>
      <c r="H22" s="30"/>
      <c r="N22" s="30"/>
      <c r="O22" s="30"/>
      <c r="Q22" s="30"/>
      <c r="R22" s="30"/>
      <c r="U22" s="59"/>
      <c r="AB22" s="59"/>
      <c r="AC22" s="59"/>
      <c r="AD22" s="59"/>
      <c r="AE22" s="59"/>
      <c r="AF22" s="59"/>
      <c r="AG22" s="59"/>
    </row>
    <row r="23" spans="1:35" ht="16.149999999999999" customHeight="1">
      <c r="A23" s="59"/>
      <c r="B23" s="178" t="s">
        <v>124</v>
      </c>
      <c r="D23" s="30"/>
      <c r="E23" s="30"/>
      <c r="G23" s="30"/>
      <c r="H23" s="30"/>
      <c r="N23" s="30"/>
      <c r="O23" s="30"/>
      <c r="Q23" s="30"/>
      <c r="R23" s="30"/>
      <c r="U23" s="59"/>
      <c r="AB23" s="59"/>
      <c r="AC23" s="59"/>
      <c r="AD23" s="59"/>
      <c r="AE23" s="59"/>
      <c r="AF23" s="59"/>
      <c r="AG23" s="59"/>
    </row>
    <row r="24" spans="1:35" ht="16.149999999999999" customHeight="1" thickBot="1">
      <c r="A24" s="59"/>
      <c r="B24" s="178"/>
      <c r="D24" s="30"/>
      <c r="E24" s="30"/>
      <c r="G24" s="30"/>
      <c r="H24" s="30"/>
      <c r="N24" s="30"/>
      <c r="O24" s="30"/>
      <c r="Q24" s="30"/>
      <c r="R24" s="30"/>
      <c r="U24" s="59"/>
      <c r="AB24" s="59"/>
      <c r="AC24" s="59"/>
      <c r="AD24" s="59"/>
      <c r="AE24" s="59"/>
      <c r="AF24" s="59"/>
      <c r="AG24" s="59"/>
    </row>
    <row r="25" spans="1:35" ht="16.149999999999999" customHeight="1" thickBot="1">
      <c r="A25" s="1" t="s">
        <v>545</v>
      </c>
      <c r="B25" s="1"/>
      <c r="C25" s="59"/>
      <c r="D25" s="59"/>
      <c r="E25" s="59"/>
      <c r="F25" s="59"/>
      <c r="G25" s="59"/>
      <c r="H25" s="59"/>
      <c r="I25" s="59"/>
      <c r="J25" s="59"/>
      <c r="K25" s="59"/>
      <c r="L25" s="59"/>
      <c r="M25" s="59"/>
      <c r="N25" s="59"/>
      <c r="O25" s="59"/>
      <c r="P25" s="59"/>
      <c r="Q25" s="59"/>
      <c r="R25" s="59"/>
      <c r="S25" s="59"/>
      <c r="T25" s="59"/>
      <c r="U25" s="59"/>
      <c r="W25" s="191"/>
      <c r="X25" s="361" t="s">
        <v>253</v>
      </c>
      <c r="Y25" s="362"/>
      <c r="Z25" s="59"/>
      <c r="AA25" s="59"/>
      <c r="AB25" s="59"/>
      <c r="AC25" s="59"/>
      <c r="AD25" s="59"/>
      <c r="AE25" s="59"/>
      <c r="AF25" s="59"/>
      <c r="AG25" s="20"/>
      <c r="AH25" s="222" t="b">
        <v>1</v>
      </c>
      <c r="AI25" s="239"/>
    </row>
    <row r="26" spans="1:35" ht="16.149999999999999" customHeight="1">
      <c r="A26" s="1"/>
      <c r="B26" s="177" t="s">
        <v>262</v>
      </c>
      <c r="C26" s="59"/>
      <c r="D26" s="59"/>
      <c r="E26" s="59"/>
      <c r="F26" s="59"/>
      <c r="G26" s="59"/>
      <c r="H26" s="59"/>
      <c r="I26" s="59"/>
      <c r="J26" s="59"/>
      <c r="K26" s="59"/>
      <c r="L26" s="59"/>
      <c r="M26" s="59"/>
      <c r="N26" s="59"/>
      <c r="O26" s="59"/>
      <c r="P26" s="59"/>
      <c r="Q26" s="59"/>
      <c r="R26" s="59"/>
      <c r="S26" s="59"/>
      <c r="T26" s="59"/>
      <c r="U26" s="59"/>
      <c r="X26" s="30"/>
      <c r="Y26" s="30"/>
      <c r="Z26" s="59"/>
      <c r="AA26" s="59"/>
      <c r="AB26" s="59"/>
      <c r="AC26" s="59"/>
      <c r="AD26" s="59"/>
      <c r="AE26" s="59"/>
      <c r="AF26" s="59"/>
      <c r="AG26" s="20"/>
      <c r="AI26" s="239"/>
    </row>
    <row r="27" spans="1:35" ht="16.149999999999999" customHeight="1">
      <c r="A27" s="59"/>
      <c r="B27" s="178" t="s">
        <v>263</v>
      </c>
      <c r="D27" s="30"/>
      <c r="E27" s="30"/>
      <c r="G27" s="30"/>
      <c r="H27" s="30"/>
      <c r="N27" s="30"/>
      <c r="O27" s="30"/>
      <c r="Q27" s="30"/>
      <c r="R27" s="30"/>
      <c r="U27" s="59"/>
      <c r="AB27" s="59"/>
      <c r="AC27" s="59"/>
      <c r="AD27" s="59"/>
      <c r="AE27" s="59"/>
      <c r="AF27" s="59"/>
      <c r="AG27" s="59"/>
      <c r="AI27" s="239"/>
    </row>
    <row r="28" spans="1:35" ht="16.149999999999999" customHeight="1">
      <c r="A28" s="59"/>
      <c r="B28" s="178" t="s">
        <v>264</v>
      </c>
      <c r="D28" s="30"/>
      <c r="E28" s="30"/>
      <c r="G28" s="30"/>
      <c r="H28" s="30"/>
      <c r="N28" s="30"/>
      <c r="O28" s="30"/>
      <c r="Q28" s="30"/>
      <c r="R28" s="30"/>
      <c r="U28" s="59"/>
      <c r="AB28" s="59"/>
      <c r="AC28" s="59"/>
      <c r="AD28" s="59"/>
      <c r="AE28" s="59"/>
      <c r="AF28" s="59"/>
      <c r="AG28" s="59"/>
      <c r="AI28" s="239"/>
    </row>
    <row r="29" spans="1:35" ht="16.149999999999999" customHeight="1">
      <c r="A29" s="59"/>
      <c r="B29" s="178" t="s">
        <v>265</v>
      </c>
      <c r="D29" s="30"/>
      <c r="E29" s="30"/>
      <c r="G29" s="30"/>
      <c r="H29" s="30"/>
      <c r="N29" s="30"/>
      <c r="O29" s="30"/>
      <c r="Q29" s="30"/>
      <c r="R29" s="30"/>
      <c r="U29" s="59"/>
      <c r="AB29" s="59"/>
      <c r="AC29" s="59"/>
      <c r="AD29" s="59"/>
      <c r="AE29" s="59"/>
      <c r="AF29" s="59"/>
      <c r="AG29" s="59"/>
    </row>
    <row r="30" spans="1:35" ht="16.149999999999999" customHeight="1">
      <c r="A30" s="59"/>
      <c r="B30" s="178"/>
      <c r="D30" s="30"/>
      <c r="E30" s="30"/>
      <c r="G30" s="30"/>
      <c r="H30" s="30"/>
      <c r="N30" s="30"/>
      <c r="O30" s="30"/>
      <c r="Q30" s="30"/>
      <c r="R30" s="30"/>
      <c r="U30" s="59"/>
      <c r="AB30" s="59"/>
      <c r="AC30" s="59"/>
      <c r="AD30" s="59"/>
      <c r="AE30" s="59"/>
      <c r="AF30" s="59"/>
      <c r="AG30" s="59"/>
    </row>
    <row r="31" spans="1:35" ht="16.149999999999999" customHeight="1" thickBot="1">
      <c r="A31" s="1" t="s">
        <v>326</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row>
    <row r="32" spans="1:35" ht="16.149999999999999" customHeight="1">
      <c r="A32" s="29" t="s">
        <v>42</v>
      </c>
      <c r="B32" s="62"/>
      <c r="C32" s="62"/>
      <c r="D32" s="62"/>
      <c r="E32" s="62"/>
      <c r="F32" s="62"/>
      <c r="G32" s="62"/>
      <c r="H32" s="62"/>
      <c r="I32" s="62"/>
      <c r="J32" s="62"/>
      <c r="K32" s="62"/>
      <c r="L32" s="62"/>
      <c r="M32" s="63"/>
      <c r="N32" s="63"/>
      <c r="O32" s="63"/>
      <c r="P32" s="63"/>
      <c r="Q32" s="63"/>
      <c r="R32" s="63"/>
      <c r="S32" s="63"/>
      <c r="T32" s="63"/>
      <c r="U32" s="63"/>
      <c r="V32" s="63"/>
      <c r="W32" s="63"/>
      <c r="X32" s="63"/>
      <c r="Y32" s="63"/>
      <c r="Z32" s="63"/>
      <c r="AA32" s="63"/>
      <c r="AB32" s="359">
        <f>SUM(AB33:AF34)</f>
        <v>0</v>
      </c>
      <c r="AC32" s="359"/>
      <c r="AD32" s="359"/>
      <c r="AE32" s="359"/>
      <c r="AF32" s="359"/>
      <c r="AG32" s="41" t="s">
        <v>43</v>
      </c>
      <c r="AH32" s="240"/>
      <c r="AI32" s="241"/>
    </row>
    <row r="33" spans="1:35" ht="16.149999999999999" customHeight="1">
      <c r="A33" s="61"/>
      <c r="B33" s="360" t="s">
        <v>203</v>
      </c>
      <c r="C33" s="360"/>
      <c r="D33" s="360"/>
      <c r="E33" s="360"/>
      <c r="F33" s="360"/>
      <c r="G33" s="360"/>
      <c r="H33" s="360"/>
      <c r="I33" s="360"/>
      <c r="J33" s="360"/>
      <c r="K33" s="360"/>
      <c r="L33" s="360"/>
      <c r="M33" s="360"/>
      <c r="N33" s="360"/>
      <c r="O33" s="360"/>
      <c r="P33" s="360"/>
      <c r="Q33" s="360"/>
      <c r="R33" s="360"/>
      <c r="S33" s="360"/>
      <c r="T33" s="360"/>
      <c r="U33" s="360"/>
      <c r="V33" s="360"/>
      <c r="W33" s="360"/>
      <c r="X33" s="14"/>
      <c r="Y33" s="14" t="s">
        <v>44</v>
      </c>
      <c r="Z33" s="14"/>
      <c r="AA33" s="14"/>
      <c r="AB33" s="367">
        <f>IF(AH25=TRUE,'別紙様式11_訪問看護ベースアップ評価料（Ⅱ）'!M69*V18,'（参考）_賃金引き上げ計画書作成のための計算シート'!M55*V18)</f>
        <v>0</v>
      </c>
      <c r="AC33" s="367"/>
      <c r="AD33" s="367"/>
      <c r="AE33" s="367"/>
      <c r="AF33" s="367"/>
      <c r="AG33" s="15" t="s">
        <v>43</v>
      </c>
      <c r="AH33" s="240"/>
      <c r="AI33" s="241"/>
    </row>
    <row r="34" spans="1:35" ht="16.149999999999999" customHeight="1">
      <c r="A34" s="60"/>
      <c r="B34" s="64" t="s">
        <v>224</v>
      </c>
      <c r="C34" s="5"/>
      <c r="D34" s="5"/>
      <c r="E34" s="5"/>
      <c r="F34" s="5"/>
      <c r="G34" s="5"/>
      <c r="H34" s="5"/>
      <c r="I34" s="5"/>
      <c r="J34" s="5"/>
      <c r="K34" s="5"/>
      <c r="L34" s="5"/>
      <c r="M34" s="66"/>
      <c r="N34" s="66"/>
      <c r="O34" s="66"/>
      <c r="P34" s="66"/>
      <c r="Q34" s="66"/>
      <c r="R34" s="66"/>
      <c r="S34" s="66"/>
      <c r="T34" s="66"/>
      <c r="U34" s="66"/>
      <c r="V34" s="66"/>
      <c r="W34" s="66"/>
      <c r="X34" s="123"/>
      <c r="Y34" s="123"/>
      <c r="Z34" s="123"/>
      <c r="AA34" s="123"/>
      <c r="AB34" s="368">
        <f>AB35*AB36</f>
        <v>0</v>
      </c>
      <c r="AC34" s="368"/>
      <c r="AD34" s="368"/>
      <c r="AE34" s="368"/>
      <c r="AF34" s="368"/>
      <c r="AG34" s="26" t="s">
        <v>43</v>
      </c>
      <c r="AH34" s="240"/>
      <c r="AI34" s="241"/>
    </row>
    <row r="35" spans="1:35" ht="16.149999999999999" customHeight="1">
      <c r="A35" s="60"/>
      <c r="B35" s="65"/>
      <c r="C35" s="116" t="s">
        <v>225</v>
      </c>
      <c r="D35" s="67"/>
      <c r="E35" s="67"/>
      <c r="F35" s="67"/>
      <c r="G35" s="67"/>
      <c r="H35" s="67"/>
      <c r="I35" s="67"/>
      <c r="J35" s="67"/>
      <c r="K35" s="67"/>
      <c r="L35" s="67"/>
      <c r="M35" s="66"/>
      <c r="N35" s="66"/>
      <c r="O35" s="66"/>
      <c r="P35" s="66"/>
      <c r="Q35" s="113" t="s">
        <v>45</v>
      </c>
      <c r="R35" s="355"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355"/>
      <c r="T35" s="355"/>
      <c r="U35" s="355"/>
      <c r="V35" s="355"/>
      <c r="W35" s="5" t="s">
        <v>23</v>
      </c>
      <c r="X35" s="145"/>
      <c r="Y35" s="145"/>
      <c r="Z35" s="145"/>
      <c r="AA35" s="125"/>
      <c r="AB35" s="376">
        <f>VLOOKUP(R35,'リスト（訪問看護）'!C:D,2,FALSE)</f>
        <v>0</v>
      </c>
      <c r="AC35" s="376"/>
      <c r="AD35" s="376"/>
      <c r="AE35" s="376"/>
      <c r="AF35" s="376"/>
      <c r="AG35" s="6" t="s">
        <v>43</v>
      </c>
      <c r="AH35" s="240"/>
      <c r="AI35" s="241"/>
    </row>
    <row r="36" spans="1:35" ht="16.149999999999999" customHeight="1">
      <c r="A36" s="60"/>
      <c r="B36" s="65"/>
      <c r="C36" s="116" t="s">
        <v>226</v>
      </c>
      <c r="D36" s="114"/>
      <c r="E36" s="114"/>
      <c r="F36" s="114"/>
      <c r="G36" s="114"/>
      <c r="H36" s="114"/>
      <c r="I36" s="114"/>
      <c r="J36" s="114"/>
      <c r="K36" s="114"/>
      <c r="L36" s="114"/>
      <c r="M36" s="79"/>
      <c r="N36" s="79"/>
      <c r="O36" s="14"/>
      <c r="P36" s="115"/>
      <c r="Q36" s="115"/>
      <c r="R36" s="115"/>
      <c r="S36" s="117"/>
      <c r="T36" s="117"/>
      <c r="U36" s="117"/>
      <c r="V36" s="117"/>
      <c r="W36" s="117"/>
      <c r="X36" s="124"/>
      <c r="Y36" s="118"/>
      <c r="Z36" s="14"/>
      <c r="AA36" s="14"/>
      <c r="AB36" s="377">
        <f>IF(R35="届出なし",0,'別紙様式11_訪問看護ベースアップ評価料（Ⅱ）'!M67*V18)</f>
        <v>0</v>
      </c>
      <c r="AC36" s="377"/>
      <c r="AD36" s="377"/>
      <c r="AE36" s="377"/>
      <c r="AF36" s="377"/>
      <c r="AG36" s="15" t="s">
        <v>46</v>
      </c>
      <c r="AH36" s="240"/>
      <c r="AI36" s="241"/>
    </row>
    <row r="37" spans="1:35" ht="16.149999999999999" customHeight="1">
      <c r="A37" s="87"/>
      <c r="B37" s="45" t="s">
        <v>47</v>
      </c>
      <c r="C37" s="5"/>
      <c r="D37" s="5"/>
      <c r="E37" s="5"/>
      <c r="F37" s="5"/>
      <c r="G37" s="5"/>
      <c r="H37" s="5"/>
      <c r="I37" s="5"/>
      <c r="J37" s="5"/>
      <c r="K37" s="5"/>
      <c r="L37" s="5"/>
      <c r="M37" s="5"/>
      <c r="N37" s="5"/>
      <c r="O37" s="5"/>
      <c r="P37" s="5"/>
      <c r="Q37" s="5"/>
      <c r="R37" s="5"/>
      <c r="S37" s="5"/>
      <c r="T37" s="5"/>
      <c r="U37" s="5"/>
      <c r="V37" s="5"/>
      <c r="W37" s="5"/>
      <c r="X37" s="5"/>
      <c r="Y37" s="5"/>
      <c r="Z37" s="5"/>
      <c r="AA37" s="5"/>
      <c r="AB37" s="341"/>
      <c r="AC37" s="341"/>
      <c r="AD37" s="341"/>
      <c r="AE37" s="341"/>
      <c r="AF37" s="341"/>
      <c r="AG37" s="6" t="s">
        <v>48</v>
      </c>
      <c r="AH37" s="240"/>
      <c r="AI37" s="241"/>
    </row>
    <row r="38" spans="1:35" ht="16.149999999999999" customHeight="1" thickBot="1">
      <c r="A38" s="179" t="s">
        <v>49</v>
      </c>
      <c r="B38" s="180"/>
      <c r="C38" s="181"/>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372"/>
      <c r="AC38" s="372"/>
      <c r="AD38" s="372"/>
      <c r="AE38" s="372"/>
      <c r="AF38" s="372"/>
      <c r="AG38" s="88" t="s">
        <v>48</v>
      </c>
      <c r="AH38" s="240"/>
      <c r="AI38" s="241"/>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373">
        <f>IFERROR(AB32-AB37+AB38,"")</f>
        <v>0</v>
      </c>
      <c r="AC39" s="373"/>
      <c r="AD39" s="373"/>
      <c r="AE39" s="373"/>
      <c r="AF39" s="373"/>
      <c r="AG39" s="9" t="s">
        <v>43</v>
      </c>
      <c r="AH39" s="240"/>
      <c r="AI39" s="241"/>
    </row>
    <row r="40" spans="1:35" ht="16.149999999999999" customHeight="1">
      <c r="B40" s="178" t="s">
        <v>771</v>
      </c>
    </row>
    <row r="41" spans="1:35" ht="16.149999999999999" customHeight="1">
      <c r="B41" s="178" t="s">
        <v>327</v>
      </c>
    </row>
    <row r="42" spans="1:35" ht="16.149999999999999" customHeight="1">
      <c r="B42" s="178"/>
    </row>
    <row r="43" spans="1:35" ht="16.149999999999999" customHeight="1" thickBot="1">
      <c r="A43" s="1" t="s">
        <v>328</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374"/>
      <c r="AC44" s="374"/>
      <c r="AD44" s="374"/>
      <c r="AE44" s="374"/>
      <c r="AF44" s="374"/>
      <c r="AG44" s="12" t="s">
        <v>43</v>
      </c>
      <c r="AH44" s="239" t="str">
        <f>IF(AB39&gt;AB44,"NG","OK")</f>
        <v>OK</v>
      </c>
      <c r="AI44" s="254" t="str">
        <f>IF(AH44="NG","←（８）全体の賃金改善の見込み額は（７）算定金額の見込み（繰越額調整後）の値を上回るように設定してください","")</f>
        <v/>
      </c>
    </row>
    <row r="45" spans="1:35" ht="16.149999999999999" customHeight="1">
      <c r="A45" s="16"/>
      <c r="B45" s="64" t="s">
        <v>239</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75">
        <f>AB39</f>
        <v>0</v>
      </c>
      <c r="AC45" s="375"/>
      <c r="AD45" s="375"/>
      <c r="AE45" s="375"/>
      <c r="AF45" s="375"/>
      <c r="AG45" s="26" t="s">
        <v>43</v>
      </c>
      <c r="AH45" s="240"/>
      <c r="AI45" s="241"/>
    </row>
    <row r="46" spans="1:35" ht="16.149999999999999" customHeight="1">
      <c r="A46" s="16"/>
      <c r="B46" s="64" t="s">
        <v>240</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53"/>
      <c r="AC46" s="353"/>
      <c r="AD46" s="353"/>
      <c r="AE46" s="353"/>
      <c r="AF46" s="353"/>
      <c r="AG46" s="26" t="s">
        <v>43</v>
      </c>
      <c r="AH46" s="240"/>
      <c r="AI46" s="241"/>
    </row>
    <row r="47" spans="1:35" ht="16.149999999999999" customHeight="1">
      <c r="A47" s="16"/>
      <c r="B47" s="64" t="s">
        <v>241</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53"/>
      <c r="AC47" s="353"/>
      <c r="AD47" s="353"/>
      <c r="AE47" s="353"/>
      <c r="AF47" s="353"/>
      <c r="AG47" s="26" t="s">
        <v>43</v>
      </c>
      <c r="AH47" s="240"/>
      <c r="AI47" s="241"/>
    </row>
    <row r="48" spans="1:35" ht="16.149999999999999" customHeight="1" thickBot="1">
      <c r="A48" s="7"/>
      <c r="B48" s="82" t="s">
        <v>242</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354">
        <f>AB44-SUM(AB45:AF47)</f>
        <v>0</v>
      </c>
      <c r="AC48" s="354"/>
      <c r="AD48" s="354"/>
      <c r="AE48" s="354"/>
      <c r="AF48" s="354"/>
      <c r="AG48" s="19" t="s">
        <v>43</v>
      </c>
      <c r="AH48" s="240"/>
      <c r="AI48" s="241"/>
    </row>
    <row r="49" spans="1:35" ht="16.149999999999999" customHeight="1">
      <c r="A49" s="59"/>
      <c r="B49" s="112" t="s">
        <v>334</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1:35" ht="16.149999999999999" customHeight="1">
      <c r="A50" s="59"/>
      <c r="B50" s="112" t="s">
        <v>335</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1:35" ht="16.149999999999999" customHeight="1">
      <c r="A51" s="59"/>
      <c r="B51" s="112" t="s">
        <v>336</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1:35" ht="16.149999999999999" customHeight="1">
      <c r="A52" s="59"/>
      <c r="B52" s="264" t="s">
        <v>769</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59"/>
      <c r="AG52" s="59"/>
    </row>
    <row r="53" spans="1:35" ht="16.149999999999999" customHeight="1">
      <c r="A53" s="59"/>
      <c r="B53" s="264" t="s">
        <v>337</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59"/>
      <c r="AG53" s="59"/>
    </row>
    <row r="54" spans="1:35" ht="16.149999999999999" customHeight="1">
      <c r="A54" s="59"/>
      <c r="B54" s="264" t="s">
        <v>338</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9"/>
      <c r="AG54" s="59"/>
    </row>
    <row r="55" spans="1:35" ht="16.149999999999999" customHeight="1">
      <c r="A55" s="59"/>
      <c r="B55" s="264" t="s">
        <v>267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9"/>
      <c r="AG55" s="59"/>
    </row>
    <row r="56" spans="1:35" ht="16.149999999999999" customHeight="1">
      <c r="A56" s="59"/>
      <c r="B56" s="264" t="s">
        <v>339</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9"/>
      <c r="AG56" s="59"/>
    </row>
    <row r="57" spans="1:35" ht="16.149999999999999" customHeight="1">
      <c r="A57" s="59"/>
      <c r="B57" s="264" t="s">
        <v>770</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9"/>
      <c r="AG57" s="59"/>
    </row>
    <row r="58" spans="1:35" ht="16.149999999999999" customHeight="1">
      <c r="A58" s="59"/>
      <c r="B58" s="264" t="s">
        <v>340</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9"/>
      <c r="AG58" s="59"/>
    </row>
    <row r="59" spans="1:35" ht="16.149999999999999" customHeight="1">
      <c r="A59" s="59"/>
      <c r="B59" s="112" t="s">
        <v>341</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35" ht="16.149999999999999" customHeight="1">
      <c r="A60" s="59"/>
      <c r="B60" s="112"/>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1:35" ht="16.149999999999999" customHeight="1">
      <c r="A61" s="2" t="s">
        <v>251</v>
      </c>
      <c r="B61" s="112"/>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1:35" ht="16.149999999999999" customHeight="1" thickBot="1">
      <c r="A62" s="1" t="s">
        <v>329</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102"/>
      <c r="AB62" s="102"/>
      <c r="AC62" s="102"/>
      <c r="AD62" s="102"/>
      <c r="AE62" s="102"/>
      <c r="AF62" s="102"/>
      <c r="AG62" s="102"/>
      <c r="AH62" s="233"/>
      <c r="AI62" s="234"/>
    </row>
    <row r="63" spans="1:35" ht="16.149999999999999" customHeight="1">
      <c r="A63" s="169" t="s">
        <v>745</v>
      </c>
      <c r="B63" s="63" t="s">
        <v>746</v>
      </c>
      <c r="C63" s="40"/>
      <c r="D63" s="40"/>
      <c r="E63" s="40"/>
      <c r="F63" s="40"/>
      <c r="G63" s="40"/>
      <c r="H63" s="40"/>
      <c r="I63" s="40"/>
      <c r="J63" s="40"/>
      <c r="K63" s="40"/>
      <c r="L63" s="40"/>
      <c r="M63" s="40"/>
      <c r="N63" s="40"/>
      <c r="O63" s="40"/>
      <c r="P63" s="40"/>
      <c r="Q63" s="40"/>
      <c r="R63" s="40"/>
      <c r="S63" s="40"/>
      <c r="T63" s="40"/>
      <c r="U63" s="40"/>
      <c r="V63" s="40"/>
      <c r="W63" s="40"/>
      <c r="X63" s="40"/>
      <c r="Y63" s="40"/>
      <c r="Z63" s="40"/>
      <c r="AA63" s="81"/>
      <c r="AB63" s="356"/>
      <c r="AC63" s="356"/>
      <c r="AD63" s="356"/>
      <c r="AE63" s="356"/>
      <c r="AF63" s="356"/>
      <c r="AG63" s="83" t="s">
        <v>52</v>
      </c>
      <c r="AH63" s="237"/>
      <c r="AI63" s="238"/>
    </row>
    <row r="64" spans="1:35" ht="16.149999999999999" customHeight="1">
      <c r="A64" s="24" t="s">
        <v>748</v>
      </c>
      <c r="B64" s="79" t="s">
        <v>747</v>
      </c>
      <c r="C64" s="14"/>
      <c r="D64" s="14"/>
      <c r="E64" s="14"/>
      <c r="F64" s="14"/>
      <c r="G64" s="14"/>
      <c r="H64" s="14"/>
      <c r="I64" s="14"/>
      <c r="J64" s="14"/>
      <c r="K64" s="14"/>
      <c r="L64" s="14"/>
      <c r="M64" s="14"/>
      <c r="N64" s="14"/>
      <c r="O64" s="14"/>
      <c r="P64" s="14"/>
      <c r="Q64" s="14"/>
      <c r="R64" s="14"/>
      <c r="S64" s="14"/>
      <c r="T64" s="14"/>
      <c r="U64" s="14"/>
      <c r="V64" s="14"/>
      <c r="W64" s="14"/>
      <c r="X64" s="14"/>
      <c r="Y64" s="14"/>
      <c r="Z64" s="14"/>
      <c r="AA64" s="80"/>
      <c r="AB64" s="341"/>
      <c r="AC64" s="341"/>
      <c r="AD64" s="341"/>
      <c r="AE64" s="341"/>
      <c r="AF64" s="341"/>
      <c r="AG64" s="15" t="s">
        <v>43</v>
      </c>
      <c r="AH64" s="240"/>
      <c r="AI64" s="241"/>
    </row>
    <row r="65" spans="1:35" ht="16.149999999999999" customHeight="1">
      <c r="A65" s="24" t="s">
        <v>750</v>
      </c>
      <c r="B65" s="5" t="s">
        <v>749</v>
      </c>
      <c r="C65" s="5"/>
      <c r="D65" s="5"/>
      <c r="E65" s="5"/>
      <c r="F65" s="5"/>
      <c r="G65" s="5"/>
      <c r="H65" s="5"/>
      <c r="I65" s="5"/>
      <c r="J65" s="5"/>
      <c r="K65" s="5"/>
      <c r="L65" s="5"/>
      <c r="M65" s="5"/>
      <c r="N65" s="5"/>
      <c r="O65" s="5"/>
      <c r="P65" s="5"/>
      <c r="Q65" s="5"/>
      <c r="R65" s="5"/>
      <c r="S65" s="5"/>
      <c r="T65" s="5"/>
      <c r="U65" s="5"/>
      <c r="V65" s="5"/>
      <c r="W65" s="5"/>
      <c r="X65" s="5"/>
      <c r="Y65" s="5"/>
      <c r="Z65" s="5"/>
      <c r="AA65" s="5"/>
      <c r="AB65" s="391"/>
      <c r="AC65" s="391"/>
      <c r="AD65" s="391"/>
      <c r="AE65" s="391"/>
      <c r="AF65" s="391"/>
      <c r="AG65" s="6" t="s">
        <v>43</v>
      </c>
      <c r="AH65" s="240"/>
      <c r="AI65" s="241"/>
    </row>
    <row r="66" spans="1:35" ht="16.149999999999999" customHeight="1">
      <c r="A66" s="24" t="s">
        <v>751</v>
      </c>
      <c r="B66" s="5" t="s">
        <v>774</v>
      </c>
      <c r="C66" s="5"/>
      <c r="D66" s="5"/>
      <c r="E66" s="5"/>
      <c r="F66" s="5"/>
      <c r="G66" s="5"/>
      <c r="H66" s="5"/>
      <c r="I66" s="5"/>
      <c r="J66" s="5"/>
      <c r="K66" s="5"/>
      <c r="L66" s="5"/>
      <c r="M66" s="5"/>
      <c r="N66" s="5"/>
      <c r="O66" s="5"/>
      <c r="P66" s="5"/>
      <c r="Q66" s="5"/>
      <c r="R66" s="5"/>
      <c r="S66" s="5"/>
      <c r="T66" s="5"/>
      <c r="U66" s="5"/>
      <c r="V66" s="5"/>
      <c r="W66" s="5"/>
      <c r="X66" s="5"/>
      <c r="Y66" s="5"/>
      <c r="Z66" s="5"/>
      <c r="AA66" s="5"/>
      <c r="AB66" s="388">
        <f>AB65-AB64</f>
        <v>0</v>
      </c>
      <c r="AC66" s="388"/>
      <c r="AD66" s="388"/>
      <c r="AE66" s="388"/>
      <c r="AF66" s="388"/>
      <c r="AG66" s="6" t="s">
        <v>43</v>
      </c>
      <c r="AH66" s="240"/>
      <c r="AI66" s="241"/>
    </row>
    <row r="67" spans="1:35" ht="16.149999999999999" customHeight="1">
      <c r="A67" s="16"/>
      <c r="B67" s="45" t="s">
        <v>243</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41"/>
      <c r="AC67" s="341"/>
      <c r="AD67" s="341"/>
      <c r="AE67" s="341"/>
      <c r="AF67" s="341"/>
      <c r="AG67" s="26" t="s">
        <v>43</v>
      </c>
      <c r="AH67" s="240"/>
      <c r="AI67" s="261" t="str">
        <f>IF(AB67&gt;AB66,"←⑰と⑱の合計が⑯と一致するように記載してください","")</f>
        <v/>
      </c>
    </row>
    <row r="68" spans="1:35" ht="16.149999999999999" customHeight="1" thickBot="1">
      <c r="A68" s="46"/>
      <c r="B68" s="170" t="s">
        <v>244</v>
      </c>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389"/>
      <c r="AC68" s="389"/>
      <c r="AD68" s="389"/>
      <c r="AE68" s="389"/>
      <c r="AF68" s="389"/>
      <c r="AG68" s="26" t="s">
        <v>54</v>
      </c>
      <c r="AH68" s="240"/>
      <c r="AI68" s="261" t="str">
        <f>IF(AB66&lt;&gt;(AB67+AB68),"←⑰と⑱の合計が⑯と一致するように記載してください","")</f>
        <v/>
      </c>
    </row>
    <row r="69" spans="1:35" ht="16.149999999999999" customHeight="1" thickTop="1" thickBot="1">
      <c r="A69" s="89"/>
      <c r="B69" s="171" t="s">
        <v>55</v>
      </c>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390" t="e">
        <f>AB68/AB64*100</f>
        <v>#DIV/0!</v>
      </c>
      <c r="AC69" s="390"/>
      <c r="AD69" s="390"/>
      <c r="AE69" s="390"/>
      <c r="AF69" s="390"/>
      <c r="AG69" s="173" t="s">
        <v>56</v>
      </c>
      <c r="AH69" s="240"/>
      <c r="AI69" s="241"/>
    </row>
    <row r="70" spans="1:35" ht="16.350000000000001" customHeight="1">
      <c r="A70" s="70" t="s">
        <v>60</v>
      </c>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row>
    <row r="71" spans="1:35" ht="16.149999999999999" customHeight="1" thickBot="1">
      <c r="A71" s="70" t="s">
        <v>266</v>
      </c>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379"/>
      <c r="AB71" s="379"/>
      <c r="AC71" s="379"/>
      <c r="AD71" s="379"/>
      <c r="AE71" s="379"/>
      <c r="AF71" s="379"/>
      <c r="AG71" s="379"/>
      <c r="AH71" s="242"/>
      <c r="AI71" s="243"/>
    </row>
    <row r="72" spans="1:35" ht="16.149999999999999" customHeight="1">
      <c r="A72" s="111" t="s">
        <v>752</v>
      </c>
      <c r="B72" s="72" t="s">
        <v>753</v>
      </c>
      <c r="C72" s="72"/>
      <c r="D72" s="72"/>
      <c r="E72" s="72"/>
      <c r="F72" s="72"/>
      <c r="G72" s="72"/>
      <c r="H72" s="72"/>
      <c r="I72" s="72"/>
      <c r="J72" s="72"/>
      <c r="K72" s="72"/>
      <c r="L72" s="72"/>
      <c r="M72" s="72"/>
      <c r="N72" s="72"/>
      <c r="O72" s="72"/>
      <c r="P72" s="72"/>
      <c r="Q72" s="72"/>
      <c r="R72" s="72"/>
      <c r="S72" s="72"/>
      <c r="T72" s="72"/>
      <c r="U72" s="72"/>
      <c r="V72" s="72"/>
      <c r="W72" s="72"/>
      <c r="X72" s="72"/>
      <c r="Y72" s="72"/>
      <c r="Z72" s="72"/>
      <c r="AA72" s="84"/>
      <c r="AB72" s="386"/>
      <c r="AC72" s="386"/>
      <c r="AD72" s="386"/>
      <c r="AE72" s="386"/>
      <c r="AF72" s="386"/>
      <c r="AG72" s="86" t="s">
        <v>52</v>
      </c>
      <c r="AH72" s="237"/>
      <c r="AI72" s="238"/>
    </row>
    <row r="73" spans="1:35" ht="16.149999999999999" customHeight="1">
      <c r="A73" s="105" t="s">
        <v>754</v>
      </c>
      <c r="B73" s="73" t="s">
        <v>775</v>
      </c>
      <c r="C73" s="73"/>
      <c r="D73" s="73"/>
      <c r="E73" s="73"/>
      <c r="F73" s="73"/>
      <c r="G73" s="73"/>
      <c r="H73" s="73"/>
      <c r="I73" s="73"/>
      <c r="J73" s="73"/>
      <c r="K73" s="73"/>
      <c r="L73" s="73"/>
      <c r="M73" s="73"/>
      <c r="N73" s="73"/>
      <c r="O73" s="73"/>
      <c r="P73" s="73"/>
      <c r="Q73" s="73"/>
      <c r="R73" s="73"/>
      <c r="S73" s="73"/>
      <c r="T73" s="73"/>
      <c r="U73" s="73"/>
      <c r="V73" s="73"/>
      <c r="W73" s="73"/>
      <c r="X73" s="73"/>
      <c r="Y73" s="73"/>
      <c r="Z73" s="73"/>
      <c r="AA73" s="85"/>
      <c r="AB73" s="387"/>
      <c r="AC73" s="387"/>
      <c r="AD73" s="387"/>
      <c r="AE73" s="387"/>
      <c r="AF73" s="387"/>
      <c r="AG73" s="119" t="s">
        <v>43</v>
      </c>
      <c r="AH73" s="237"/>
      <c r="AI73" s="238"/>
    </row>
    <row r="74" spans="1:35" ht="16.149999999999999" customHeight="1">
      <c r="A74" s="104" t="s">
        <v>755</v>
      </c>
      <c r="B74" s="75" t="s">
        <v>776</v>
      </c>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382"/>
      <c r="AC74" s="382"/>
      <c r="AD74" s="382"/>
      <c r="AE74" s="382"/>
      <c r="AF74" s="382"/>
      <c r="AG74" s="76" t="s">
        <v>43</v>
      </c>
      <c r="AH74" s="240"/>
      <c r="AI74" s="241"/>
    </row>
    <row r="75" spans="1:35" ht="16.149999999999999" customHeight="1">
      <c r="A75" s="105" t="s">
        <v>756</v>
      </c>
      <c r="B75" s="75" t="s">
        <v>757</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378">
        <f>AB74-AB73</f>
        <v>0</v>
      </c>
      <c r="AC75" s="378"/>
      <c r="AD75" s="378"/>
      <c r="AE75" s="378"/>
      <c r="AF75" s="378"/>
      <c r="AG75" s="76" t="s">
        <v>43</v>
      </c>
      <c r="AH75" s="240"/>
      <c r="AI75" s="241"/>
    </row>
    <row r="76" spans="1:35" ht="16.149999999999999" customHeight="1">
      <c r="A76" s="90"/>
      <c r="B76" s="91" t="s">
        <v>760</v>
      </c>
      <c r="C76" s="106" t="s">
        <v>758</v>
      </c>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383"/>
      <c r="AC76" s="383"/>
      <c r="AD76" s="383"/>
      <c r="AE76" s="383"/>
      <c r="AF76" s="383"/>
      <c r="AG76" s="174" t="s">
        <v>43</v>
      </c>
      <c r="AH76" s="240"/>
      <c r="AI76" s="261" t="str">
        <f>IF(AB76&gt;AB75,"←(55)と(56)の合計が(54)と一致するように記載してください","")</f>
        <v/>
      </c>
    </row>
    <row r="77" spans="1:35" ht="16.149999999999999" customHeight="1" thickBot="1">
      <c r="A77" s="92"/>
      <c r="B77" s="107" t="s">
        <v>761</v>
      </c>
      <c r="C77" s="106" t="s">
        <v>759</v>
      </c>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384"/>
      <c r="AC77" s="384"/>
      <c r="AD77" s="384"/>
      <c r="AE77" s="384"/>
      <c r="AF77" s="384"/>
      <c r="AG77" s="174" t="s">
        <v>54</v>
      </c>
      <c r="AH77" s="240"/>
      <c r="AI77" s="261" t="str">
        <f>IF(AB75&lt;&gt;(AB76+AB77),"←(55)と(56)の合計が(54)と一致するように記載してください","")</f>
        <v/>
      </c>
    </row>
    <row r="78" spans="1:35" ht="16.350000000000001" customHeight="1" thickTop="1" thickBot="1">
      <c r="A78" s="93"/>
      <c r="B78" s="108" t="s">
        <v>762</v>
      </c>
      <c r="C78" s="109" t="s">
        <v>763</v>
      </c>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385" t="e">
        <f>AB77/AB73*100</f>
        <v>#DIV/0!</v>
      </c>
      <c r="AC78" s="385"/>
      <c r="AD78" s="385"/>
      <c r="AE78" s="385"/>
      <c r="AF78" s="385"/>
      <c r="AG78" s="175" t="s">
        <v>56</v>
      </c>
      <c r="AH78" s="240"/>
      <c r="AI78" s="241"/>
    </row>
    <row r="79" spans="1:35" ht="13.5" customHeight="1">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row>
    <row r="80" spans="1:35" ht="16.149999999999999" customHeight="1" thickBot="1">
      <c r="A80" s="1" t="s">
        <v>330</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row r="81" spans="1:35" ht="16.149999999999999" customHeight="1">
      <c r="A81" s="10" t="s">
        <v>765</v>
      </c>
      <c r="B81" s="11" t="s">
        <v>764</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2"/>
      <c r="AH81" s="240" t="b">
        <v>0</v>
      </c>
      <c r="AI81" s="241"/>
    </row>
    <row r="82" spans="1:35" ht="16.149999999999999" customHeight="1">
      <c r="A82" s="16"/>
      <c r="B82" s="59"/>
      <c r="C82" s="59" t="s">
        <v>61</v>
      </c>
      <c r="D82" s="59"/>
      <c r="E82" s="59"/>
      <c r="F82" s="59"/>
      <c r="G82" s="59"/>
      <c r="H82" s="59"/>
      <c r="I82" s="59"/>
      <c r="J82" s="59"/>
      <c r="K82" s="59"/>
      <c r="L82" s="59"/>
      <c r="M82" s="59" t="s">
        <v>62</v>
      </c>
      <c r="N82" s="59"/>
      <c r="O82" s="59"/>
      <c r="P82" s="59"/>
      <c r="Q82" s="59"/>
      <c r="R82" s="59"/>
      <c r="S82" s="59"/>
      <c r="T82" s="59"/>
      <c r="U82" s="59"/>
      <c r="V82" s="59"/>
      <c r="W82" s="59"/>
      <c r="X82" s="59"/>
      <c r="Y82" s="59"/>
      <c r="Z82" s="59"/>
      <c r="AA82" s="59"/>
      <c r="AB82" s="59"/>
      <c r="AC82" s="59"/>
      <c r="AD82" s="59"/>
      <c r="AE82" s="59"/>
      <c r="AF82" s="59"/>
      <c r="AG82" s="17"/>
      <c r="AH82" s="240" t="b">
        <v>0</v>
      </c>
      <c r="AI82" s="241"/>
    </row>
    <row r="83" spans="1:35" ht="15.6" customHeight="1">
      <c r="A83" s="16"/>
      <c r="B83" s="59"/>
      <c r="C83" s="59" t="s">
        <v>63</v>
      </c>
      <c r="D83" s="59"/>
      <c r="E83" s="59"/>
      <c r="F83" s="59"/>
      <c r="G83" s="59"/>
      <c r="H83" s="59"/>
      <c r="I83" s="59"/>
      <c r="J83" s="59"/>
      <c r="K83" s="59"/>
      <c r="L83" s="380"/>
      <c r="M83" s="380"/>
      <c r="N83" s="380"/>
      <c r="O83" s="380"/>
      <c r="P83" s="380"/>
      <c r="Q83" s="380"/>
      <c r="R83" s="380"/>
      <c r="S83" s="380"/>
      <c r="T83" s="380"/>
      <c r="U83" s="380"/>
      <c r="V83" s="380"/>
      <c r="W83" s="380"/>
      <c r="X83" s="380"/>
      <c r="Y83" s="380"/>
      <c r="Z83" s="380"/>
      <c r="AA83" s="380"/>
      <c r="AB83" s="380"/>
      <c r="AC83" s="380"/>
      <c r="AD83" s="380"/>
      <c r="AE83" s="380"/>
      <c r="AF83" s="380"/>
      <c r="AG83" s="17" t="s">
        <v>23</v>
      </c>
      <c r="AH83" s="240" t="b">
        <v>0</v>
      </c>
      <c r="AI83" s="241"/>
    </row>
    <row r="84" spans="1:35" ht="5.45" customHeight="1">
      <c r="A84" s="13"/>
      <c r="B84" s="14"/>
      <c r="C84" s="14"/>
      <c r="D84" s="14"/>
      <c r="E84" s="14"/>
      <c r="F84" s="14"/>
      <c r="G84" s="14"/>
      <c r="H84" s="14"/>
      <c r="I84" s="14"/>
      <c r="J84" s="14"/>
      <c r="K84" s="14"/>
      <c r="L84" s="27"/>
      <c r="M84" s="27"/>
      <c r="N84" s="27"/>
      <c r="O84" s="27"/>
      <c r="P84" s="27"/>
      <c r="Q84" s="27"/>
      <c r="R84" s="27"/>
      <c r="S84" s="27"/>
      <c r="T84" s="27"/>
      <c r="U84" s="27"/>
      <c r="V84" s="27"/>
      <c r="W84" s="27"/>
      <c r="X84" s="27"/>
      <c r="Y84" s="27"/>
      <c r="Z84" s="27"/>
      <c r="AA84" s="27"/>
      <c r="AB84" s="27"/>
      <c r="AC84" s="27"/>
      <c r="AD84" s="27"/>
      <c r="AE84" s="27"/>
      <c r="AF84" s="27"/>
      <c r="AG84" s="15"/>
      <c r="AH84" s="240"/>
      <c r="AI84" s="241"/>
    </row>
    <row r="85" spans="1:35">
      <c r="A85" s="24" t="s">
        <v>767</v>
      </c>
      <c r="B85" s="25" t="s">
        <v>766</v>
      </c>
      <c r="C85" s="25"/>
      <c r="D85" s="25"/>
      <c r="E85" s="25"/>
      <c r="F85" s="25"/>
      <c r="G85" s="25"/>
      <c r="H85" s="25"/>
      <c r="I85" s="25"/>
      <c r="J85" s="25"/>
      <c r="K85" s="25"/>
      <c r="L85" s="28"/>
      <c r="M85" s="28"/>
      <c r="N85" s="28"/>
      <c r="O85" s="28"/>
      <c r="P85" s="28"/>
      <c r="Q85" s="28"/>
      <c r="R85" s="28"/>
      <c r="S85" s="28"/>
      <c r="T85" s="28"/>
      <c r="U85" s="28"/>
      <c r="V85" s="28"/>
      <c r="W85" s="28"/>
      <c r="X85" s="28"/>
      <c r="Y85" s="28"/>
      <c r="Z85" s="28"/>
      <c r="AA85" s="28"/>
      <c r="AB85" s="28"/>
      <c r="AC85" s="28"/>
      <c r="AD85" s="28"/>
      <c r="AE85" s="28"/>
      <c r="AF85" s="28"/>
      <c r="AG85" s="26"/>
      <c r="AH85" s="240"/>
      <c r="AI85" s="241"/>
    </row>
    <row r="86" spans="1:35" ht="49.15" customHeight="1">
      <c r="A86" s="16"/>
      <c r="B86" s="59"/>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17"/>
      <c r="AH86" s="240"/>
      <c r="AI86" s="241"/>
    </row>
    <row r="87" spans="1:35" ht="9" customHeight="1" thickBot="1">
      <c r="A87" s="7"/>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9"/>
      <c r="AH87" s="240"/>
      <c r="AI87" s="241"/>
    </row>
    <row r="88" spans="1:35" ht="1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row>
    <row r="89" spans="1:35" ht="15" customHeight="1">
      <c r="A89" s="392" t="s">
        <v>64</v>
      </c>
      <c r="B89" s="392"/>
      <c r="C89" s="392"/>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244"/>
      <c r="AI89" s="245"/>
    </row>
    <row r="90" spans="1:35" ht="15" customHeight="1">
      <c r="A90" s="392"/>
      <c r="B90" s="392"/>
      <c r="C90" s="392"/>
      <c r="D90" s="392"/>
      <c r="E90" s="392"/>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244"/>
      <c r="AI90" s="245"/>
    </row>
    <row r="91" spans="1:35" ht="15" customHeight="1">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244"/>
      <c r="AI91" s="245"/>
    </row>
    <row r="92" spans="1:35" ht="15" customHeight="1">
      <c r="A92" s="59"/>
      <c r="B92" s="59"/>
      <c r="C92" s="59" t="s">
        <v>36</v>
      </c>
      <c r="D92" s="59"/>
      <c r="E92" s="393"/>
      <c r="F92" s="393"/>
      <c r="G92" s="59" t="s">
        <v>37</v>
      </c>
      <c r="H92" s="393"/>
      <c r="I92" s="393"/>
      <c r="J92" s="59" t="s">
        <v>38</v>
      </c>
      <c r="K92" s="393"/>
      <c r="L92" s="393"/>
      <c r="M92" s="59" t="s">
        <v>65</v>
      </c>
      <c r="N92" s="59"/>
      <c r="O92" s="59"/>
      <c r="P92" s="59" t="s">
        <v>66</v>
      </c>
      <c r="Q92" s="59"/>
      <c r="R92" s="59"/>
      <c r="S92" s="59"/>
      <c r="T92" s="380"/>
      <c r="U92" s="380"/>
      <c r="V92" s="380"/>
      <c r="W92" s="380"/>
      <c r="X92" s="380"/>
      <c r="Y92" s="380"/>
      <c r="Z92" s="380"/>
      <c r="AA92" s="380"/>
      <c r="AB92" s="380"/>
      <c r="AC92" s="380"/>
      <c r="AD92" s="380"/>
      <c r="AE92" s="380"/>
      <c r="AF92" s="380"/>
      <c r="AG92" s="59"/>
    </row>
    <row r="93" spans="1:35" ht="15" customHeight="1">
      <c r="A93" s="59"/>
      <c r="B93" s="59"/>
      <c r="C93" s="59"/>
      <c r="D93" s="59"/>
      <c r="E93" s="20"/>
      <c r="F93" s="20"/>
      <c r="G93" s="59"/>
      <c r="H93" s="20"/>
      <c r="I93" s="20"/>
      <c r="J93" s="59"/>
      <c r="K93" s="20"/>
      <c r="L93" s="20"/>
      <c r="M93" s="59"/>
      <c r="N93" s="59"/>
      <c r="O93" s="59"/>
      <c r="P93" s="59"/>
      <c r="Q93" s="59"/>
      <c r="R93" s="59"/>
      <c r="S93" s="59"/>
      <c r="T93" s="20"/>
      <c r="U93" s="20"/>
      <c r="V93" s="20"/>
      <c r="W93" s="20"/>
      <c r="X93" s="20"/>
      <c r="Y93" s="20"/>
      <c r="Z93" s="20"/>
      <c r="AA93" s="20"/>
      <c r="AB93" s="20"/>
      <c r="AC93" s="20"/>
      <c r="AD93" s="20"/>
      <c r="AE93" s="20"/>
      <c r="AF93" s="20"/>
      <c r="AG93" s="59"/>
    </row>
    <row r="94" spans="1:35" ht="15" customHeight="1">
      <c r="A94" s="59" t="s">
        <v>67</v>
      </c>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row>
    <row r="95" spans="1:35" ht="15" customHeight="1">
      <c r="A95" s="357">
        <v>1</v>
      </c>
      <c r="B95" s="358" t="s">
        <v>274</v>
      </c>
      <c r="C95" s="358"/>
      <c r="D95" s="358"/>
      <c r="E95" s="358"/>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246"/>
      <c r="AI95" s="245"/>
    </row>
    <row r="96" spans="1:35" ht="15" customHeight="1">
      <c r="A96" s="357"/>
      <c r="B96" s="358"/>
      <c r="C96" s="358"/>
      <c r="D96" s="358"/>
      <c r="E96" s="358"/>
      <c r="F96" s="358"/>
      <c r="G96" s="358"/>
      <c r="H96" s="358"/>
      <c r="I96" s="358"/>
      <c r="J96" s="358"/>
      <c r="K96" s="358"/>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246"/>
      <c r="AI96" s="245"/>
    </row>
    <row r="97" spans="1:35" ht="15" customHeight="1">
      <c r="A97" s="357"/>
      <c r="B97" s="358"/>
      <c r="C97" s="358"/>
      <c r="D97" s="358"/>
      <c r="E97" s="358"/>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246"/>
      <c r="AI97" s="245"/>
    </row>
    <row r="98" spans="1:35" ht="15" customHeight="1">
      <c r="A98" s="357">
        <v>2</v>
      </c>
      <c r="B98" s="358" t="s">
        <v>772</v>
      </c>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246"/>
      <c r="AI98" s="245"/>
    </row>
    <row r="99" spans="1:35" ht="15" customHeight="1">
      <c r="A99" s="357"/>
      <c r="B99" s="358"/>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246"/>
      <c r="AI99" s="245"/>
    </row>
    <row r="100" spans="1:35" ht="15" customHeight="1">
      <c r="A100" s="357">
        <v>3</v>
      </c>
      <c r="B100" s="358" t="s">
        <v>275</v>
      </c>
      <c r="C100" s="358"/>
      <c r="D100" s="358"/>
      <c r="E100" s="358"/>
      <c r="F100" s="358"/>
      <c r="G100" s="358"/>
      <c r="H100" s="358"/>
      <c r="I100" s="358"/>
      <c r="J100" s="358"/>
      <c r="K100" s="358"/>
      <c r="L100" s="358"/>
      <c r="M100" s="358"/>
      <c r="N100" s="358"/>
      <c r="O100" s="358"/>
      <c r="P100" s="358"/>
      <c r="Q100" s="358"/>
      <c r="R100" s="358"/>
      <c r="S100" s="358"/>
      <c r="T100" s="358"/>
      <c r="U100" s="358"/>
      <c r="V100" s="358"/>
      <c r="W100" s="358"/>
      <c r="X100" s="358"/>
      <c r="Y100" s="358"/>
      <c r="Z100" s="358"/>
      <c r="AA100" s="358"/>
      <c r="AB100" s="358"/>
      <c r="AC100" s="358"/>
      <c r="AD100" s="358"/>
      <c r="AE100" s="358"/>
      <c r="AF100" s="358"/>
      <c r="AG100" s="358"/>
      <c r="AH100" s="246"/>
      <c r="AI100" s="245"/>
    </row>
    <row r="101" spans="1:35" ht="15" customHeight="1">
      <c r="A101" s="357"/>
      <c r="B101" s="358"/>
      <c r="C101" s="358"/>
      <c r="D101" s="358"/>
      <c r="E101" s="358"/>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246"/>
      <c r="AI101" s="245"/>
    </row>
    <row r="102" spans="1:35" ht="15" customHeight="1">
      <c r="A102" s="157">
        <v>4</v>
      </c>
      <c r="B102" s="358" t="s">
        <v>773</v>
      </c>
      <c r="C102" s="358"/>
      <c r="D102" s="358"/>
      <c r="E102" s="358"/>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246"/>
      <c r="AI102" s="245"/>
    </row>
    <row r="103" spans="1:35" ht="15" customHeight="1">
      <c r="A103" s="157"/>
      <c r="B103" s="358"/>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8"/>
      <c r="Z103" s="358"/>
      <c r="AA103" s="358"/>
      <c r="AB103" s="358"/>
      <c r="AC103" s="358"/>
      <c r="AD103" s="358"/>
      <c r="AE103" s="358"/>
      <c r="AF103" s="358"/>
      <c r="AG103" s="358"/>
      <c r="AH103" s="246"/>
      <c r="AI103" s="245"/>
    </row>
    <row r="104" spans="1:35" ht="15" customHeight="1">
      <c r="A104" s="157"/>
      <c r="B104" s="358"/>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8"/>
      <c r="Z104" s="358"/>
      <c r="AA104" s="358"/>
      <c r="AB104" s="358"/>
      <c r="AC104" s="358"/>
      <c r="AD104" s="358"/>
      <c r="AE104" s="358"/>
      <c r="AF104" s="358"/>
      <c r="AG104" s="358"/>
      <c r="AH104" s="246"/>
      <c r="AI104" s="245"/>
    </row>
    <row r="105" spans="1:35" ht="15" customHeight="1">
      <c r="A105" s="357">
        <v>5</v>
      </c>
      <c r="B105" s="358" t="s">
        <v>276</v>
      </c>
      <c r="C105" s="358"/>
      <c r="D105" s="358"/>
      <c r="E105" s="358"/>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246"/>
      <c r="AI105" s="245"/>
    </row>
    <row r="106" spans="1:35" ht="15" customHeight="1">
      <c r="A106" s="357"/>
      <c r="B106" s="358"/>
      <c r="C106" s="358"/>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246"/>
      <c r="AI106" s="245"/>
    </row>
    <row r="107" spans="1:35" ht="15" customHeight="1">
      <c r="A107" s="357"/>
      <c r="B107" s="358"/>
      <c r="C107" s="358"/>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246"/>
      <c r="AI107" s="245"/>
    </row>
    <row r="108" spans="1:35" ht="15" customHeight="1">
      <c r="A108" s="357"/>
      <c r="B108" s="358"/>
      <c r="C108" s="358"/>
      <c r="D108" s="358"/>
      <c r="E108" s="358"/>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8"/>
      <c r="AD108" s="358"/>
      <c r="AE108" s="358"/>
      <c r="AF108" s="358"/>
      <c r="AG108" s="358"/>
      <c r="AH108" s="246"/>
      <c r="AI108" s="245"/>
    </row>
    <row r="109" spans="1:35" ht="15" customHeight="1">
      <c r="A109" s="357"/>
      <c r="B109" s="358"/>
      <c r="C109" s="358"/>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8"/>
      <c r="Z109" s="358"/>
      <c r="AA109" s="358"/>
      <c r="AB109" s="358"/>
      <c r="AC109" s="358"/>
      <c r="AD109" s="358"/>
      <c r="AE109" s="358"/>
      <c r="AF109" s="358"/>
      <c r="AG109" s="358"/>
      <c r="AH109" s="246"/>
      <c r="AI109" s="245"/>
    </row>
    <row r="110" spans="1:35" ht="15" customHeight="1">
      <c r="A110" s="357"/>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246"/>
      <c r="AI110" s="245"/>
    </row>
    <row r="111" spans="1:35" ht="15" customHeight="1">
      <c r="A111" s="357">
        <v>6</v>
      </c>
      <c r="B111" s="358" t="s">
        <v>277</v>
      </c>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246"/>
      <c r="AI111" s="245"/>
    </row>
    <row r="112" spans="1:35" ht="15" customHeight="1">
      <c r="A112" s="357"/>
      <c r="B112" s="358"/>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246"/>
      <c r="AI112" s="245"/>
    </row>
    <row r="113" spans="1:35" ht="15" customHeight="1">
      <c r="A113" s="357">
        <v>7</v>
      </c>
      <c r="B113" s="358" t="s">
        <v>278</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246"/>
      <c r="AI113" s="245"/>
    </row>
    <row r="114" spans="1:35" ht="15" customHeight="1">
      <c r="A114" s="357"/>
      <c r="B114" s="358"/>
      <c r="C114" s="358"/>
      <c r="D114" s="358"/>
      <c r="E114" s="358"/>
      <c r="F114" s="358"/>
      <c r="G114" s="358"/>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8"/>
      <c r="AE114" s="358"/>
      <c r="AF114" s="358"/>
      <c r="AG114" s="358"/>
      <c r="AH114" s="246"/>
      <c r="AI114" s="245"/>
    </row>
    <row r="115" spans="1:35" ht="15" customHeight="1">
      <c r="A115" s="357">
        <v>8</v>
      </c>
      <c r="B115" s="358" t="s">
        <v>279</v>
      </c>
      <c r="C115" s="358"/>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8"/>
      <c r="AE115" s="358"/>
      <c r="AF115" s="358"/>
      <c r="AG115" s="358"/>
      <c r="AH115" s="246"/>
      <c r="AI115" s="245"/>
    </row>
    <row r="116" spans="1:35" ht="15" customHeight="1">
      <c r="A116" s="357"/>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246"/>
      <c r="AI116" s="245"/>
    </row>
    <row r="117" spans="1:35" ht="15" customHeight="1">
      <c r="A117" s="357"/>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246"/>
      <c r="AI117" s="245"/>
    </row>
    <row r="118" spans="1:35" ht="15" customHeight="1">
      <c r="A118" s="357"/>
      <c r="B118" s="358"/>
      <c r="C118" s="358"/>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246"/>
      <c r="AI118" s="245"/>
    </row>
    <row r="119" spans="1:35" ht="15" customHeight="1">
      <c r="A119" s="357">
        <v>9</v>
      </c>
      <c r="B119" s="358" t="s">
        <v>280</v>
      </c>
      <c r="C119" s="358"/>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246"/>
      <c r="AI119" s="245"/>
    </row>
    <row r="120" spans="1:35" ht="15" customHeight="1">
      <c r="A120" s="357"/>
      <c r="B120" s="358"/>
      <c r="C120" s="358"/>
      <c r="D120" s="358"/>
      <c r="E120" s="358"/>
      <c r="F120" s="358"/>
      <c r="G120" s="358"/>
      <c r="H120" s="358"/>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246"/>
      <c r="AI120" s="245"/>
    </row>
    <row r="121" spans="1:35" ht="15" customHeight="1">
      <c r="A121" s="357"/>
      <c r="B121" s="358"/>
      <c r="C121" s="358"/>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246"/>
      <c r="AI121" s="245"/>
    </row>
    <row r="122" spans="1:35" ht="15" customHeight="1">
      <c r="A122" s="357"/>
      <c r="B122" s="358"/>
      <c r="C122" s="358"/>
      <c r="D122" s="358"/>
      <c r="E122" s="358"/>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246"/>
      <c r="AI122" s="245"/>
    </row>
    <row r="123" spans="1:35" ht="15" customHeight="1">
      <c r="A123" s="357"/>
      <c r="B123" s="358"/>
      <c r="C123" s="358"/>
      <c r="D123" s="358"/>
      <c r="E123" s="358"/>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246"/>
      <c r="AI123" s="245"/>
    </row>
    <row r="124" spans="1:35" ht="15" customHeight="1">
      <c r="A124" s="357">
        <v>10</v>
      </c>
      <c r="B124" s="358" t="s">
        <v>281</v>
      </c>
      <c r="C124" s="358"/>
      <c r="D124" s="358"/>
      <c r="E124" s="358"/>
      <c r="F124" s="358"/>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246"/>
      <c r="AI124" s="245"/>
    </row>
    <row r="125" spans="1:35" ht="15" customHeight="1">
      <c r="A125" s="357"/>
      <c r="B125" s="358"/>
      <c r="C125" s="358"/>
      <c r="D125" s="358"/>
      <c r="E125" s="358"/>
      <c r="F125" s="358"/>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246"/>
      <c r="AI125" s="245"/>
    </row>
    <row r="126" spans="1:35" ht="15" customHeight="1" outlineLevel="1">
      <c r="A126" s="357">
        <v>11</v>
      </c>
      <c r="B126" s="358" t="s">
        <v>282</v>
      </c>
      <c r="C126" s="358"/>
      <c r="D126" s="358"/>
      <c r="E126" s="358"/>
      <c r="F126" s="358"/>
      <c r="G126" s="358"/>
      <c r="H126" s="358"/>
      <c r="I126" s="358"/>
      <c r="J126" s="358"/>
      <c r="K126" s="358"/>
      <c r="L126" s="358"/>
      <c r="M126" s="358"/>
      <c r="N126" s="358"/>
      <c r="O126" s="358"/>
      <c r="P126" s="358"/>
      <c r="Q126" s="358"/>
      <c r="R126" s="358"/>
      <c r="S126" s="358"/>
      <c r="T126" s="358"/>
      <c r="U126" s="358"/>
      <c r="V126" s="358"/>
      <c r="W126" s="358"/>
      <c r="X126" s="358"/>
      <c r="Y126" s="358"/>
      <c r="Z126" s="358"/>
      <c r="AA126" s="358"/>
      <c r="AB126" s="358"/>
      <c r="AC126" s="358"/>
      <c r="AD126" s="358"/>
      <c r="AE126" s="358"/>
      <c r="AF126" s="358"/>
      <c r="AG126" s="358"/>
      <c r="AH126" s="246"/>
      <c r="AI126" s="245"/>
    </row>
    <row r="127" spans="1:35" ht="15" customHeight="1" outlineLevel="1">
      <c r="A127" s="357"/>
      <c r="B127" s="358"/>
      <c r="C127" s="358"/>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246"/>
      <c r="AI127" s="245"/>
    </row>
    <row r="128" spans="1:35" ht="15" customHeight="1">
      <c r="A128" s="146" t="s">
        <v>118</v>
      </c>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244"/>
      <c r="AI128" s="245"/>
    </row>
    <row r="129" spans="1:70" ht="15" customHeight="1">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244"/>
      <c r="AI129" s="245"/>
    </row>
    <row r="130" spans="1:70" ht="15" customHeight="1">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244"/>
      <c r="AI130" s="245"/>
    </row>
    <row r="131" spans="1:70" ht="15" customHeight="1">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244"/>
      <c r="AI131" s="245"/>
    </row>
    <row r="132" spans="1:70" ht="15" customHeight="1">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244"/>
      <c r="AI132" s="245"/>
    </row>
    <row r="133" spans="1:70" ht="15" customHeight="1">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244"/>
      <c r="AI133" s="245"/>
    </row>
    <row r="134" spans="1:70" ht="16.149999999999999"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244"/>
      <c r="AI134" s="245"/>
    </row>
    <row r="135" spans="1:70" ht="16.149999999999999" customHeight="1">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244"/>
      <c r="AI135" s="245"/>
    </row>
    <row r="136" spans="1:70" ht="16.149999999999999" customHeight="1"/>
    <row r="139" spans="1:70" ht="16.149999999999999" customHeight="1"/>
    <row r="140" spans="1:70" ht="16.149999999999999" customHeight="1"/>
    <row r="141" spans="1:70" ht="16.149999999999999" customHeight="1"/>
    <row r="143" spans="1:70" ht="15" customHeight="1">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row>
    <row r="144" spans="1:70" ht="15" customHeight="1">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row>
    <row r="145" spans="38:70" ht="15" customHeight="1">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row>
    <row r="146" spans="38:70" ht="15" customHeight="1">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row>
    <row r="147" spans="38:70" ht="15" customHeight="1">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row>
    <row r="148" spans="38:70" ht="15" customHeight="1">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row>
    <row r="149" spans="38:70" ht="15" customHeight="1">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row>
    <row r="150" spans="38:70" ht="15" customHeight="1">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row>
    <row r="151" spans="38:70" ht="15" customHeight="1">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row>
    <row r="152" spans="38:70" ht="15" customHeight="1">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row>
    <row r="153" spans="38:70" ht="15" customHeight="1">
      <c r="AL153" s="52"/>
      <c r="AM153" s="53"/>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38:70" ht="15" customHeight="1">
      <c r="AL154" s="53"/>
      <c r="AM154" s="53"/>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row>
    <row r="155" spans="38:70" ht="15" customHeight="1">
      <c r="AL155" s="53"/>
      <c r="AM155" s="53"/>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row>
    <row r="156" spans="38:70" ht="15" customHeight="1">
      <c r="AL156" s="53"/>
      <c r="AM156" s="53"/>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row>
    <row r="157" spans="38:70" ht="15" customHeight="1">
      <c r="AL157" s="53"/>
      <c r="AM157" s="53"/>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row>
    <row r="158" spans="38:70" ht="15" customHeight="1">
      <c r="AL158" s="53"/>
      <c r="AM158" s="53"/>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row>
    <row r="159" spans="38:70" ht="15" customHeight="1">
      <c r="AL159" s="52"/>
      <c r="AM159" s="53"/>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row>
    <row r="160" spans="38:70" ht="15" customHeight="1">
      <c r="AL160" s="52"/>
      <c r="AM160" s="53"/>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row>
    <row r="161" spans="38:70" ht="15" customHeight="1">
      <c r="AL161" s="52"/>
      <c r="AM161" s="53"/>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row>
    <row r="162" spans="38:70" ht="15" customHeight="1">
      <c r="AL162" s="53"/>
      <c r="AM162" s="53"/>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row>
    <row r="163" spans="38:70" ht="15" customHeight="1">
      <c r="AL163" s="52"/>
      <c r="AM163" s="53"/>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row>
    <row r="164" spans="38:70" ht="15" customHeight="1">
      <c r="AL164" s="52"/>
      <c r="AM164" s="53"/>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row>
    <row r="165" spans="38:70" ht="15" customHeight="1">
      <c r="AL165" s="53"/>
      <c r="AM165" s="53"/>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row>
    <row r="166" spans="38:70" ht="15" customHeight="1">
      <c r="AL166" s="52"/>
      <c r="AM166" s="53"/>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row>
  </sheetData>
  <sheetProtection algorithmName="SHA-512" hashValue="3rrf1Wetw7c/w/9SZgcA/Z7+7sv413QQixuU2EnZGFat6vVA7v9qhH7rSixqCpWE9Xa+wKLl9sdwdUDotp/QPg==" saltValue="2t/ZvFuiC1SiY3kLSrO6Ng==" spinCount="100000" sheet="1" objects="1" scenarios="1"/>
  <mergeCells count="81">
    <mergeCell ref="A126:A127"/>
    <mergeCell ref="B126:AG127"/>
    <mergeCell ref="A89:AG90"/>
    <mergeCell ref="E92:F92"/>
    <mergeCell ref="H92:I92"/>
    <mergeCell ref="K92:L92"/>
    <mergeCell ref="T92:AF92"/>
    <mergeCell ref="B115:AG118"/>
    <mergeCell ref="B119:AG123"/>
    <mergeCell ref="B124:AG125"/>
    <mergeCell ref="A95:A97"/>
    <mergeCell ref="A98:A99"/>
    <mergeCell ref="A100:A101"/>
    <mergeCell ref="A105:A110"/>
    <mergeCell ref="A111:A112"/>
    <mergeCell ref="A113:A114"/>
    <mergeCell ref="AB66:AF66"/>
    <mergeCell ref="AB67:AF67"/>
    <mergeCell ref="AB68:AF68"/>
    <mergeCell ref="AB69:AF69"/>
    <mergeCell ref="AB65:AF65"/>
    <mergeCell ref="AB75:AF75"/>
    <mergeCell ref="AA71:AG71"/>
    <mergeCell ref="L83:AF83"/>
    <mergeCell ref="C86:AF86"/>
    <mergeCell ref="AB74:AF74"/>
    <mergeCell ref="AB76:AF76"/>
    <mergeCell ref="AB77:AF77"/>
    <mergeCell ref="AB78:AF78"/>
    <mergeCell ref="AB72:AF72"/>
    <mergeCell ref="AB73:AF73"/>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5:A118"/>
    <mergeCell ref="A119:A123"/>
    <mergeCell ref="A124:A125"/>
    <mergeCell ref="B95:AG97"/>
    <mergeCell ref="B100:AG101"/>
    <mergeCell ref="B105:AG110"/>
    <mergeCell ref="B111:AG112"/>
    <mergeCell ref="B113:AG114"/>
    <mergeCell ref="B102:AG104"/>
    <mergeCell ref="B98:AG99"/>
    <mergeCell ref="B9:C9"/>
    <mergeCell ref="AB64:AF64"/>
    <mergeCell ref="D2:U2"/>
    <mergeCell ref="V2:W2"/>
    <mergeCell ref="V4:AG4"/>
    <mergeCell ref="V5:AG5"/>
    <mergeCell ref="B10:C10"/>
    <mergeCell ref="D10:Z10"/>
    <mergeCell ref="B13:D13"/>
    <mergeCell ref="E13:F13"/>
    <mergeCell ref="H13:I13"/>
    <mergeCell ref="AB47:AF47"/>
    <mergeCell ref="AB48:AF48"/>
    <mergeCell ref="R35:V35"/>
    <mergeCell ref="AB63:AF63"/>
    <mergeCell ref="O13:P13"/>
  </mergeCells>
  <phoneticPr fontId="1"/>
  <conditionalFormatting sqref="B34:AG36">
    <cfRule type="expression" dxfId="2" priority="1">
      <formula>$AH$25=FALSE</formula>
    </cfRule>
  </conditionalFormatting>
  <dataValidations count="4">
    <dataValidation type="list" allowBlank="1" showInputMessage="1" showErrorMessage="1" sqref="R13:S14 H13:I14 R18:S18 H18:I18" xr:uid="{5019C994-1548-4FEF-9961-0EDAFBA6922F}">
      <formula1>"   ,1,2,3,4,5,6,7,8,9,10,11,12"</formula1>
    </dataValidation>
    <dataValidation type="whole" operator="equal" showInputMessage="1" showErrorMessage="1" sqref="AB68:AF68" xr:uid="{C2A94974-EC2B-47D8-8FFE-ACFA9886ADDC}">
      <formula1>AB66-AB67</formula1>
    </dataValidation>
    <dataValidation type="whole" operator="lessThanOrEqual" allowBlank="1" showInputMessage="1" showErrorMessage="1" sqref="AB67:AF67 AB76:AF76" xr:uid="{12744405-22AA-46B9-BBA2-DEC6B795A8F8}">
      <formula1>AB66</formula1>
    </dataValidation>
    <dataValidation type="whole" operator="equal" allowBlank="1" showInputMessage="1" showErrorMessage="1" sqref="AB77:AF77" xr:uid="{15DAF649-0751-41B3-BA0E-B61606E4E3B3}">
      <formula1>AB75-AB76</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80</xdr:row>
                    <xdr:rowOff>171450</xdr:rowOff>
                  </from>
                  <to>
                    <xdr:col>2</xdr:col>
                    <xdr:colOff>85725</xdr:colOff>
                    <xdr:row>81</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81</xdr:row>
                    <xdr:rowOff>180975</xdr:rowOff>
                  </from>
                  <to>
                    <xdr:col>2</xdr:col>
                    <xdr:colOff>85725</xdr:colOff>
                    <xdr:row>82</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80</xdr:row>
                    <xdr:rowOff>171450</xdr:rowOff>
                  </from>
                  <to>
                    <xdr:col>12</xdr:col>
                    <xdr:colOff>114300</xdr:colOff>
                    <xdr:row>81</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zoomScaleNormal="130" zoomScaleSheetLayoutView="120" workbookViewId="0">
      <selection activeCell="AB120" sqref="AB120:AF120"/>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20" hidden="1" customWidth="1"/>
    <col min="35" max="40" width="2.75" style="3" customWidth="1"/>
    <col min="41" max="16384" width="8.75" style="3"/>
  </cols>
  <sheetData>
    <row r="1" spans="1:34" ht="16.149999999999999" customHeight="1">
      <c r="A1" s="59" t="s">
        <v>332</v>
      </c>
      <c r="B1" s="59"/>
      <c r="C1" s="59"/>
      <c r="D1" s="59"/>
      <c r="E1" s="59"/>
      <c r="F1" s="59"/>
      <c r="G1" s="59"/>
      <c r="H1" s="59"/>
      <c r="I1" s="59"/>
      <c r="J1" s="59"/>
      <c r="K1" s="59"/>
      <c r="L1" s="59"/>
      <c r="M1" s="59"/>
      <c r="N1" s="59"/>
      <c r="O1" s="59"/>
      <c r="P1" s="59"/>
      <c r="Q1" s="59"/>
      <c r="R1" s="59"/>
      <c r="S1" s="59"/>
      <c r="V1" s="59"/>
      <c r="W1" s="59"/>
      <c r="X1" s="59"/>
      <c r="Y1" s="59"/>
      <c r="Z1" s="59"/>
      <c r="AA1" s="59"/>
      <c r="AB1" s="59"/>
      <c r="AC1" s="59"/>
      <c r="AD1" s="59"/>
      <c r="AE1" s="59"/>
      <c r="AF1" s="59"/>
      <c r="AG1" s="59"/>
    </row>
    <row r="2" spans="1:34" ht="16.149999999999999" customHeight="1">
      <c r="A2" s="249" t="s">
        <v>208</v>
      </c>
      <c r="B2" s="249"/>
      <c r="E2" s="3" t="s">
        <v>734</v>
      </c>
      <c r="F2" s="249"/>
      <c r="G2" s="249"/>
      <c r="H2" s="249"/>
      <c r="I2" s="249"/>
      <c r="J2" s="249"/>
      <c r="K2" s="249"/>
      <c r="L2" s="249"/>
      <c r="M2" s="249"/>
      <c r="N2" s="249"/>
      <c r="O2" s="249"/>
      <c r="P2" s="249"/>
      <c r="Q2" s="249"/>
      <c r="R2" s="249"/>
      <c r="S2" s="249"/>
      <c r="V2" s="343"/>
      <c r="W2" s="343"/>
      <c r="X2" s="3" t="s">
        <v>733</v>
      </c>
      <c r="Y2" s="249"/>
      <c r="AA2" s="249"/>
      <c r="AB2" s="249"/>
      <c r="AC2" s="249"/>
      <c r="AD2" s="249"/>
      <c r="AE2" s="249"/>
      <c r="AF2" s="249"/>
      <c r="AG2" s="249"/>
    </row>
    <row r="3" spans="1:34" ht="7.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4" ht="16.350000000000001" customHeight="1">
      <c r="A4" s="59"/>
      <c r="B4" s="59"/>
      <c r="C4" s="59"/>
      <c r="D4" s="59"/>
      <c r="E4" s="59"/>
      <c r="F4" s="59"/>
      <c r="G4" s="59"/>
      <c r="H4" s="59"/>
      <c r="I4" s="59"/>
      <c r="J4" s="363" t="s">
        <v>204</v>
      </c>
      <c r="K4" s="363"/>
      <c r="L4" s="363"/>
      <c r="M4" s="363"/>
      <c r="N4" s="363"/>
      <c r="O4" s="363"/>
      <c r="P4" s="363"/>
      <c r="Q4" s="363"/>
      <c r="R4" s="363"/>
      <c r="S4" s="363"/>
      <c r="T4" s="363"/>
      <c r="U4" s="364"/>
      <c r="V4" s="344" t="str">
        <f>IF(訪問看護ステーションコード="","",訪問看護ステーションコード)</f>
        <v/>
      </c>
      <c r="W4" s="344"/>
      <c r="X4" s="344"/>
      <c r="Y4" s="344"/>
      <c r="Z4" s="344"/>
      <c r="AA4" s="344"/>
      <c r="AB4" s="344"/>
      <c r="AC4" s="344"/>
      <c r="AD4" s="344"/>
      <c r="AE4" s="344"/>
      <c r="AF4" s="344"/>
      <c r="AG4" s="345"/>
    </row>
    <row r="5" spans="1:34" ht="16.149999999999999" customHeight="1">
      <c r="A5" s="59"/>
      <c r="B5" s="59"/>
      <c r="C5" s="59"/>
      <c r="D5" s="59"/>
      <c r="E5" s="59"/>
      <c r="F5" s="59"/>
      <c r="G5" s="59"/>
      <c r="H5" s="59"/>
      <c r="I5" s="59"/>
      <c r="J5" s="365" t="s">
        <v>202</v>
      </c>
      <c r="K5" s="365"/>
      <c r="L5" s="365"/>
      <c r="M5" s="365"/>
      <c r="N5" s="365"/>
      <c r="O5" s="365"/>
      <c r="P5" s="365"/>
      <c r="Q5" s="365"/>
      <c r="R5" s="365"/>
      <c r="S5" s="365"/>
      <c r="T5" s="365"/>
      <c r="U5" s="366"/>
      <c r="V5" s="346" t="str">
        <f>IF(訪問看護ステーション名="","",訪問看護ステーション名)</f>
        <v/>
      </c>
      <c r="W5" s="346"/>
      <c r="X5" s="346"/>
      <c r="Y5" s="346"/>
      <c r="Z5" s="346"/>
      <c r="AA5" s="346"/>
      <c r="AB5" s="346"/>
      <c r="AC5" s="346"/>
      <c r="AD5" s="346"/>
      <c r="AE5" s="346"/>
      <c r="AF5" s="346"/>
      <c r="AG5" s="347"/>
    </row>
    <row r="6" spans="1:34" ht="16.149999999999999" customHeight="1">
      <c r="A6" s="59"/>
      <c r="B6" s="59"/>
      <c r="C6" s="59"/>
      <c r="D6" s="59"/>
      <c r="E6" s="59"/>
      <c r="F6" s="59"/>
      <c r="G6" s="59"/>
      <c r="H6" s="59"/>
      <c r="I6" s="59"/>
      <c r="J6" s="59"/>
      <c r="K6" s="59"/>
      <c r="L6" s="59"/>
      <c r="M6" s="59"/>
      <c r="N6" s="59"/>
      <c r="O6" s="59"/>
      <c r="P6" s="59"/>
      <c r="Q6" s="59"/>
      <c r="R6" s="59"/>
      <c r="S6" s="59"/>
      <c r="T6" s="59"/>
      <c r="U6" s="59"/>
      <c r="V6" s="59"/>
      <c r="W6" s="59"/>
      <c r="X6" s="96"/>
      <c r="Y6" s="96"/>
      <c r="Z6" s="96"/>
      <c r="AA6" s="96"/>
      <c r="AB6" s="96"/>
      <c r="AC6" s="96"/>
      <c r="AD6" s="96"/>
      <c r="AE6" s="96"/>
      <c r="AF6" s="96"/>
      <c r="AG6" s="96"/>
    </row>
    <row r="7" spans="1:34" ht="16.149999999999999" customHeight="1" thickBot="1">
      <c r="A7" s="1" t="s">
        <v>100</v>
      </c>
      <c r="B7" s="1"/>
      <c r="C7" s="59"/>
      <c r="D7" s="59"/>
      <c r="E7" s="59"/>
      <c r="F7" s="59"/>
      <c r="G7" s="59"/>
      <c r="H7" s="59"/>
      <c r="I7" s="59"/>
      <c r="J7" s="59"/>
      <c r="K7" s="59"/>
      <c r="L7" s="59"/>
      <c r="M7" s="59"/>
      <c r="N7" s="59"/>
      <c r="O7" s="59"/>
      <c r="P7" s="59"/>
      <c r="Q7" s="59"/>
      <c r="R7" s="59"/>
      <c r="S7" s="59"/>
      <c r="T7" s="59"/>
      <c r="U7" s="59"/>
      <c r="V7" s="59"/>
      <c r="W7" s="59"/>
      <c r="X7" s="99"/>
      <c r="Y7" s="99"/>
      <c r="Z7" s="99"/>
      <c r="AA7" s="99"/>
      <c r="AB7" s="99"/>
      <c r="AC7" s="99"/>
      <c r="AD7" s="99"/>
      <c r="AE7" s="99"/>
      <c r="AF7" s="99"/>
      <c r="AG7" s="99"/>
    </row>
    <row r="8" spans="1:34" ht="16.149999999999999" customHeight="1" thickBot="1">
      <c r="A8" s="21" t="s">
        <v>101</v>
      </c>
      <c r="B8" s="22"/>
      <c r="C8" s="22" t="s">
        <v>36</v>
      </c>
      <c r="D8" s="22"/>
      <c r="E8" s="434">
        <f>'（別添１）_賃金改善計画書（訪問看護ステーション）'!E13</f>
        <v>0</v>
      </c>
      <c r="F8" s="434"/>
      <c r="G8" s="22" t="s">
        <v>37</v>
      </c>
      <c r="H8" s="434">
        <f>'（別添１）_賃金改善計画書（訪問看護ステーション）'!H13</f>
        <v>0</v>
      </c>
      <c r="I8" s="434"/>
      <c r="J8" s="22" t="s">
        <v>38</v>
      </c>
      <c r="K8" s="22"/>
      <c r="L8" s="22" t="s">
        <v>39</v>
      </c>
      <c r="M8" s="22"/>
      <c r="N8" s="22" t="s">
        <v>36</v>
      </c>
      <c r="O8" s="22"/>
      <c r="P8" s="434">
        <f>'（別添１）_賃金改善計画書（訪問看護ステーション）'!O13</f>
        <v>0</v>
      </c>
      <c r="Q8" s="434"/>
      <c r="R8" s="22" t="s">
        <v>37</v>
      </c>
      <c r="S8" s="434">
        <f>'（別添１）_賃金改善計画書（訪問看護ステーション）'!R13</f>
        <v>0</v>
      </c>
      <c r="T8" s="434"/>
      <c r="U8" s="23" t="s">
        <v>38</v>
      </c>
      <c r="V8" s="59"/>
      <c r="W8" s="370">
        <f>'（別添１）_賃金改善計画書（訪問看護ステーション）'!V13</f>
        <v>1</v>
      </c>
      <c r="X8" s="370"/>
      <c r="Y8" s="370"/>
      <c r="Z8" s="371"/>
      <c r="AA8" s="59" t="s">
        <v>40</v>
      </c>
      <c r="AB8" s="99"/>
      <c r="AC8" s="99"/>
      <c r="AD8" s="99"/>
      <c r="AE8" s="99"/>
      <c r="AF8" s="99"/>
      <c r="AG8" s="99"/>
    </row>
    <row r="9" spans="1:34" ht="15.6" customHeight="1" thickBo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row>
    <row r="10" spans="1:34" ht="16.149999999999999" customHeight="1" thickBot="1">
      <c r="A10" s="1" t="s">
        <v>231</v>
      </c>
      <c r="B10" s="1"/>
      <c r="C10" s="59"/>
      <c r="D10" s="59"/>
      <c r="E10" s="59"/>
      <c r="F10" s="59"/>
      <c r="G10" s="59"/>
      <c r="H10" s="59"/>
      <c r="I10" s="59"/>
      <c r="J10" s="59"/>
      <c r="K10" s="59"/>
      <c r="L10" s="59"/>
      <c r="M10" s="59"/>
      <c r="N10" s="59"/>
      <c r="O10" s="59"/>
      <c r="P10" s="59"/>
      <c r="Q10" s="59"/>
      <c r="R10" s="59"/>
      <c r="S10" s="59"/>
      <c r="T10" s="59"/>
      <c r="U10" s="59"/>
      <c r="V10" s="59"/>
      <c r="W10" s="191"/>
      <c r="X10" s="361" t="s">
        <v>253</v>
      </c>
      <c r="Y10" s="362"/>
      <c r="Z10" s="59"/>
      <c r="AA10" s="59"/>
      <c r="AB10" s="59"/>
      <c r="AC10" s="59"/>
      <c r="AD10" s="59"/>
      <c r="AE10" s="59"/>
      <c r="AF10" s="59"/>
      <c r="AG10" s="59"/>
      <c r="AH10" s="222" t="b">
        <v>0</v>
      </c>
    </row>
    <row r="11" spans="1:34" ht="16.149999999999999" customHeight="1" thickBot="1">
      <c r="A11" s="1" t="s">
        <v>254</v>
      </c>
      <c r="B11" s="1"/>
      <c r="C11" s="59"/>
      <c r="D11" s="59"/>
      <c r="E11" s="59"/>
      <c r="F11" s="59"/>
      <c r="G11" s="59"/>
      <c r="H11" s="59"/>
      <c r="I11" s="59"/>
      <c r="J11" s="59"/>
      <c r="K11" s="59"/>
      <c r="L11" s="59"/>
      <c r="M11" s="59"/>
      <c r="N11" s="59"/>
      <c r="O11" s="59"/>
      <c r="P11" s="59"/>
      <c r="Q11" s="59"/>
      <c r="R11" s="59"/>
      <c r="S11" s="59"/>
      <c r="T11" s="59"/>
      <c r="U11" s="59"/>
      <c r="V11" s="59"/>
      <c r="W11" s="151"/>
      <c r="X11" s="150"/>
      <c r="Y11" s="150"/>
      <c r="Z11" s="59"/>
      <c r="AA11" s="59"/>
      <c r="AB11" s="59"/>
      <c r="AC11" s="59"/>
      <c r="AD11" s="59"/>
      <c r="AE11" s="59"/>
      <c r="AF11" s="59"/>
      <c r="AG11" s="59"/>
    </row>
    <row r="12" spans="1:34" ht="16.149999999999999" customHeight="1">
      <c r="A12" s="10" t="s">
        <v>229</v>
      </c>
      <c r="B12" s="11"/>
      <c r="C12" s="11"/>
      <c r="D12" s="11"/>
      <c r="E12" s="11"/>
      <c r="F12" s="11"/>
      <c r="G12" s="11"/>
      <c r="H12" s="11"/>
      <c r="I12" s="11"/>
      <c r="J12" s="11"/>
      <c r="K12" s="4"/>
      <c r="L12" s="11"/>
      <c r="M12" s="11"/>
      <c r="N12" s="11"/>
      <c r="O12" s="11"/>
      <c r="P12" s="11"/>
      <c r="Q12" s="11"/>
      <c r="R12" s="430"/>
      <c r="S12" s="431"/>
      <c r="T12" s="431"/>
      <c r="U12" s="431"/>
      <c r="V12" s="431"/>
      <c r="W12" s="431"/>
      <c r="X12" s="431"/>
      <c r="Y12" s="40"/>
      <c r="Z12" s="40"/>
      <c r="AA12" s="40"/>
      <c r="AB12" s="40"/>
      <c r="AC12" s="432"/>
      <c r="AD12" s="432"/>
      <c r="AE12" s="432"/>
      <c r="AF12" s="432"/>
      <c r="AG12" s="41"/>
    </row>
    <row r="13" spans="1:34" ht="16.149999999999999" customHeight="1">
      <c r="A13" s="16"/>
      <c r="B13" s="433" t="s">
        <v>68</v>
      </c>
      <c r="C13" s="433"/>
      <c r="D13" s="433"/>
      <c r="E13" s="433"/>
      <c r="F13" s="433"/>
      <c r="G13" s="433"/>
      <c r="H13" s="433"/>
      <c r="I13" s="433"/>
      <c r="J13" s="433"/>
      <c r="K13" s="433"/>
      <c r="L13" s="433"/>
      <c r="M13" s="433"/>
      <c r="N13" s="433"/>
      <c r="O13" s="433"/>
      <c r="P13" s="433"/>
      <c r="Q13" s="433"/>
      <c r="R13" s="433"/>
      <c r="S13" s="400" t="s">
        <v>69</v>
      </c>
      <c r="T13" s="401"/>
      <c r="U13" s="401"/>
      <c r="V13" s="401"/>
      <c r="W13" s="401"/>
      <c r="X13" s="401"/>
      <c r="Y13" s="406"/>
      <c r="Z13" s="400" t="s">
        <v>214</v>
      </c>
      <c r="AA13" s="401"/>
      <c r="AB13" s="401"/>
      <c r="AC13" s="401"/>
      <c r="AD13" s="401"/>
      <c r="AE13" s="401"/>
      <c r="AF13" s="401"/>
      <c r="AG13" s="402"/>
    </row>
    <row r="14" spans="1:34" ht="16.149999999999999" customHeight="1">
      <c r="A14" s="16"/>
      <c r="B14" s="43" t="s">
        <v>70</v>
      </c>
      <c r="C14" s="42" t="s">
        <v>36</v>
      </c>
      <c r="D14" s="394">
        <f>'（別添１）_賃金改善計画書（訪問看護ステーション）'!E18</f>
        <v>0</v>
      </c>
      <c r="E14" s="394"/>
      <c r="F14" s="14" t="s">
        <v>37</v>
      </c>
      <c r="G14" s="394">
        <f>'（別添１）_賃金改善計画書（訪問看護ステーション）'!H18</f>
        <v>0</v>
      </c>
      <c r="H14" s="394"/>
      <c r="I14" s="14" t="s">
        <v>38</v>
      </c>
      <c r="J14" s="14" t="s">
        <v>71</v>
      </c>
      <c r="K14" s="14" t="s">
        <v>72</v>
      </c>
      <c r="L14" s="14"/>
      <c r="M14" s="418"/>
      <c r="N14" s="418"/>
      <c r="O14" s="27" t="s">
        <v>37</v>
      </c>
      <c r="P14" s="418"/>
      <c r="Q14" s="418"/>
      <c r="R14" s="44" t="s">
        <v>38</v>
      </c>
      <c r="S14" s="427"/>
      <c r="T14" s="428"/>
      <c r="U14" s="428"/>
      <c r="V14" s="428"/>
      <c r="W14" s="428"/>
      <c r="X14" s="428"/>
      <c r="Y14" s="429"/>
      <c r="Z14" s="398" t="str">
        <f>IF(S14="","",VLOOKUP(S14,'リスト（訪問看護）'!C:D,2,FALSE))</f>
        <v/>
      </c>
      <c r="AA14" s="399"/>
      <c r="AB14" s="399"/>
      <c r="AC14" s="399"/>
      <c r="AD14" s="399"/>
      <c r="AE14" s="399"/>
      <c r="AF14" s="399"/>
      <c r="AG14" s="167" t="s">
        <v>43</v>
      </c>
    </row>
    <row r="15" spans="1:34" ht="16.149999999999999" customHeight="1">
      <c r="A15" s="16"/>
      <c r="B15" s="43" t="s">
        <v>73</v>
      </c>
      <c r="C15" s="42" t="s">
        <v>36</v>
      </c>
      <c r="D15" s="418"/>
      <c r="E15" s="418"/>
      <c r="F15" s="14" t="s">
        <v>37</v>
      </c>
      <c r="G15" s="418"/>
      <c r="H15" s="418"/>
      <c r="I15" s="14" t="s">
        <v>38</v>
      </c>
      <c r="J15" s="14" t="s">
        <v>71</v>
      </c>
      <c r="K15" s="14" t="s">
        <v>72</v>
      </c>
      <c r="L15" s="14"/>
      <c r="M15" s="418"/>
      <c r="N15" s="418"/>
      <c r="O15" s="27" t="s">
        <v>37</v>
      </c>
      <c r="P15" s="418"/>
      <c r="Q15" s="418"/>
      <c r="R15" s="44" t="s">
        <v>38</v>
      </c>
      <c r="S15" s="427"/>
      <c r="T15" s="428"/>
      <c r="U15" s="428"/>
      <c r="V15" s="428"/>
      <c r="W15" s="428"/>
      <c r="X15" s="428"/>
      <c r="Y15" s="429"/>
      <c r="Z15" s="398" t="str">
        <f>IF(S15="","",VLOOKUP(S15,'リスト（訪問看護）'!C:D,2,FALSE))</f>
        <v/>
      </c>
      <c r="AA15" s="399"/>
      <c r="AB15" s="399"/>
      <c r="AC15" s="399"/>
      <c r="AD15" s="399"/>
      <c r="AE15" s="399"/>
      <c r="AF15" s="399"/>
      <c r="AG15" s="167" t="s">
        <v>43</v>
      </c>
    </row>
    <row r="16" spans="1:34" ht="16.149999999999999" customHeight="1">
      <c r="A16" s="16"/>
      <c r="B16" s="43" t="s">
        <v>74</v>
      </c>
      <c r="C16" s="42" t="s">
        <v>36</v>
      </c>
      <c r="D16" s="418"/>
      <c r="E16" s="418"/>
      <c r="F16" s="14" t="s">
        <v>37</v>
      </c>
      <c r="G16" s="418"/>
      <c r="H16" s="418"/>
      <c r="I16" s="14" t="s">
        <v>38</v>
      </c>
      <c r="J16" s="14" t="s">
        <v>71</v>
      </c>
      <c r="K16" s="14" t="s">
        <v>72</v>
      </c>
      <c r="L16" s="14"/>
      <c r="M16" s="418"/>
      <c r="N16" s="418"/>
      <c r="O16" s="27" t="s">
        <v>37</v>
      </c>
      <c r="P16" s="418"/>
      <c r="Q16" s="418"/>
      <c r="R16" s="44" t="s">
        <v>38</v>
      </c>
      <c r="S16" s="427"/>
      <c r="T16" s="428"/>
      <c r="U16" s="428"/>
      <c r="V16" s="428"/>
      <c r="W16" s="428"/>
      <c r="X16" s="428"/>
      <c r="Y16" s="429"/>
      <c r="Z16" s="398" t="str">
        <f>IF(S16="","",VLOOKUP(S16,'リスト（訪問看護）'!C:D,2,FALSE))</f>
        <v/>
      </c>
      <c r="AA16" s="399"/>
      <c r="AB16" s="399"/>
      <c r="AC16" s="399"/>
      <c r="AD16" s="399"/>
      <c r="AE16" s="399"/>
      <c r="AF16" s="399"/>
      <c r="AG16" s="167" t="s">
        <v>43</v>
      </c>
    </row>
    <row r="17" spans="1:33" ht="16.149999999999999" customHeight="1">
      <c r="A17" s="16"/>
      <c r="B17" s="160" t="s">
        <v>75</v>
      </c>
      <c r="C17" s="42" t="s">
        <v>36</v>
      </c>
      <c r="D17" s="418"/>
      <c r="E17" s="418"/>
      <c r="F17" s="14" t="s">
        <v>37</v>
      </c>
      <c r="G17" s="418"/>
      <c r="H17" s="418"/>
      <c r="I17" s="14" t="s">
        <v>38</v>
      </c>
      <c r="J17" s="14" t="s">
        <v>71</v>
      </c>
      <c r="K17" s="14" t="s">
        <v>72</v>
      </c>
      <c r="L17" s="14"/>
      <c r="M17" s="418"/>
      <c r="N17" s="418"/>
      <c r="O17" s="27" t="s">
        <v>37</v>
      </c>
      <c r="P17" s="418"/>
      <c r="Q17" s="418"/>
      <c r="R17" s="44" t="s">
        <v>38</v>
      </c>
      <c r="S17" s="427"/>
      <c r="T17" s="428"/>
      <c r="U17" s="428"/>
      <c r="V17" s="428"/>
      <c r="W17" s="428"/>
      <c r="X17" s="428"/>
      <c r="Y17" s="429"/>
      <c r="Z17" s="398" t="str">
        <f>IF(S17="","",VLOOKUP(S17,'リスト（訪問看護）'!C:D,2,FALSE))</f>
        <v/>
      </c>
      <c r="AA17" s="399"/>
      <c r="AB17" s="399"/>
      <c r="AC17" s="399"/>
      <c r="AD17" s="399"/>
      <c r="AE17" s="399"/>
      <c r="AF17" s="399"/>
      <c r="AG17" s="167" t="s">
        <v>43</v>
      </c>
    </row>
    <row r="18" spans="1:33" ht="16.149999999999999" customHeight="1">
      <c r="A18" s="24" t="s">
        <v>102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397"/>
      <c r="AD18" s="397"/>
      <c r="AE18" s="397"/>
      <c r="AF18" s="397"/>
      <c r="AG18" s="6"/>
    </row>
    <row r="19" spans="1:33" ht="16.149999999999999" customHeight="1">
      <c r="A19" s="16"/>
      <c r="B19" s="400" t="s">
        <v>68</v>
      </c>
      <c r="C19" s="401"/>
      <c r="D19" s="401"/>
      <c r="E19" s="401"/>
      <c r="F19" s="401"/>
      <c r="G19" s="401"/>
      <c r="H19" s="401"/>
      <c r="I19" s="401"/>
      <c r="J19" s="401"/>
      <c r="K19" s="401"/>
      <c r="L19" s="401"/>
      <c r="M19" s="401"/>
      <c r="N19" s="401"/>
      <c r="O19" s="401"/>
      <c r="P19" s="401"/>
      <c r="Q19" s="401"/>
      <c r="R19" s="406"/>
      <c r="S19" s="400" t="s">
        <v>76</v>
      </c>
      <c r="T19" s="401"/>
      <c r="U19" s="401"/>
      <c r="V19" s="401"/>
      <c r="W19" s="401"/>
      <c r="X19" s="401"/>
      <c r="Y19" s="401"/>
      <c r="Z19" s="401"/>
      <c r="AA19" s="401"/>
      <c r="AB19" s="401"/>
      <c r="AC19" s="401"/>
      <c r="AD19" s="401"/>
      <c r="AE19" s="401"/>
      <c r="AF19" s="401"/>
      <c r="AG19" s="402"/>
    </row>
    <row r="20" spans="1:33" ht="16.149999999999999" customHeight="1">
      <c r="A20" s="16"/>
      <c r="B20" s="43" t="s">
        <v>70</v>
      </c>
      <c r="C20" s="42" t="s">
        <v>36</v>
      </c>
      <c r="D20" s="394">
        <f>IF(D14="","",D14)</f>
        <v>0</v>
      </c>
      <c r="E20" s="394"/>
      <c r="F20" s="14" t="s">
        <v>37</v>
      </c>
      <c r="G20" s="394">
        <f>IF(G14="","",G14)</f>
        <v>0</v>
      </c>
      <c r="H20" s="394"/>
      <c r="I20" s="14" t="s">
        <v>38</v>
      </c>
      <c r="J20" s="14" t="s">
        <v>71</v>
      </c>
      <c r="K20" s="14" t="s">
        <v>72</v>
      </c>
      <c r="L20" s="14"/>
      <c r="M20" s="394" t="str">
        <f>IF(M14="","",M14)</f>
        <v/>
      </c>
      <c r="N20" s="394"/>
      <c r="O20" s="27" t="s">
        <v>37</v>
      </c>
      <c r="P20" s="394" t="str">
        <f>IF(P14="","",P14)</f>
        <v/>
      </c>
      <c r="Q20" s="394"/>
      <c r="R20" s="44" t="s">
        <v>38</v>
      </c>
      <c r="S20" s="403"/>
      <c r="T20" s="404"/>
      <c r="U20" s="404"/>
      <c r="V20" s="404"/>
      <c r="W20" s="404"/>
      <c r="X20" s="404"/>
      <c r="Y20" s="404"/>
      <c r="Z20" s="404"/>
      <c r="AA20" s="404"/>
      <c r="AB20" s="404"/>
      <c r="AC20" s="404"/>
      <c r="AD20" s="404"/>
      <c r="AE20" s="404"/>
      <c r="AF20" s="404"/>
      <c r="AG20" s="6" t="s">
        <v>46</v>
      </c>
    </row>
    <row r="21" spans="1:33" ht="16.149999999999999" customHeight="1">
      <c r="A21" s="16"/>
      <c r="B21" s="43" t="s">
        <v>73</v>
      </c>
      <c r="C21" s="42" t="s">
        <v>36</v>
      </c>
      <c r="D21" s="394" t="str">
        <f>IF(D15="","",D15)</f>
        <v/>
      </c>
      <c r="E21" s="394"/>
      <c r="F21" s="14" t="s">
        <v>37</v>
      </c>
      <c r="G21" s="394" t="str">
        <f>IF(G15="","",G15)</f>
        <v/>
      </c>
      <c r="H21" s="394"/>
      <c r="I21" s="14" t="s">
        <v>38</v>
      </c>
      <c r="J21" s="14" t="s">
        <v>71</v>
      </c>
      <c r="K21" s="14" t="s">
        <v>72</v>
      </c>
      <c r="L21" s="14"/>
      <c r="M21" s="394" t="str">
        <f>IF(M15="","",M15)</f>
        <v/>
      </c>
      <c r="N21" s="394"/>
      <c r="O21" s="27" t="s">
        <v>37</v>
      </c>
      <c r="P21" s="394" t="str">
        <f>IF(P15="","",P15)</f>
        <v/>
      </c>
      <c r="Q21" s="394"/>
      <c r="R21" s="44" t="s">
        <v>38</v>
      </c>
      <c r="S21" s="403"/>
      <c r="T21" s="404"/>
      <c r="U21" s="404"/>
      <c r="V21" s="404"/>
      <c r="W21" s="404"/>
      <c r="X21" s="404"/>
      <c r="Y21" s="404"/>
      <c r="Z21" s="404"/>
      <c r="AA21" s="404"/>
      <c r="AB21" s="404"/>
      <c r="AC21" s="404"/>
      <c r="AD21" s="404"/>
      <c r="AE21" s="404"/>
      <c r="AF21" s="404"/>
      <c r="AG21" s="6" t="s">
        <v>46</v>
      </c>
    </row>
    <row r="22" spans="1:33" ht="16.149999999999999" customHeight="1">
      <c r="A22" s="16"/>
      <c r="B22" s="43" t="s">
        <v>74</v>
      </c>
      <c r="C22" s="42" t="s">
        <v>36</v>
      </c>
      <c r="D22" s="394" t="str">
        <f>IF(D16="","",D16)</f>
        <v/>
      </c>
      <c r="E22" s="394"/>
      <c r="F22" s="14" t="s">
        <v>37</v>
      </c>
      <c r="G22" s="394" t="str">
        <f>IF(G16="","",G16)</f>
        <v/>
      </c>
      <c r="H22" s="394"/>
      <c r="I22" s="14" t="s">
        <v>38</v>
      </c>
      <c r="J22" s="14" t="s">
        <v>71</v>
      </c>
      <c r="K22" s="14" t="s">
        <v>72</v>
      </c>
      <c r="L22" s="14"/>
      <c r="M22" s="394" t="str">
        <f>IF(M16="","",M16)</f>
        <v/>
      </c>
      <c r="N22" s="394"/>
      <c r="O22" s="27" t="s">
        <v>37</v>
      </c>
      <c r="P22" s="394" t="str">
        <f>IF(P16="","",P16)</f>
        <v/>
      </c>
      <c r="Q22" s="394"/>
      <c r="R22" s="44" t="s">
        <v>38</v>
      </c>
      <c r="S22" s="403"/>
      <c r="T22" s="404"/>
      <c r="U22" s="404"/>
      <c r="V22" s="404"/>
      <c r="W22" s="404"/>
      <c r="X22" s="404"/>
      <c r="Y22" s="404"/>
      <c r="Z22" s="404"/>
      <c r="AA22" s="404"/>
      <c r="AB22" s="404"/>
      <c r="AC22" s="404"/>
      <c r="AD22" s="404"/>
      <c r="AE22" s="404"/>
      <c r="AF22" s="404"/>
      <c r="AG22" s="6" t="s">
        <v>46</v>
      </c>
    </row>
    <row r="23" spans="1:33" ht="16.149999999999999" customHeight="1">
      <c r="A23" s="46"/>
      <c r="B23" s="160" t="s">
        <v>75</v>
      </c>
      <c r="C23" s="42" t="s">
        <v>36</v>
      </c>
      <c r="D23" s="394" t="str">
        <f>IF(D17="","",D17)</f>
        <v/>
      </c>
      <c r="E23" s="394"/>
      <c r="F23" s="14" t="s">
        <v>37</v>
      </c>
      <c r="G23" s="394" t="str">
        <f>IF(G17="","",G17)</f>
        <v/>
      </c>
      <c r="H23" s="394"/>
      <c r="I23" s="14" t="s">
        <v>38</v>
      </c>
      <c r="J23" s="14" t="s">
        <v>71</v>
      </c>
      <c r="K23" s="14" t="s">
        <v>72</v>
      </c>
      <c r="L23" s="14"/>
      <c r="M23" s="394" t="str">
        <f>IF(M17="","",M17)</f>
        <v/>
      </c>
      <c r="N23" s="394"/>
      <c r="O23" s="27" t="s">
        <v>37</v>
      </c>
      <c r="P23" s="394" t="str">
        <f>IF(P17="","",P17)</f>
        <v/>
      </c>
      <c r="Q23" s="394"/>
      <c r="R23" s="44" t="s">
        <v>38</v>
      </c>
      <c r="S23" s="403"/>
      <c r="T23" s="404"/>
      <c r="U23" s="404"/>
      <c r="V23" s="404"/>
      <c r="W23" s="404"/>
      <c r="X23" s="404"/>
      <c r="Y23" s="404"/>
      <c r="Z23" s="404"/>
      <c r="AA23" s="404"/>
      <c r="AB23" s="404"/>
      <c r="AC23" s="404"/>
      <c r="AD23" s="404"/>
      <c r="AE23" s="404"/>
      <c r="AF23" s="404"/>
      <c r="AG23" s="6" t="s">
        <v>46</v>
      </c>
    </row>
    <row r="24" spans="1:33" ht="16.149999999999999" customHeight="1">
      <c r="A24" s="16"/>
      <c r="B24" s="424" t="s">
        <v>77</v>
      </c>
      <c r="C24" s="425"/>
      <c r="D24" s="425"/>
      <c r="E24" s="425"/>
      <c r="F24" s="425"/>
      <c r="G24" s="425"/>
      <c r="H24" s="425"/>
      <c r="I24" s="425"/>
      <c r="J24" s="425"/>
      <c r="K24" s="425"/>
      <c r="L24" s="425"/>
      <c r="M24" s="425"/>
      <c r="N24" s="425"/>
      <c r="O24" s="425"/>
      <c r="P24" s="425"/>
      <c r="Q24" s="425"/>
      <c r="R24" s="426"/>
      <c r="S24" s="395">
        <f>SUM(S20:X23)</f>
        <v>0</v>
      </c>
      <c r="T24" s="396"/>
      <c r="U24" s="396"/>
      <c r="V24" s="396"/>
      <c r="W24" s="396"/>
      <c r="X24" s="396"/>
      <c r="Y24" s="396"/>
      <c r="Z24" s="396"/>
      <c r="AA24" s="396"/>
      <c r="AB24" s="396"/>
      <c r="AC24" s="396"/>
      <c r="AD24" s="396"/>
      <c r="AE24" s="396"/>
      <c r="AF24" s="396"/>
      <c r="AG24" s="6" t="s">
        <v>46</v>
      </c>
    </row>
    <row r="25" spans="1:33" ht="16.149999999999999" customHeight="1">
      <c r="A25" s="24" t="s">
        <v>232</v>
      </c>
      <c r="B25" s="47"/>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405"/>
      <c r="AD25" s="405"/>
      <c r="AE25" s="405"/>
      <c r="AF25" s="405"/>
      <c r="AG25" s="15"/>
    </row>
    <row r="26" spans="1:33" ht="16.149999999999999" customHeight="1">
      <c r="A26" s="16"/>
      <c r="B26" s="400" t="s">
        <v>68</v>
      </c>
      <c r="C26" s="401"/>
      <c r="D26" s="401"/>
      <c r="E26" s="401"/>
      <c r="F26" s="401"/>
      <c r="G26" s="401"/>
      <c r="H26" s="401"/>
      <c r="I26" s="401"/>
      <c r="J26" s="401"/>
      <c r="K26" s="401"/>
      <c r="L26" s="401"/>
      <c r="M26" s="401"/>
      <c r="N26" s="401"/>
      <c r="O26" s="401"/>
      <c r="P26" s="401"/>
      <c r="Q26" s="401"/>
      <c r="R26" s="406"/>
      <c r="S26" s="400" t="s">
        <v>230</v>
      </c>
      <c r="T26" s="401"/>
      <c r="U26" s="401"/>
      <c r="V26" s="401"/>
      <c r="W26" s="401"/>
      <c r="X26" s="401"/>
      <c r="Y26" s="401"/>
      <c r="Z26" s="401"/>
      <c r="AA26" s="401"/>
      <c r="AB26" s="401"/>
      <c r="AC26" s="401"/>
      <c r="AD26" s="401"/>
      <c r="AE26" s="401"/>
      <c r="AF26" s="401"/>
      <c r="AG26" s="402"/>
    </row>
    <row r="27" spans="1:33" ht="16.149999999999999" customHeight="1">
      <c r="A27" s="16"/>
      <c r="B27" s="43" t="s">
        <v>70</v>
      </c>
      <c r="C27" s="42" t="s">
        <v>36</v>
      </c>
      <c r="D27" s="394">
        <f>IF(D14="","",D14)</f>
        <v>0</v>
      </c>
      <c r="E27" s="394"/>
      <c r="F27" s="14" t="s">
        <v>37</v>
      </c>
      <c r="G27" s="394">
        <f>IF(G14="","",G14)</f>
        <v>0</v>
      </c>
      <c r="H27" s="394"/>
      <c r="I27" s="14" t="s">
        <v>38</v>
      </c>
      <c r="J27" s="14" t="s">
        <v>71</v>
      </c>
      <c r="K27" s="14" t="s">
        <v>72</v>
      </c>
      <c r="L27" s="14"/>
      <c r="M27" s="394" t="str">
        <f>IF(M14="","",M14)</f>
        <v/>
      </c>
      <c r="N27" s="394"/>
      <c r="O27" s="27" t="s">
        <v>37</v>
      </c>
      <c r="P27" s="394" t="str">
        <f>IF(P14="","",P14)</f>
        <v/>
      </c>
      <c r="Q27" s="394"/>
      <c r="R27" s="27" t="s">
        <v>38</v>
      </c>
      <c r="S27" s="395" t="str">
        <f>IFERROR(S20*Z14,"")</f>
        <v/>
      </c>
      <c r="T27" s="396"/>
      <c r="U27" s="396"/>
      <c r="V27" s="396"/>
      <c r="W27" s="396"/>
      <c r="X27" s="396"/>
      <c r="Y27" s="396"/>
      <c r="Z27" s="396"/>
      <c r="AA27" s="396"/>
      <c r="AB27" s="396"/>
      <c r="AC27" s="396"/>
      <c r="AD27" s="396"/>
      <c r="AE27" s="396"/>
      <c r="AF27" s="396"/>
      <c r="AG27" s="6" t="s">
        <v>43</v>
      </c>
    </row>
    <row r="28" spans="1:33" ht="16.149999999999999" customHeight="1">
      <c r="A28" s="16"/>
      <c r="B28" s="43" t="s">
        <v>73</v>
      </c>
      <c r="C28" s="42" t="s">
        <v>36</v>
      </c>
      <c r="D28" s="394" t="str">
        <f>IF(D15="","",D15)</f>
        <v/>
      </c>
      <c r="E28" s="394"/>
      <c r="F28" s="14" t="s">
        <v>37</v>
      </c>
      <c r="G28" s="394" t="str">
        <f>IF(G15="","",G15)</f>
        <v/>
      </c>
      <c r="H28" s="394"/>
      <c r="I28" s="14" t="s">
        <v>38</v>
      </c>
      <c r="J28" s="14" t="s">
        <v>71</v>
      </c>
      <c r="K28" s="14" t="s">
        <v>72</v>
      </c>
      <c r="L28" s="14"/>
      <c r="M28" s="394" t="str">
        <f>IF(M15="","",M15)</f>
        <v/>
      </c>
      <c r="N28" s="394"/>
      <c r="O28" s="27" t="s">
        <v>37</v>
      </c>
      <c r="P28" s="394" t="str">
        <f>IF(P15="","",P15)</f>
        <v/>
      </c>
      <c r="Q28" s="394"/>
      <c r="R28" s="27" t="s">
        <v>38</v>
      </c>
      <c r="S28" s="395" t="str">
        <f>IFERROR(S21*Z15,"")</f>
        <v/>
      </c>
      <c r="T28" s="396"/>
      <c r="U28" s="396"/>
      <c r="V28" s="396"/>
      <c r="W28" s="396"/>
      <c r="X28" s="396"/>
      <c r="Y28" s="396"/>
      <c r="Z28" s="396"/>
      <c r="AA28" s="396"/>
      <c r="AB28" s="396"/>
      <c r="AC28" s="396"/>
      <c r="AD28" s="396"/>
      <c r="AE28" s="396"/>
      <c r="AF28" s="396"/>
      <c r="AG28" s="6" t="s">
        <v>43</v>
      </c>
    </row>
    <row r="29" spans="1:33" ht="16.149999999999999" customHeight="1">
      <c r="A29" s="16"/>
      <c r="B29" s="43" t="s">
        <v>74</v>
      </c>
      <c r="C29" s="42" t="s">
        <v>36</v>
      </c>
      <c r="D29" s="394" t="str">
        <f>IF(D16="","",D16)</f>
        <v/>
      </c>
      <c r="E29" s="394"/>
      <c r="F29" s="14" t="s">
        <v>37</v>
      </c>
      <c r="G29" s="394" t="str">
        <f>IF(G16="","",G16)</f>
        <v/>
      </c>
      <c r="H29" s="394"/>
      <c r="I29" s="14" t="s">
        <v>38</v>
      </c>
      <c r="J29" s="14" t="s">
        <v>71</v>
      </c>
      <c r="K29" s="14" t="s">
        <v>72</v>
      </c>
      <c r="L29" s="14"/>
      <c r="M29" s="394" t="str">
        <f>IF(M16="","",M16)</f>
        <v/>
      </c>
      <c r="N29" s="394"/>
      <c r="O29" s="27" t="s">
        <v>37</v>
      </c>
      <c r="P29" s="394" t="str">
        <f>IF(P16="","",P16)</f>
        <v/>
      </c>
      <c r="Q29" s="394"/>
      <c r="R29" s="27" t="s">
        <v>38</v>
      </c>
      <c r="S29" s="395" t="str">
        <f>IFERROR(S22*Z16,"")</f>
        <v/>
      </c>
      <c r="T29" s="396"/>
      <c r="U29" s="396"/>
      <c r="V29" s="396"/>
      <c r="W29" s="396"/>
      <c r="X29" s="396"/>
      <c r="Y29" s="396"/>
      <c r="Z29" s="396"/>
      <c r="AA29" s="396"/>
      <c r="AB29" s="396"/>
      <c r="AC29" s="396"/>
      <c r="AD29" s="396"/>
      <c r="AE29" s="396"/>
      <c r="AF29" s="396"/>
      <c r="AG29" s="6" t="s">
        <v>43</v>
      </c>
    </row>
    <row r="30" spans="1:33" ht="16.149999999999999" customHeight="1">
      <c r="A30" s="16"/>
      <c r="B30" s="48" t="s">
        <v>75</v>
      </c>
      <c r="C30" s="45" t="s">
        <v>36</v>
      </c>
      <c r="D30" s="394" t="str">
        <f>IF(D17="","",D17)</f>
        <v/>
      </c>
      <c r="E30" s="394"/>
      <c r="F30" s="14" t="s">
        <v>37</v>
      </c>
      <c r="G30" s="394" t="str">
        <f>IF(G17="","",G17)</f>
        <v/>
      </c>
      <c r="H30" s="394"/>
      <c r="I30" s="14" t="s">
        <v>38</v>
      </c>
      <c r="J30" s="14" t="s">
        <v>71</v>
      </c>
      <c r="K30" s="14" t="s">
        <v>72</v>
      </c>
      <c r="L30" s="14"/>
      <c r="M30" s="394" t="str">
        <f>IF(M17="","",M17)</f>
        <v/>
      </c>
      <c r="N30" s="394"/>
      <c r="O30" s="27" t="s">
        <v>37</v>
      </c>
      <c r="P30" s="394" t="str">
        <f>IF(P17="","",P17)</f>
        <v/>
      </c>
      <c r="Q30" s="394"/>
      <c r="R30" s="27" t="s">
        <v>38</v>
      </c>
      <c r="S30" s="395" t="str">
        <f>IFERROR(S23*Z17,"")</f>
        <v/>
      </c>
      <c r="T30" s="396"/>
      <c r="U30" s="396"/>
      <c r="V30" s="396"/>
      <c r="W30" s="396"/>
      <c r="X30" s="396"/>
      <c r="Y30" s="396"/>
      <c r="Z30" s="396"/>
      <c r="AA30" s="396"/>
      <c r="AB30" s="396"/>
      <c r="AC30" s="396"/>
      <c r="AD30" s="396"/>
      <c r="AE30" s="396"/>
      <c r="AF30" s="396"/>
      <c r="AG30" s="6" t="s">
        <v>43</v>
      </c>
    </row>
    <row r="31" spans="1:33" ht="16.149999999999999" customHeight="1">
      <c r="A31" s="16"/>
      <c r="B31" s="48" t="s">
        <v>96</v>
      </c>
      <c r="C31" s="5" t="s">
        <v>98</v>
      </c>
      <c r="D31" s="159"/>
      <c r="E31" s="159"/>
      <c r="F31" s="5"/>
      <c r="G31" s="159"/>
      <c r="H31" s="159"/>
      <c r="I31" s="5"/>
      <c r="J31" s="5"/>
      <c r="K31" s="5"/>
      <c r="L31" s="5"/>
      <c r="M31" s="159"/>
      <c r="N31" s="159"/>
      <c r="O31" s="159"/>
      <c r="P31" s="159"/>
      <c r="Q31" s="159"/>
      <c r="R31" s="159"/>
      <c r="S31" s="159"/>
      <c r="T31" s="159"/>
      <c r="U31" s="159"/>
      <c r="V31" s="159"/>
      <c r="W31" s="159"/>
      <c r="X31" s="159"/>
      <c r="Y31" s="159"/>
      <c r="Z31" s="417"/>
      <c r="AA31" s="418"/>
      <c r="AB31" s="418"/>
      <c r="AC31" s="418"/>
      <c r="AD31" s="418"/>
      <c r="AE31" s="418"/>
      <c r="AF31" s="418"/>
      <c r="AG31" s="6" t="s">
        <v>43</v>
      </c>
    </row>
    <row r="32" spans="1:33" ht="16.149999999999999" customHeight="1">
      <c r="A32" s="16"/>
      <c r="B32" s="160" t="s">
        <v>97</v>
      </c>
      <c r="C32" s="5" t="s">
        <v>99</v>
      </c>
      <c r="D32" s="159"/>
      <c r="E32" s="159"/>
      <c r="F32" s="5"/>
      <c r="G32" s="159"/>
      <c r="H32" s="159"/>
      <c r="I32" s="5"/>
      <c r="J32" s="5"/>
      <c r="K32" s="5"/>
      <c r="L32" s="5"/>
      <c r="M32" s="159"/>
      <c r="N32" s="159"/>
      <c r="O32" s="159"/>
      <c r="P32" s="159"/>
      <c r="Q32" s="159"/>
      <c r="R32" s="159"/>
      <c r="S32" s="159"/>
      <c r="T32" s="159"/>
      <c r="U32" s="159"/>
      <c r="V32" s="159"/>
      <c r="W32" s="159"/>
      <c r="X32" s="159"/>
      <c r="Y32" s="159"/>
      <c r="Z32" s="417"/>
      <c r="AA32" s="418"/>
      <c r="AB32" s="418"/>
      <c r="AC32" s="418"/>
      <c r="AD32" s="418"/>
      <c r="AE32" s="418"/>
      <c r="AF32" s="418"/>
      <c r="AG32" s="6" t="s">
        <v>43</v>
      </c>
    </row>
    <row r="33" spans="1:34" ht="16.149999999999999" customHeight="1" thickBot="1">
      <c r="A33" s="7"/>
      <c r="B33" s="421" t="s">
        <v>77</v>
      </c>
      <c r="C33" s="422"/>
      <c r="D33" s="422"/>
      <c r="E33" s="422"/>
      <c r="F33" s="422"/>
      <c r="G33" s="422"/>
      <c r="H33" s="422"/>
      <c r="I33" s="422"/>
      <c r="J33" s="422"/>
      <c r="K33" s="422"/>
      <c r="L33" s="422"/>
      <c r="M33" s="422"/>
      <c r="N33" s="422"/>
      <c r="O33" s="422"/>
      <c r="P33" s="422"/>
      <c r="Q33" s="422"/>
      <c r="R33" s="422"/>
      <c r="S33" s="422"/>
      <c r="T33" s="422"/>
      <c r="U33" s="422"/>
      <c r="V33" s="422"/>
      <c r="W33" s="422"/>
      <c r="X33" s="422"/>
      <c r="Y33" s="423"/>
      <c r="Z33" s="419">
        <f>IFERROR(SUM(S27:X30)+SUM(Z27:AF30)-Z31+Z32,0)</f>
        <v>0</v>
      </c>
      <c r="AA33" s="420"/>
      <c r="AB33" s="420"/>
      <c r="AC33" s="420"/>
      <c r="AD33" s="420"/>
      <c r="AE33" s="420"/>
      <c r="AF33" s="420"/>
      <c r="AG33" s="9" t="s">
        <v>43</v>
      </c>
    </row>
    <row r="34" spans="1:34" ht="15.6"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row>
    <row r="35" spans="1:34" ht="16.149999999999999" customHeight="1" thickBot="1">
      <c r="A35" s="1" t="s">
        <v>103</v>
      </c>
      <c r="B35" s="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row>
    <row r="36" spans="1:34" ht="16.149999999999999" customHeight="1">
      <c r="A36" s="10" t="s">
        <v>109</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374"/>
      <c r="AC36" s="374"/>
      <c r="AD36" s="374"/>
      <c r="AE36" s="374"/>
      <c r="AF36" s="374"/>
      <c r="AG36" s="12" t="s">
        <v>43</v>
      </c>
    </row>
    <row r="37" spans="1:34" ht="16.149999999999999" customHeight="1">
      <c r="A37" s="16"/>
      <c r="B37" s="64" t="s">
        <v>269</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41"/>
      <c r="AC37" s="341"/>
      <c r="AD37" s="341"/>
      <c r="AE37" s="341"/>
      <c r="AF37" s="341"/>
      <c r="AG37" s="26" t="s">
        <v>43</v>
      </c>
    </row>
    <row r="38" spans="1:34" ht="16.149999999999999" customHeight="1">
      <c r="A38" s="16"/>
      <c r="B38" s="64" t="s">
        <v>270</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75">
        <f>Z33</f>
        <v>0</v>
      </c>
      <c r="AC38" s="375"/>
      <c r="AD38" s="375"/>
      <c r="AE38" s="375"/>
      <c r="AF38" s="375"/>
      <c r="AG38" s="26" t="s">
        <v>43</v>
      </c>
    </row>
    <row r="39" spans="1:34" ht="16.149999999999999" customHeight="1">
      <c r="A39" s="16"/>
      <c r="B39" s="45" t="s">
        <v>110</v>
      </c>
      <c r="C39" s="5"/>
      <c r="D39" s="159"/>
      <c r="E39" s="159"/>
      <c r="F39" s="5"/>
      <c r="G39" s="159"/>
      <c r="H39" s="159"/>
      <c r="I39" s="5"/>
      <c r="J39" s="5"/>
      <c r="K39" s="5"/>
      <c r="L39" s="5"/>
      <c r="M39" s="159"/>
      <c r="N39" s="159"/>
      <c r="O39" s="159"/>
      <c r="P39" s="159"/>
      <c r="Q39" s="159"/>
      <c r="R39" s="159"/>
      <c r="S39" s="159"/>
      <c r="T39" s="159"/>
      <c r="U39" s="159"/>
      <c r="V39" s="159"/>
      <c r="W39" s="159"/>
      <c r="X39" s="159"/>
      <c r="Y39" s="159"/>
      <c r="Z39" s="159"/>
      <c r="AA39" s="159"/>
      <c r="AB39" s="414"/>
      <c r="AC39" s="414"/>
      <c r="AD39" s="414"/>
      <c r="AE39" s="414"/>
      <c r="AF39" s="414"/>
      <c r="AG39" s="6" t="s">
        <v>43</v>
      </c>
    </row>
    <row r="40" spans="1:34" ht="16.149999999999999" customHeight="1">
      <c r="A40" s="16"/>
      <c r="B40" s="168" t="s">
        <v>111</v>
      </c>
      <c r="C40" s="5"/>
      <c r="D40" s="159"/>
      <c r="E40" s="159"/>
      <c r="F40" s="5"/>
      <c r="G40" s="159"/>
      <c r="H40" s="159"/>
      <c r="I40" s="5"/>
      <c r="J40" s="5"/>
      <c r="K40" s="5"/>
      <c r="L40" s="5"/>
      <c r="M40" s="159"/>
      <c r="N40" s="159"/>
      <c r="O40" s="159"/>
      <c r="P40" s="159"/>
      <c r="Q40" s="159"/>
      <c r="R40" s="159"/>
      <c r="S40" s="159"/>
      <c r="T40" s="159"/>
      <c r="U40" s="159"/>
      <c r="V40" s="159"/>
      <c r="W40" s="159"/>
      <c r="X40" s="159"/>
      <c r="Y40" s="159"/>
      <c r="Z40" s="159"/>
      <c r="AA40" s="159"/>
      <c r="AB40" s="414"/>
      <c r="AC40" s="414"/>
      <c r="AD40" s="414"/>
      <c r="AE40" s="414"/>
      <c r="AF40" s="414"/>
      <c r="AG40" s="6" t="s">
        <v>43</v>
      </c>
    </row>
    <row r="41" spans="1:34" ht="16.149999999999999" customHeight="1">
      <c r="A41" s="16"/>
      <c r="B41" s="64" t="s">
        <v>271</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53"/>
      <c r="AC41" s="353"/>
      <c r="AD41" s="353"/>
      <c r="AE41" s="353"/>
      <c r="AF41" s="353"/>
      <c r="AG41" s="26" t="s">
        <v>43</v>
      </c>
    </row>
    <row r="42" spans="1:34" ht="16.149999999999999" customHeight="1">
      <c r="A42" s="16"/>
      <c r="B42" s="64" t="s">
        <v>241</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53"/>
      <c r="AC42" s="353"/>
      <c r="AD42" s="353"/>
      <c r="AE42" s="353"/>
      <c r="AF42" s="353"/>
      <c r="AG42" s="26" t="s">
        <v>43</v>
      </c>
    </row>
    <row r="43" spans="1:34" ht="16.149999999999999" customHeight="1">
      <c r="A43" s="16"/>
      <c r="B43" s="64" t="s">
        <v>272</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88">
        <f>AB36-SUM(AB37:AF42)</f>
        <v>0</v>
      </c>
      <c r="AC43" s="388"/>
      <c r="AD43" s="388"/>
      <c r="AE43" s="388"/>
      <c r="AF43" s="388"/>
      <c r="AG43" s="26" t="s">
        <v>43</v>
      </c>
    </row>
    <row r="44" spans="1:34" ht="16.149999999999999" customHeight="1" thickBot="1">
      <c r="A44" s="82" t="s">
        <v>743</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415"/>
      <c r="AC44" s="415"/>
      <c r="AD44" s="415"/>
      <c r="AE44" s="415"/>
      <c r="AF44" s="415"/>
      <c r="AG44" s="97"/>
      <c r="AH44" s="222" t="b">
        <v>0</v>
      </c>
    </row>
    <row r="45" spans="1:34" ht="16.149999999999999"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416" t="str">
        <f>IF(AH44=TRUE,"問題なし","問題あり")</f>
        <v>問題あり</v>
      </c>
      <c r="AC45" s="416"/>
      <c r="AD45" s="416"/>
      <c r="AE45" s="416"/>
      <c r="AF45" s="416"/>
      <c r="AG45" s="59"/>
    </row>
    <row r="46" spans="1:34" ht="16.149999999999999" customHeight="1">
      <c r="A46" s="112" t="s">
        <v>112</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96"/>
      <c r="AB46" s="96"/>
      <c r="AC46" s="96"/>
      <c r="AD46" s="96"/>
      <c r="AE46" s="96"/>
      <c r="AF46" s="59"/>
    </row>
    <row r="47" spans="1:34" ht="16.149999999999999" customHeight="1">
      <c r="A47" s="112" t="s">
        <v>107</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96"/>
      <c r="AB47" s="96"/>
      <c r="AC47" s="96"/>
      <c r="AD47" s="96"/>
      <c r="AE47" s="96"/>
      <c r="AF47" s="59"/>
    </row>
    <row r="48" spans="1:34" ht="16.149999999999999" customHeight="1">
      <c r="A48" s="112" t="s">
        <v>345</v>
      </c>
      <c r="B48" s="475"/>
      <c r="C48" s="59"/>
      <c r="D48" s="59"/>
      <c r="E48" s="59"/>
      <c r="F48" s="59"/>
      <c r="G48" s="59"/>
      <c r="H48" s="59"/>
      <c r="I48" s="59"/>
      <c r="J48" s="59"/>
      <c r="K48" s="59"/>
      <c r="L48" s="59"/>
      <c r="M48" s="59"/>
      <c r="N48" s="59"/>
      <c r="O48" s="59"/>
      <c r="P48" s="59"/>
      <c r="Q48" s="59"/>
      <c r="R48" s="59"/>
      <c r="S48" s="59"/>
      <c r="T48" s="59"/>
      <c r="U48" s="59"/>
      <c r="V48" s="59"/>
      <c r="W48" s="59"/>
      <c r="X48" s="59"/>
      <c r="Y48" s="59"/>
      <c r="Z48" s="59"/>
      <c r="AA48" s="96"/>
      <c r="AB48" s="96"/>
      <c r="AC48" s="96"/>
      <c r="AD48" s="96"/>
      <c r="AE48" s="96"/>
      <c r="AF48" s="59"/>
    </row>
    <row r="49" spans="1:33" ht="16.149999999999999" customHeight="1">
      <c r="A49" s="476" t="s">
        <v>779</v>
      </c>
      <c r="B49" s="475"/>
      <c r="C49" s="59"/>
      <c r="D49" s="59"/>
      <c r="E49" s="59"/>
      <c r="F49" s="59"/>
      <c r="G49" s="59"/>
      <c r="H49" s="59"/>
      <c r="I49" s="59"/>
      <c r="J49" s="59"/>
      <c r="K49" s="59"/>
      <c r="L49" s="59"/>
      <c r="M49" s="59"/>
      <c r="N49" s="59"/>
      <c r="O49" s="59"/>
      <c r="P49" s="59"/>
      <c r="Q49" s="59"/>
      <c r="R49" s="59"/>
      <c r="S49" s="59"/>
      <c r="T49" s="59"/>
      <c r="U49" s="475"/>
      <c r="V49" s="59"/>
      <c r="W49" s="59"/>
      <c r="X49" s="59"/>
      <c r="Y49" s="59"/>
      <c r="Z49" s="59"/>
      <c r="AA49" s="96"/>
      <c r="AB49" s="96"/>
      <c r="AC49" s="96"/>
      <c r="AD49" s="96"/>
      <c r="AE49" s="96"/>
      <c r="AF49" s="59"/>
    </row>
    <row r="50" spans="1:33" ht="16.149999999999999" customHeight="1">
      <c r="A50" s="112" t="s">
        <v>273</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96"/>
      <c r="AB50" s="96"/>
      <c r="AC50" s="96"/>
      <c r="AD50" s="96"/>
      <c r="AE50" s="96"/>
      <c r="AF50" s="59"/>
    </row>
    <row r="51" spans="1:33" ht="16.149999999999999" customHeight="1">
      <c r="A51" s="112" t="s">
        <v>104</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96"/>
      <c r="AB51" s="96"/>
      <c r="AC51" s="96"/>
      <c r="AD51" s="96"/>
      <c r="AE51" s="96"/>
      <c r="AF51" s="59"/>
    </row>
    <row r="52" spans="1:33" ht="16.149999999999999" customHeight="1">
      <c r="A52" s="112" t="s">
        <v>267</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96"/>
      <c r="AB52" s="96"/>
      <c r="AC52" s="96"/>
      <c r="AD52" s="96"/>
      <c r="AE52" s="96"/>
      <c r="AF52" s="59"/>
    </row>
    <row r="53" spans="1:33" ht="16.149999999999999" customHeight="1">
      <c r="A53" s="112" t="s">
        <v>105</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96"/>
      <c r="AB53" s="96"/>
      <c r="AC53" s="96"/>
      <c r="AD53" s="96"/>
      <c r="AE53" s="96"/>
      <c r="AF53" s="59"/>
    </row>
    <row r="54" spans="1:33" ht="16.149999999999999" customHeight="1">
      <c r="A54" s="112"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96"/>
      <c r="AB54" s="96"/>
      <c r="AC54" s="96"/>
      <c r="AD54" s="96"/>
      <c r="AE54" s="96"/>
      <c r="AF54" s="59"/>
    </row>
    <row r="55" spans="1:33" ht="16.149999999999999" customHeight="1">
      <c r="A55" s="112" t="s">
        <v>268</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96"/>
      <c r="AB55" s="96"/>
      <c r="AC55" s="96"/>
      <c r="AD55" s="96"/>
      <c r="AE55" s="96"/>
      <c r="AF55" s="59"/>
    </row>
    <row r="56" spans="1:33" ht="16.149999999999999" customHeight="1">
      <c r="A56" s="112" t="s">
        <v>108</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96"/>
      <c r="AB56" s="96"/>
      <c r="AC56" s="96"/>
      <c r="AD56" s="96"/>
      <c r="AE56" s="96"/>
      <c r="AF56" s="59"/>
    </row>
    <row r="57" spans="1:33" ht="16.149999999999999" customHeight="1">
      <c r="A57" s="112"/>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96"/>
      <c r="AB57" s="96"/>
      <c r="AC57" s="96"/>
      <c r="AD57" s="96"/>
      <c r="AE57" s="96"/>
      <c r="AF57" s="59"/>
    </row>
    <row r="58" spans="1:33" ht="16.149999999999999" customHeight="1">
      <c r="A58" s="112" t="s">
        <v>251</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96"/>
      <c r="AB58" s="96"/>
      <c r="AC58" s="96"/>
      <c r="AD58" s="96"/>
      <c r="AE58" s="96"/>
      <c r="AF58" s="59"/>
    </row>
    <row r="59" spans="1:33" ht="16.149999999999999" customHeight="1" thickBot="1">
      <c r="A59" s="1" t="s">
        <v>309</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103"/>
      <c r="AB59" s="103"/>
      <c r="AC59" s="103"/>
      <c r="AD59" s="103"/>
      <c r="AE59" s="103"/>
      <c r="AF59" s="103"/>
      <c r="AG59" s="103"/>
    </row>
    <row r="60" spans="1:33" ht="16.149999999999999" customHeight="1">
      <c r="A60" s="169" t="s">
        <v>113</v>
      </c>
      <c r="B60" s="63"/>
      <c r="C60" s="40"/>
      <c r="D60" s="40"/>
      <c r="E60" s="40"/>
      <c r="F60" s="40"/>
      <c r="G60" s="40"/>
      <c r="H60" s="40"/>
      <c r="I60" s="40"/>
      <c r="J60" s="40"/>
      <c r="K60" s="40"/>
      <c r="L60" s="40"/>
      <c r="M60" s="40"/>
      <c r="N60" s="40"/>
      <c r="O60" s="40"/>
      <c r="P60" s="40"/>
      <c r="Q60" s="40"/>
      <c r="R60" s="40"/>
      <c r="S60" s="40"/>
      <c r="T60" s="40"/>
      <c r="U60" s="40"/>
      <c r="V60" s="40"/>
      <c r="W60" s="40"/>
      <c r="X60" s="40"/>
      <c r="Y60" s="40"/>
      <c r="Z60" s="40"/>
      <c r="AA60" s="81"/>
      <c r="AB60" s="413">
        <f>'（別添１）_賃金改善計画書（訪問看護ステーション）'!AB63</f>
        <v>0</v>
      </c>
      <c r="AC60" s="413"/>
      <c r="AD60" s="413"/>
      <c r="AE60" s="413"/>
      <c r="AF60" s="413"/>
      <c r="AG60" s="83" t="s">
        <v>52</v>
      </c>
    </row>
    <row r="61" spans="1:33" ht="16.149999999999999" customHeight="1">
      <c r="A61" s="24" t="s">
        <v>255</v>
      </c>
      <c r="B61" s="79"/>
      <c r="C61" s="14"/>
      <c r="D61" s="14"/>
      <c r="E61" s="14"/>
      <c r="F61" s="14"/>
      <c r="G61" s="14"/>
      <c r="H61" s="14"/>
      <c r="I61" s="14"/>
      <c r="J61" s="14"/>
      <c r="K61" s="14"/>
      <c r="L61" s="14"/>
      <c r="M61" s="14"/>
      <c r="N61" s="14"/>
      <c r="O61" s="14"/>
      <c r="P61" s="14"/>
      <c r="Q61" s="14"/>
      <c r="R61" s="14"/>
      <c r="S61" s="14"/>
      <c r="T61" s="14"/>
      <c r="U61" s="14"/>
      <c r="V61" s="14"/>
      <c r="W61" s="14"/>
      <c r="X61" s="14"/>
      <c r="Y61" s="14"/>
      <c r="Z61" s="14"/>
      <c r="AA61" s="80"/>
      <c r="AB61" s="375">
        <f>'（別添１）_賃金改善計画書（訪問看護ステーション）'!AB64</f>
        <v>0</v>
      </c>
      <c r="AC61" s="375"/>
      <c r="AD61" s="375"/>
      <c r="AE61" s="375"/>
      <c r="AF61" s="375"/>
      <c r="AG61" s="15" t="s">
        <v>43</v>
      </c>
    </row>
    <row r="62" spans="1:33" ht="16.149999999999999" customHeight="1">
      <c r="A62" s="87"/>
      <c r="B62" s="149" t="s">
        <v>256</v>
      </c>
      <c r="C62" s="5"/>
      <c r="D62" s="5"/>
      <c r="E62" s="5"/>
      <c r="F62" s="5"/>
      <c r="G62" s="5"/>
      <c r="H62" s="5"/>
      <c r="I62" s="5"/>
      <c r="J62" s="5"/>
      <c r="K62" s="5"/>
      <c r="L62" s="5"/>
      <c r="M62" s="5"/>
      <c r="N62" s="5"/>
      <c r="O62" s="5"/>
      <c r="P62" s="5"/>
      <c r="Q62" s="5"/>
      <c r="R62" s="5"/>
      <c r="S62" s="5"/>
      <c r="T62" s="5"/>
      <c r="U62" s="5"/>
      <c r="V62" s="5"/>
      <c r="W62" s="5"/>
      <c r="X62" s="5"/>
      <c r="Y62" s="5"/>
      <c r="Z62" s="5"/>
      <c r="AA62" s="148"/>
      <c r="AB62" s="375">
        <v>0</v>
      </c>
      <c r="AC62" s="375"/>
      <c r="AD62" s="375"/>
      <c r="AE62" s="375"/>
      <c r="AF62" s="375"/>
      <c r="AG62" s="6" t="s">
        <v>43</v>
      </c>
    </row>
    <row r="63" spans="1:33" ht="16.149999999999999" customHeight="1">
      <c r="A63" s="24" t="s">
        <v>257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391"/>
      <c r="AC63" s="391"/>
      <c r="AD63" s="391"/>
      <c r="AE63" s="391"/>
      <c r="AF63" s="391"/>
      <c r="AG63" s="15" t="s">
        <v>43</v>
      </c>
    </row>
    <row r="64" spans="1:33" ht="16.149999999999999" customHeight="1">
      <c r="A64" s="87"/>
      <c r="B64" s="59" t="s">
        <v>258</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341"/>
      <c r="AC64" s="341"/>
      <c r="AD64" s="341"/>
      <c r="AE64" s="341"/>
      <c r="AF64" s="341"/>
      <c r="AG64" s="15" t="s">
        <v>43</v>
      </c>
    </row>
    <row r="65" spans="1:35" ht="16.149999999999999" customHeight="1">
      <c r="A65" s="24" t="s">
        <v>53</v>
      </c>
      <c r="B65" s="5"/>
      <c r="C65" s="5"/>
      <c r="D65" s="5"/>
      <c r="E65" s="5"/>
      <c r="F65" s="5"/>
      <c r="G65" s="5"/>
      <c r="H65" s="5"/>
      <c r="I65" s="5"/>
      <c r="J65" s="5"/>
      <c r="K65" s="5"/>
      <c r="L65" s="5"/>
      <c r="M65" s="5"/>
      <c r="N65" s="5"/>
      <c r="O65" s="5"/>
      <c r="P65" s="5"/>
      <c r="Q65" s="5"/>
      <c r="R65" s="5"/>
      <c r="S65" s="5"/>
      <c r="T65" s="5"/>
      <c r="U65" s="5"/>
      <c r="V65" s="5"/>
      <c r="W65" s="5"/>
      <c r="X65" s="5"/>
      <c r="Y65" s="5"/>
      <c r="Z65" s="5"/>
      <c r="AA65" s="5"/>
      <c r="AB65" s="388">
        <f>AB64-AB62</f>
        <v>0</v>
      </c>
      <c r="AC65" s="388"/>
      <c r="AD65" s="388"/>
      <c r="AE65" s="388"/>
      <c r="AF65" s="388"/>
      <c r="AG65" s="6" t="s">
        <v>43</v>
      </c>
    </row>
    <row r="66" spans="1:35" ht="16.149999999999999" customHeight="1">
      <c r="A66" s="16"/>
      <c r="B66" s="45" t="s">
        <v>243</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41"/>
      <c r="AC66" s="341"/>
      <c r="AD66" s="341"/>
      <c r="AE66" s="341"/>
      <c r="AF66" s="341"/>
      <c r="AG66" s="26" t="s">
        <v>43</v>
      </c>
      <c r="AI66" s="261" t="str">
        <f>IF(AB66&gt;AB65,"←⑰と⑱の合計が⑯と一致するように記載してください","")</f>
        <v/>
      </c>
    </row>
    <row r="67" spans="1:35" ht="16.149999999999999" customHeight="1" thickBot="1">
      <c r="A67" s="46"/>
      <c r="B67" s="170" t="s">
        <v>244</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89"/>
      <c r="AC67" s="389"/>
      <c r="AD67" s="389"/>
      <c r="AE67" s="389"/>
      <c r="AF67" s="389"/>
      <c r="AG67" s="26" t="s">
        <v>54</v>
      </c>
      <c r="AI67" s="261" t="str">
        <f>IF(AB65&lt;&gt;(AB66+AB67),"←⑰と⑱の合計が⑯と一致するように記載してください","")</f>
        <v/>
      </c>
    </row>
    <row r="68" spans="1:35" ht="16.149999999999999" customHeight="1" thickTop="1" thickBot="1">
      <c r="A68" s="89"/>
      <c r="B68" s="171" t="s">
        <v>55</v>
      </c>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390" t="e">
        <f>AB67/AB62*100</f>
        <v>#DIV/0!</v>
      </c>
      <c r="AC68" s="390"/>
      <c r="AD68" s="390"/>
      <c r="AE68" s="390"/>
      <c r="AF68" s="390"/>
      <c r="AG68" s="173" t="s">
        <v>56</v>
      </c>
      <c r="AI68" s="241"/>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232"/>
    </row>
    <row r="70" spans="1:35" ht="16.149999999999999" customHeight="1" thickBot="1">
      <c r="A70" s="1" t="s">
        <v>57</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410"/>
      <c r="AB70" s="410"/>
      <c r="AC70" s="410"/>
      <c r="AD70" s="410"/>
      <c r="AE70" s="410"/>
      <c r="AF70" s="410"/>
      <c r="AG70" s="410"/>
      <c r="AI70" s="243"/>
    </row>
    <row r="71" spans="1:35" ht="16.149999999999999" customHeight="1">
      <c r="A71" s="169" t="s">
        <v>640</v>
      </c>
      <c r="B71" s="63"/>
      <c r="C71" s="40"/>
      <c r="D71" s="40"/>
      <c r="E71" s="40"/>
      <c r="F71" s="40"/>
      <c r="G71" s="40"/>
      <c r="H71" s="40"/>
      <c r="I71" s="40"/>
      <c r="J71" s="40"/>
      <c r="K71" s="40"/>
      <c r="L71" s="40"/>
      <c r="M71" s="40"/>
      <c r="N71" s="40"/>
      <c r="O71" s="40"/>
      <c r="P71" s="40"/>
      <c r="Q71" s="40"/>
      <c r="R71" s="40"/>
      <c r="S71" s="40"/>
      <c r="T71" s="40"/>
      <c r="U71" s="40"/>
      <c r="V71" s="40"/>
      <c r="W71" s="40"/>
      <c r="X71" s="40"/>
      <c r="Y71" s="40"/>
      <c r="Z71" s="40"/>
      <c r="AA71" s="81"/>
      <c r="AB71" s="413">
        <v>0</v>
      </c>
      <c r="AC71" s="413"/>
      <c r="AD71" s="413"/>
      <c r="AE71" s="413"/>
      <c r="AF71" s="413"/>
      <c r="AG71" s="83" t="s">
        <v>52</v>
      </c>
      <c r="AI71" s="238"/>
    </row>
    <row r="72" spans="1:35" ht="16.149999999999999" customHeight="1">
      <c r="A72" s="24" t="s">
        <v>255</v>
      </c>
      <c r="B72" s="79"/>
      <c r="C72" s="14"/>
      <c r="D72" s="14"/>
      <c r="E72" s="14"/>
      <c r="F72" s="14"/>
      <c r="G72" s="14"/>
      <c r="H72" s="14"/>
      <c r="I72" s="14"/>
      <c r="J72" s="14"/>
      <c r="K72" s="14"/>
      <c r="L72" s="14"/>
      <c r="M72" s="14"/>
      <c r="N72" s="14"/>
      <c r="O72" s="14"/>
      <c r="P72" s="14"/>
      <c r="Q72" s="14"/>
      <c r="R72" s="14"/>
      <c r="S72" s="14"/>
      <c r="T72" s="14"/>
      <c r="U72" s="14"/>
      <c r="V72" s="14"/>
      <c r="W72" s="14"/>
      <c r="X72" s="14"/>
      <c r="Y72" s="14"/>
      <c r="Z72" s="14"/>
      <c r="AA72" s="80"/>
      <c r="AB72" s="375">
        <v>0</v>
      </c>
      <c r="AC72" s="375"/>
      <c r="AD72" s="375"/>
      <c r="AE72" s="375"/>
      <c r="AF72" s="375"/>
      <c r="AG72" s="15" t="s">
        <v>43</v>
      </c>
      <c r="AI72" s="238"/>
    </row>
    <row r="73" spans="1:35" ht="16.149999999999999" customHeight="1">
      <c r="A73" s="87"/>
      <c r="B73" s="149" t="s">
        <v>641</v>
      </c>
      <c r="C73" s="5"/>
      <c r="D73" s="5"/>
      <c r="E73" s="5"/>
      <c r="F73" s="5"/>
      <c r="G73" s="5"/>
      <c r="H73" s="5"/>
      <c r="I73" s="5"/>
      <c r="J73" s="5"/>
      <c r="K73" s="5"/>
      <c r="L73" s="5"/>
      <c r="M73" s="5"/>
      <c r="N73" s="5"/>
      <c r="O73" s="5"/>
      <c r="P73" s="5"/>
      <c r="Q73" s="5"/>
      <c r="R73" s="5"/>
      <c r="S73" s="5"/>
      <c r="T73" s="5"/>
      <c r="U73" s="5"/>
      <c r="V73" s="5"/>
      <c r="W73" s="5"/>
      <c r="X73" s="5"/>
      <c r="Y73" s="5"/>
      <c r="Z73" s="5"/>
      <c r="AA73" s="148"/>
      <c r="AB73" s="375">
        <v>0</v>
      </c>
      <c r="AC73" s="375"/>
      <c r="AD73" s="375"/>
      <c r="AE73" s="375"/>
      <c r="AF73" s="375"/>
      <c r="AG73" s="6" t="s">
        <v>43</v>
      </c>
      <c r="AI73" s="241"/>
    </row>
    <row r="74" spans="1:35" ht="16.149999999999999" customHeight="1">
      <c r="A74" s="24" t="s">
        <v>257</v>
      </c>
      <c r="B74" s="5"/>
      <c r="C74" s="5"/>
      <c r="D74" s="5"/>
      <c r="E74" s="5"/>
      <c r="F74" s="5"/>
      <c r="G74" s="5"/>
      <c r="H74" s="5"/>
      <c r="I74" s="5"/>
      <c r="J74" s="5"/>
      <c r="K74" s="5"/>
      <c r="L74" s="5"/>
      <c r="M74" s="5"/>
      <c r="N74" s="5"/>
      <c r="O74" s="5"/>
      <c r="P74" s="5"/>
      <c r="Q74" s="5"/>
      <c r="R74" s="5"/>
      <c r="S74" s="5"/>
      <c r="T74" s="5"/>
      <c r="U74" s="5"/>
      <c r="V74" s="5"/>
      <c r="W74" s="5"/>
      <c r="X74" s="5"/>
      <c r="Y74" s="5"/>
      <c r="Z74" s="5"/>
      <c r="AA74" s="5"/>
      <c r="AB74" s="391"/>
      <c r="AC74" s="391"/>
      <c r="AD74" s="391"/>
      <c r="AE74" s="391"/>
      <c r="AF74" s="391"/>
      <c r="AG74" s="6" t="s">
        <v>43</v>
      </c>
      <c r="AI74" s="241"/>
    </row>
    <row r="75" spans="1:35" ht="16.149999999999999" customHeight="1">
      <c r="A75" s="87"/>
      <c r="B75" s="59" t="s">
        <v>642</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341"/>
      <c r="AC75" s="341"/>
      <c r="AD75" s="341"/>
      <c r="AE75" s="341"/>
      <c r="AF75" s="341"/>
      <c r="AG75" s="15" t="s">
        <v>43</v>
      </c>
      <c r="AI75" s="241"/>
    </row>
    <row r="76" spans="1:35" ht="16.149999999999999" customHeight="1">
      <c r="A76" s="24" t="s">
        <v>643</v>
      </c>
      <c r="B76" s="5"/>
      <c r="C76" s="5"/>
      <c r="D76" s="5"/>
      <c r="E76" s="5"/>
      <c r="F76" s="5"/>
      <c r="G76" s="5"/>
      <c r="H76" s="5"/>
      <c r="I76" s="5"/>
      <c r="J76" s="5"/>
      <c r="K76" s="5"/>
      <c r="L76" s="5"/>
      <c r="M76" s="5"/>
      <c r="N76" s="5"/>
      <c r="O76" s="5"/>
      <c r="P76" s="5"/>
      <c r="Q76" s="5"/>
      <c r="R76" s="5"/>
      <c r="S76" s="5"/>
      <c r="T76" s="5"/>
      <c r="U76" s="5"/>
      <c r="V76" s="5"/>
      <c r="W76" s="5"/>
      <c r="X76" s="5"/>
      <c r="Y76" s="5"/>
      <c r="Z76" s="5"/>
      <c r="AA76" s="5"/>
      <c r="AB76" s="388">
        <f>AB75-AB73</f>
        <v>0</v>
      </c>
      <c r="AC76" s="388"/>
      <c r="AD76" s="388"/>
      <c r="AE76" s="388"/>
      <c r="AF76" s="388"/>
      <c r="AG76" s="6" t="s">
        <v>43</v>
      </c>
      <c r="AI76" s="241"/>
    </row>
    <row r="77" spans="1:35" ht="16.149999999999999" customHeight="1">
      <c r="A77" s="16"/>
      <c r="B77" s="45" t="s">
        <v>496</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41"/>
      <c r="AC77" s="341"/>
      <c r="AD77" s="341"/>
      <c r="AE77" s="341"/>
      <c r="AF77" s="341"/>
      <c r="AG77" s="26" t="s">
        <v>43</v>
      </c>
      <c r="AI77" s="261" t="str">
        <f>IF(AB77&gt;AB76,"←㉔と㉕の合計が㉓と一致するように記載してください","")</f>
        <v/>
      </c>
    </row>
    <row r="78" spans="1:35" ht="16.149999999999999" customHeight="1" thickBot="1">
      <c r="A78" s="46"/>
      <c r="B78" s="170" t="s">
        <v>245</v>
      </c>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89"/>
      <c r="AC78" s="389"/>
      <c r="AD78" s="389"/>
      <c r="AE78" s="389"/>
      <c r="AF78" s="389"/>
      <c r="AG78" s="26" t="s">
        <v>54</v>
      </c>
      <c r="AI78" s="261" t="str">
        <f>IF(AB76&lt;&gt;(AB77+AB78),"←㉔と㉕の合計が㉓と一致するように記載してください","")</f>
        <v/>
      </c>
    </row>
    <row r="79" spans="1:35" ht="16.350000000000001" customHeight="1" thickTop="1" thickBot="1">
      <c r="A79" s="89"/>
      <c r="B79" s="171" t="s">
        <v>114</v>
      </c>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390" t="e">
        <f>AB78/AB73*100</f>
        <v>#DIV/0!</v>
      </c>
      <c r="AC79" s="390"/>
      <c r="AD79" s="390"/>
      <c r="AE79" s="390"/>
      <c r="AF79" s="390"/>
      <c r="AG79" s="173" t="s">
        <v>56</v>
      </c>
    </row>
    <row r="80" spans="1:35" ht="16.350000000000001" customHeight="1">
      <c r="AI80" s="241"/>
    </row>
    <row r="81" spans="1:35" ht="16.149999999999999" customHeight="1" thickBot="1">
      <c r="A81" s="1" t="s">
        <v>207</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410"/>
      <c r="AB81" s="410"/>
      <c r="AC81" s="410"/>
      <c r="AD81" s="410"/>
      <c r="AE81" s="410"/>
      <c r="AF81" s="410"/>
      <c r="AG81" s="410"/>
      <c r="AI81" s="232"/>
    </row>
    <row r="82" spans="1:35" ht="16.149999999999999" customHeight="1">
      <c r="A82" s="169" t="s">
        <v>644</v>
      </c>
      <c r="B82" s="63"/>
      <c r="C82" s="40"/>
      <c r="D82" s="40"/>
      <c r="E82" s="40"/>
      <c r="F82" s="40"/>
      <c r="G82" s="40"/>
      <c r="H82" s="40"/>
      <c r="I82" s="40"/>
      <c r="J82" s="40"/>
      <c r="K82" s="40"/>
      <c r="L82" s="40"/>
      <c r="M82" s="40"/>
      <c r="N82" s="40"/>
      <c r="O82" s="40"/>
      <c r="P82" s="40"/>
      <c r="Q82" s="40"/>
      <c r="R82" s="40"/>
      <c r="S82" s="40"/>
      <c r="T82" s="40"/>
      <c r="U82" s="40"/>
      <c r="V82" s="40"/>
      <c r="W82" s="40"/>
      <c r="X82" s="40"/>
      <c r="Y82" s="40"/>
      <c r="Z82" s="40"/>
      <c r="AA82" s="81"/>
      <c r="AB82" s="411">
        <v>0</v>
      </c>
      <c r="AC82" s="411"/>
      <c r="AD82" s="411"/>
      <c r="AE82" s="411"/>
      <c r="AF82" s="411"/>
      <c r="AG82" s="83" t="s">
        <v>52</v>
      </c>
      <c r="AI82" s="243"/>
    </row>
    <row r="83" spans="1:35" ht="16.149999999999999" customHeight="1">
      <c r="A83" s="24" t="s">
        <v>255</v>
      </c>
      <c r="B83" s="79"/>
      <c r="C83" s="14"/>
      <c r="D83" s="14"/>
      <c r="E83" s="14"/>
      <c r="F83" s="14"/>
      <c r="G83" s="14"/>
      <c r="H83" s="14"/>
      <c r="I83" s="14"/>
      <c r="J83" s="14"/>
      <c r="K83" s="14"/>
      <c r="L83" s="14"/>
      <c r="M83" s="14"/>
      <c r="N83" s="14"/>
      <c r="O83" s="14"/>
      <c r="P83" s="14"/>
      <c r="Q83" s="14"/>
      <c r="R83" s="14"/>
      <c r="S83" s="14"/>
      <c r="T83" s="14"/>
      <c r="U83" s="14"/>
      <c r="V83" s="14"/>
      <c r="W83" s="14"/>
      <c r="X83" s="14"/>
      <c r="Y83" s="14"/>
      <c r="Z83" s="14"/>
      <c r="AA83" s="80"/>
      <c r="AB83" s="412">
        <v>0</v>
      </c>
      <c r="AC83" s="412"/>
      <c r="AD83" s="412"/>
      <c r="AE83" s="412"/>
      <c r="AF83" s="412"/>
      <c r="AG83" s="15" t="s">
        <v>43</v>
      </c>
      <c r="AI83" s="238"/>
    </row>
    <row r="84" spans="1:35" ht="16.149999999999999" customHeight="1">
      <c r="A84" s="87"/>
      <c r="B84" s="149" t="s">
        <v>645</v>
      </c>
      <c r="C84" s="5"/>
      <c r="D84" s="5"/>
      <c r="E84" s="5"/>
      <c r="F84" s="5"/>
      <c r="G84" s="5"/>
      <c r="H84" s="5"/>
      <c r="I84" s="5"/>
      <c r="J84" s="5"/>
      <c r="K84" s="5"/>
      <c r="L84" s="5"/>
      <c r="M84" s="5"/>
      <c r="N84" s="5"/>
      <c r="O84" s="5"/>
      <c r="P84" s="5"/>
      <c r="Q84" s="5"/>
      <c r="R84" s="5"/>
      <c r="S84" s="5"/>
      <c r="T84" s="5"/>
      <c r="U84" s="5"/>
      <c r="V84" s="5"/>
      <c r="W84" s="5"/>
      <c r="X84" s="5"/>
      <c r="Y84" s="5"/>
      <c r="Z84" s="5"/>
      <c r="AA84" s="148"/>
      <c r="AB84" s="375">
        <v>0</v>
      </c>
      <c r="AC84" s="375"/>
      <c r="AD84" s="375"/>
      <c r="AE84" s="375"/>
      <c r="AF84" s="375"/>
      <c r="AG84" s="6" t="s">
        <v>43</v>
      </c>
      <c r="AI84" s="238"/>
    </row>
    <row r="85" spans="1:35" ht="16.149999999999999" customHeight="1">
      <c r="A85" s="24" t="s">
        <v>257</v>
      </c>
      <c r="B85" s="5"/>
      <c r="C85" s="5"/>
      <c r="D85" s="5"/>
      <c r="E85" s="5"/>
      <c r="F85" s="5"/>
      <c r="G85" s="5"/>
      <c r="H85" s="5"/>
      <c r="I85" s="5"/>
      <c r="J85" s="5"/>
      <c r="K85" s="5"/>
      <c r="L85" s="5"/>
      <c r="M85" s="5"/>
      <c r="N85" s="5"/>
      <c r="O85" s="5"/>
      <c r="P85" s="5"/>
      <c r="Q85" s="5"/>
      <c r="R85" s="5"/>
      <c r="S85" s="5"/>
      <c r="T85" s="5"/>
      <c r="U85" s="5"/>
      <c r="V85" s="5"/>
      <c r="W85" s="5"/>
      <c r="X85" s="5"/>
      <c r="Y85" s="5"/>
      <c r="Z85" s="5"/>
      <c r="AA85" s="5"/>
      <c r="AB85" s="341"/>
      <c r="AC85" s="341"/>
      <c r="AD85" s="341"/>
      <c r="AE85" s="341"/>
      <c r="AF85" s="341"/>
      <c r="AG85" s="6" t="s">
        <v>43</v>
      </c>
      <c r="AI85" s="241"/>
    </row>
    <row r="86" spans="1:35" ht="16.149999999999999" customHeight="1">
      <c r="A86" s="87"/>
      <c r="B86" s="59" t="s">
        <v>646</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341"/>
      <c r="AC86" s="341"/>
      <c r="AD86" s="341"/>
      <c r="AE86" s="341"/>
      <c r="AF86" s="341"/>
      <c r="AG86" s="15" t="s">
        <v>43</v>
      </c>
      <c r="AI86" s="241"/>
    </row>
    <row r="87" spans="1:35" ht="16.149999999999999" customHeight="1">
      <c r="A87" s="24" t="s">
        <v>647</v>
      </c>
      <c r="B87" s="5"/>
      <c r="C87" s="5"/>
      <c r="D87" s="5"/>
      <c r="E87" s="5"/>
      <c r="F87" s="5"/>
      <c r="G87" s="5"/>
      <c r="H87" s="5"/>
      <c r="I87" s="5"/>
      <c r="J87" s="5"/>
      <c r="K87" s="5"/>
      <c r="L87" s="5"/>
      <c r="M87" s="5"/>
      <c r="N87" s="5"/>
      <c r="O87" s="5"/>
      <c r="P87" s="5"/>
      <c r="Q87" s="5"/>
      <c r="R87" s="5"/>
      <c r="S87" s="5"/>
      <c r="T87" s="5"/>
      <c r="U87" s="5"/>
      <c r="V87" s="5"/>
      <c r="W87" s="5"/>
      <c r="X87" s="5"/>
      <c r="Y87" s="5"/>
      <c r="Z87" s="5"/>
      <c r="AA87" s="5"/>
      <c r="AB87" s="388">
        <f>AB86-AB84</f>
        <v>0</v>
      </c>
      <c r="AC87" s="388"/>
      <c r="AD87" s="388"/>
      <c r="AE87" s="388"/>
      <c r="AF87" s="388"/>
      <c r="AG87" s="6" t="s">
        <v>43</v>
      </c>
      <c r="AI87" s="241"/>
    </row>
    <row r="88" spans="1:35" ht="16.149999999999999" customHeight="1">
      <c r="A88" s="16"/>
      <c r="B88" s="45" t="s">
        <v>497</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41"/>
      <c r="AC88" s="341"/>
      <c r="AD88" s="341"/>
      <c r="AE88" s="341"/>
      <c r="AF88" s="341"/>
      <c r="AG88" s="26" t="s">
        <v>43</v>
      </c>
      <c r="AI88" s="261" t="str">
        <f>IF(AB88&gt;AB87,"←㉛と㉜の合計が㉚と一致するように記載してください","")</f>
        <v/>
      </c>
    </row>
    <row r="89" spans="1:35" ht="16.149999999999999" customHeight="1" thickBot="1">
      <c r="A89" s="46"/>
      <c r="B89" s="170" t="s">
        <v>246</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89"/>
      <c r="AC89" s="389"/>
      <c r="AD89" s="389"/>
      <c r="AE89" s="389"/>
      <c r="AF89" s="389"/>
      <c r="AG89" s="26" t="s">
        <v>54</v>
      </c>
      <c r="AI89" s="261" t="str">
        <f>IF(AB87&lt;&gt;(AB88+AB89),"←㉛と㉜の合計が㉚と一致するように記載してください","")</f>
        <v/>
      </c>
    </row>
    <row r="90" spans="1:35" ht="16.350000000000001" customHeight="1" thickTop="1" thickBot="1">
      <c r="A90" s="89"/>
      <c r="B90" s="171" t="s">
        <v>115</v>
      </c>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390" t="e">
        <f>AB89/AB84*100</f>
        <v>#DIV/0!</v>
      </c>
      <c r="AC90" s="390"/>
      <c r="AD90" s="390"/>
      <c r="AE90" s="390"/>
      <c r="AF90" s="390"/>
      <c r="AG90" s="173" t="s">
        <v>56</v>
      </c>
    </row>
    <row r="91" spans="1:35" ht="16.350000000000001" customHeight="1"/>
    <row r="92" spans="1:35" ht="16.149999999999999" customHeight="1" thickBot="1">
      <c r="A92" s="1" t="s">
        <v>58</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410"/>
      <c r="AB92" s="410"/>
      <c r="AC92" s="410"/>
      <c r="AD92" s="410"/>
      <c r="AE92" s="410"/>
      <c r="AF92" s="410"/>
      <c r="AG92" s="410"/>
      <c r="AI92" s="241"/>
    </row>
    <row r="93" spans="1:35" ht="16.149999999999999" customHeight="1">
      <c r="A93" s="169" t="s">
        <v>648</v>
      </c>
      <c r="B93" s="63"/>
      <c r="C93" s="40"/>
      <c r="D93" s="40"/>
      <c r="E93" s="40"/>
      <c r="F93" s="40"/>
      <c r="G93" s="40"/>
      <c r="H93" s="40"/>
      <c r="I93" s="40"/>
      <c r="J93" s="40"/>
      <c r="K93" s="40"/>
      <c r="L93" s="40"/>
      <c r="M93" s="40"/>
      <c r="N93" s="40"/>
      <c r="O93" s="40"/>
      <c r="P93" s="40"/>
      <c r="Q93" s="40"/>
      <c r="R93" s="40"/>
      <c r="S93" s="40"/>
      <c r="T93" s="40"/>
      <c r="U93" s="40"/>
      <c r="V93" s="40"/>
      <c r="W93" s="40"/>
      <c r="X93" s="40"/>
      <c r="Y93" s="40"/>
      <c r="Z93" s="40"/>
      <c r="AA93" s="81"/>
      <c r="AB93" s="411">
        <v>0</v>
      </c>
      <c r="AC93" s="411"/>
      <c r="AD93" s="411"/>
      <c r="AE93" s="411"/>
      <c r="AF93" s="411"/>
      <c r="AG93" s="83" t="s">
        <v>52</v>
      </c>
      <c r="AI93" s="232"/>
    </row>
    <row r="94" spans="1:35" ht="16.149999999999999" customHeight="1">
      <c r="A94" s="24" t="s">
        <v>255</v>
      </c>
      <c r="B94" s="79"/>
      <c r="C94" s="14"/>
      <c r="D94" s="14"/>
      <c r="E94" s="14"/>
      <c r="F94" s="14"/>
      <c r="G94" s="14"/>
      <c r="H94" s="14"/>
      <c r="I94" s="14"/>
      <c r="J94" s="14"/>
      <c r="K94" s="14"/>
      <c r="L94" s="14"/>
      <c r="M94" s="14"/>
      <c r="N94" s="14"/>
      <c r="O94" s="14"/>
      <c r="P94" s="14"/>
      <c r="Q94" s="14"/>
      <c r="R94" s="14"/>
      <c r="S94" s="14"/>
      <c r="T94" s="14"/>
      <c r="U94" s="14"/>
      <c r="V94" s="14"/>
      <c r="W94" s="14"/>
      <c r="X94" s="14"/>
      <c r="Y94" s="14"/>
      <c r="Z94" s="14"/>
      <c r="AA94" s="80"/>
      <c r="AB94" s="412">
        <v>0</v>
      </c>
      <c r="AC94" s="412"/>
      <c r="AD94" s="412"/>
      <c r="AE94" s="412"/>
      <c r="AF94" s="412"/>
      <c r="AG94" s="15" t="s">
        <v>43</v>
      </c>
      <c r="AI94" s="243"/>
    </row>
    <row r="95" spans="1:35" ht="16.149999999999999" customHeight="1">
      <c r="A95" s="87"/>
      <c r="B95" s="149" t="s">
        <v>649</v>
      </c>
      <c r="C95" s="5"/>
      <c r="D95" s="5"/>
      <c r="E95" s="5"/>
      <c r="F95" s="5"/>
      <c r="G95" s="5"/>
      <c r="H95" s="5"/>
      <c r="I95" s="5"/>
      <c r="J95" s="5"/>
      <c r="K95" s="5"/>
      <c r="L95" s="5"/>
      <c r="M95" s="5"/>
      <c r="N95" s="5"/>
      <c r="O95" s="5"/>
      <c r="P95" s="5"/>
      <c r="Q95" s="5"/>
      <c r="R95" s="5"/>
      <c r="S95" s="5"/>
      <c r="T95" s="5"/>
      <c r="U95" s="5"/>
      <c r="V95" s="5"/>
      <c r="W95" s="5"/>
      <c r="X95" s="5"/>
      <c r="Y95" s="5"/>
      <c r="Z95" s="5"/>
      <c r="AA95" s="148"/>
      <c r="AB95" s="375">
        <v>0</v>
      </c>
      <c r="AC95" s="375"/>
      <c r="AD95" s="375"/>
      <c r="AE95" s="375"/>
      <c r="AF95" s="375"/>
      <c r="AG95" s="6" t="s">
        <v>43</v>
      </c>
      <c r="AI95" s="238"/>
    </row>
    <row r="96" spans="1:35" ht="16.149999999999999" customHeight="1">
      <c r="A96" s="24" t="s">
        <v>257</v>
      </c>
      <c r="B96" s="5"/>
      <c r="C96" s="5"/>
      <c r="D96" s="5"/>
      <c r="E96" s="5"/>
      <c r="F96" s="5"/>
      <c r="G96" s="5"/>
      <c r="H96" s="5"/>
      <c r="I96" s="5"/>
      <c r="J96" s="5"/>
      <c r="K96" s="5"/>
      <c r="L96" s="5"/>
      <c r="M96" s="5"/>
      <c r="N96" s="5"/>
      <c r="O96" s="5"/>
      <c r="P96" s="5"/>
      <c r="Q96" s="5"/>
      <c r="R96" s="5"/>
      <c r="S96" s="5"/>
      <c r="T96" s="5"/>
      <c r="U96" s="5"/>
      <c r="V96" s="5"/>
      <c r="W96" s="5"/>
      <c r="X96" s="5"/>
      <c r="Y96" s="5"/>
      <c r="Z96" s="5"/>
      <c r="AA96" s="5"/>
      <c r="AB96" s="437"/>
      <c r="AC96" s="437"/>
      <c r="AD96" s="437"/>
      <c r="AE96" s="437"/>
      <c r="AF96" s="437"/>
      <c r="AG96" s="6" t="s">
        <v>43</v>
      </c>
      <c r="AI96" s="238"/>
    </row>
    <row r="97" spans="1:35" ht="16.149999999999999" customHeight="1">
      <c r="A97" s="87"/>
      <c r="B97" s="59" t="s">
        <v>650</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341"/>
      <c r="AC97" s="341"/>
      <c r="AD97" s="341"/>
      <c r="AE97" s="341"/>
      <c r="AF97" s="341"/>
      <c r="AG97" s="15" t="s">
        <v>43</v>
      </c>
      <c r="AI97" s="241"/>
    </row>
    <row r="98" spans="1:35" ht="16.149999999999999" customHeight="1">
      <c r="A98" s="24" t="s">
        <v>651</v>
      </c>
      <c r="B98" s="5"/>
      <c r="C98" s="5"/>
      <c r="D98" s="5"/>
      <c r="E98" s="5"/>
      <c r="F98" s="5"/>
      <c r="G98" s="5"/>
      <c r="H98" s="5"/>
      <c r="I98" s="5"/>
      <c r="J98" s="5"/>
      <c r="K98" s="5"/>
      <c r="L98" s="5"/>
      <c r="M98" s="5"/>
      <c r="N98" s="5"/>
      <c r="O98" s="5"/>
      <c r="P98" s="5"/>
      <c r="Q98" s="5"/>
      <c r="R98" s="5"/>
      <c r="S98" s="5"/>
      <c r="T98" s="5"/>
      <c r="U98" s="5"/>
      <c r="V98" s="5"/>
      <c r="W98" s="5"/>
      <c r="X98" s="5"/>
      <c r="Y98" s="5"/>
      <c r="Z98" s="5"/>
      <c r="AA98" s="5"/>
      <c r="AB98" s="388">
        <f>AB97-AB95</f>
        <v>0</v>
      </c>
      <c r="AC98" s="388"/>
      <c r="AD98" s="388"/>
      <c r="AE98" s="388"/>
      <c r="AF98" s="388"/>
      <c r="AG98" s="6" t="s">
        <v>43</v>
      </c>
      <c r="AI98" s="241"/>
    </row>
    <row r="99" spans="1:35" ht="16.149999999999999" customHeight="1">
      <c r="A99" s="16"/>
      <c r="B99" s="45" t="s">
        <v>546</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41"/>
      <c r="AC99" s="341"/>
      <c r="AD99" s="341"/>
      <c r="AE99" s="341"/>
      <c r="AF99" s="341"/>
      <c r="AG99" s="26" t="s">
        <v>43</v>
      </c>
      <c r="AI99" s="261" t="str">
        <f>IF(AB99&gt;AB98,"←㊳と㊴の合計が㊲と一致するように記載してください","")</f>
        <v/>
      </c>
    </row>
    <row r="100" spans="1:35" ht="16.149999999999999" customHeight="1" thickBot="1">
      <c r="A100" s="46"/>
      <c r="B100" s="170" t="s">
        <v>248</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89"/>
      <c r="AC100" s="389"/>
      <c r="AD100" s="389"/>
      <c r="AE100" s="389"/>
      <c r="AF100" s="389"/>
      <c r="AG100" s="26" t="s">
        <v>54</v>
      </c>
      <c r="AI100" s="261" t="str">
        <f>IF(AB98&lt;&gt;(AB99+AB100),"←㊳と㊴の合計が㊲と一致するように記載してください","")</f>
        <v/>
      </c>
    </row>
    <row r="101" spans="1:35" ht="16.350000000000001" customHeight="1" thickTop="1" thickBot="1">
      <c r="A101" s="89"/>
      <c r="B101" s="171" t="s">
        <v>116</v>
      </c>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390" t="e">
        <f>AB100/AB95*100</f>
        <v>#DIV/0!</v>
      </c>
      <c r="AC101" s="390"/>
      <c r="AD101" s="390"/>
      <c r="AE101" s="390"/>
      <c r="AF101" s="390"/>
      <c r="AG101" s="173" t="s">
        <v>56</v>
      </c>
      <c r="AI101" s="241"/>
    </row>
    <row r="102" spans="1:35" ht="16.350000000000001" customHeight="1"/>
    <row r="103" spans="1:35" ht="16.149999999999999" customHeight="1" thickBot="1">
      <c r="A103" s="1" t="s">
        <v>59</v>
      </c>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410"/>
      <c r="AB103" s="410"/>
      <c r="AC103" s="410"/>
      <c r="AD103" s="410"/>
      <c r="AE103" s="410"/>
      <c r="AF103" s="410"/>
      <c r="AG103" s="410"/>
    </row>
    <row r="104" spans="1:35" ht="16.149999999999999" customHeight="1">
      <c r="A104" s="169" t="s">
        <v>652</v>
      </c>
      <c r="B104" s="63"/>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81"/>
      <c r="AB104" s="413">
        <v>0</v>
      </c>
      <c r="AC104" s="413"/>
      <c r="AD104" s="413"/>
      <c r="AE104" s="413"/>
      <c r="AF104" s="413"/>
      <c r="AG104" s="83" t="s">
        <v>52</v>
      </c>
      <c r="AI104" s="241"/>
    </row>
    <row r="105" spans="1:35" ht="16.149999999999999" customHeight="1">
      <c r="A105" s="24" t="s">
        <v>255</v>
      </c>
      <c r="B105" s="79"/>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80"/>
      <c r="AB105" s="412">
        <v>0</v>
      </c>
      <c r="AC105" s="412"/>
      <c r="AD105" s="412"/>
      <c r="AE105" s="412"/>
      <c r="AF105" s="412"/>
      <c r="AG105" s="15" t="s">
        <v>43</v>
      </c>
      <c r="AI105" s="232"/>
    </row>
    <row r="106" spans="1:35" ht="16.149999999999999" customHeight="1">
      <c r="A106" s="87"/>
      <c r="B106" s="149" t="s">
        <v>653</v>
      </c>
      <c r="C106" s="5"/>
      <c r="D106" s="5"/>
      <c r="E106" s="5"/>
      <c r="F106" s="5"/>
      <c r="G106" s="5"/>
      <c r="H106" s="5"/>
      <c r="I106" s="5"/>
      <c r="J106" s="5"/>
      <c r="K106" s="5"/>
      <c r="L106" s="5"/>
      <c r="M106" s="5"/>
      <c r="N106" s="5"/>
      <c r="O106" s="5"/>
      <c r="P106" s="5"/>
      <c r="Q106" s="5"/>
      <c r="R106" s="5"/>
      <c r="S106" s="5"/>
      <c r="T106" s="5"/>
      <c r="U106" s="5"/>
      <c r="V106" s="5"/>
      <c r="W106" s="5"/>
      <c r="X106" s="5"/>
      <c r="Y106" s="5"/>
      <c r="Z106" s="5"/>
      <c r="AA106" s="148"/>
      <c r="AB106" s="412">
        <v>0</v>
      </c>
      <c r="AC106" s="412"/>
      <c r="AD106" s="412"/>
      <c r="AE106" s="412"/>
      <c r="AF106" s="412"/>
      <c r="AG106" s="6" t="s">
        <v>43</v>
      </c>
      <c r="AI106" s="243"/>
    </row>
    <row r="107" spans="1:35" ht="16.149999999999999" customHeight="1">
      <c r="A107" s="24" t="s">
        <v>257</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37"/>
      <c r="AC107" s="437"/>
      <c r="AD107" s="437"/>
      <c r="AE107" s="437"/>
      <c r="AF107" s="437"/>
      <c r="AG107" s="6" t="s">
        <v>43</v>
      </c>
      <c r="AI107" s="238"/>
    </row>
    <row r="108" spans="1:35" ht="16.149999999999999" customHeight="1">
      <c r="A108" s="87"/>
      <c r="B108" s="59" t="s">
        <v>654</v>
      </c>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341"/>
      <c r="AC108" s="341"/>
      <c r="AD108" s="341"/>
      <c r="AE108" s="341"/>
      <c r="AF108" s="341"/>
      <c r="AG108" s="15" t="s">
        <v>43</v>
      </c>
      <c r="AI108" s="238"/>
    </row>
    <row r="109" spans="1:35" ht="16.149999999999999" customHeight="1">
      <c r="A109" s="24" t="s">
        <v>655</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75">
        <f>AB108-AB106</f>
        <v>0</v>
      </c>
      <c r="AC109" s="375"/>
      <c r="AD109" s="375"/>
      <c r="AE109" s="375"/>
      <c r="AF109" s="375"/>
      <c r="AG109" s="6" t="s">
        <v>43</v>
      </c>
      <c r="AI109" s="241"/>
    </row>
    <row r="110" spans="1:35" ht="16.149999999999999" customHeight="1">
      <c r="A110" s="16"/>
      <c r="B110" s="45" t="s">
        <v>547</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341"/>
      <c r="AC110" s="341"/>
      <c r="AD110" s="341"/>
      <c r="AE110" s="341"/>
      <c r="AF110" s="341"/>
      <c r="AG110" s="26" t="s">
        <v>43</v>
      </c>
      <c r="AI110" s="261" t="str">
        <f>IF(AB110&gt;AB109,"←㊺と㊻の合計が㊹と一致するように記載してください","")</f>
        <v/>
      </c>
    </row>
    <row r="111" spans="1:35" ht="16.149999999999999" customHeight="1" thickBot="1">
      <c r="A111" s="46"/>
      <c r="B111" s="170" t="s">
        <v>247</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372"/>
      <c r="AC111" s="372"/>
      <c r="AD111" s="372"/>
      <c r="AE111" s="372"/>
      <c r="AF111" s="372"/>
      <c r="AG111" s="26" t="s">
        <v>54</v>
      </c>
      <c r="AI111" s="261" t="str">
        <f>IF(AB109&lt;&gt;(AB110+AB111),"←㊺と㊻の合計が㊹と一致するように記載してください","")</f>
        <v/>
      </c>
    </row>
    <row r="112" spans="1:35" ht="16.350000000000001" customHeight="1" thickTop="1" thickBot="1">
      <c r="A112" s="89"/>
      <c r="B112" s="171" t="s">
        <v>117</v>
      </c>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390" t="e">
        <f>AB111/AB106*100</f>
        <v>#DIV/0!</v>
      </c>
      <c r="AC112" s="390"/>
      <c r="AD112" s="390"/>
      <c r="AE112" s="390"/>
      <c r="AF112" s="390"/>
      <c r="AG112" s="173" t="s">
        <v>56</v>
      </c>
      <c r="AI112" s="241"/>
    </row>
    <row r="113" spans="1:35" ht="16.350000000000001" customHeight="1">
      <c r="AI113" s="241"/>
    </row>
    <row r="114" spans="1:35" ht="16.350000000000001" customHeight="1">
      <c r="A114" s="70" t="s">
        <v>60</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row>
    <row r="115" spans="1:35" ht="16.149999999999999" customHeight="1" thickBot="1">
      <c r="A115" s="70" t="s">
        <v>266</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379"/>
      <c r="AB115" s="379"/>
      <c r="AC115" s="379"/>
      <c r="AD115" s="379"/>
      <c r="AE115" s="379"/>
      <c r="AF115" s="379"/>
      <c r="AG115" s="379"/>
      <c r="AH115" s="224"/>
    </row>
    <row r="116" spans="1:35" ht="16.149999999999999" customHeight="1">
      <c r="A116" s="111" t="s">
        <v>119</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84"/>
      <c r="AB116" s="407">
        <f>'（別添１）_賃金改善計画書（訪問看護ステーション）'!AB72</f>
        <v>0</v>
      </c>
      <c r="AC116" s="407"/>
      <c r="AD116" s="407"/>
      <c r="AE116" s="407"/>
      <c r="AF116" s="407"/>
      <c r="AG116" s="86" t="s">
        <v>52</v>
      </c>
      <c r="AH116" s="221"/>
      <c r="AI116" s="241"/>
    </row>
    <row r="117" spans="1:35" ht="16.149999999999999" customHeight="1">
      <c r="A117" s="104" t="s">
        <v>120</v>
      </c>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85"/>
      <c r="AB117" s="408">
        <f>'（別添１）_賃金改善計画書（訪問看護ステーション）'!AB73</f>
        <v>0</v>
      </c>
      <c r="AC117" s="408"/>
      <c r="AD117" s="408"/>
      <c r="AE117" s="408"/>
      <c r="AF117" s="408"/>
      <c r="AG117" s="119" t="s">
        <v>43</v>
      </c>
      <c r="AH117" s="221"/>
      <c r="AI117" s="241"/>
    </row>
    <row r="118" spans="1:35" ht="16.149999999999999" customHeight="1">
      <c r="A118" s="104" t="s">
        <v>310</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85"/>
      <c r="AB118" s="409">
        <v>0</v>
      </c>
      <c r="AC118" s="409"/>
      <c r="AD118" s="409"/>
      <c r="AE118" s="409"/>
      <c r="AF118" s="409"/>
      <c r="AG118" s="74" t="s">
        <v>43</v>
      </c>
      <c r="AH118" s="223"/>
      <c r="AI118" s="232"/>
    </row>
    <row r="119" spans="1:35" ht="16.149999999999999" customHeight="1">
      <c r="A119" s="435" t="s">
        <v>692</v>
      </c>
      <c r="B119" s="436"/>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375">
        <v>0</v>
      </c>
      <c r="AC119" s="375"/>
      <c r="AD119" s="375"/>
      <c r="AE119" s="375"/>
      <c r="AF119" s="375"/>
      <c r="AG119" s="74" t="s">
        <v>43</v>
      </c>
      <c r="AH119" s="223"/>
      <c r="AI119" s="243"/>
    </row>
    <row r="120" spans="1:35" ht="16.149999999999999" customHeight="1">
      <c r="A120" s="104" t="s">
        <v>311</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391"/>
      <c r="AC120" s="391"/>
      <c r="AD120" s="391"/>
      <c r="AE120" s="391"/>
      <c r="AF120" s="391"/>
      <c r="AG120" s="76" t="s">
        <v>43</v>
      </c>
      <c r="AH120" s="223"/>
      <c r="AI120" s="238"/>
    </row>
    <row r="121" spans="1:35" ht="16.149999999999999" customHeight="1">
      <c r="A121" s="104" t="s">
        <v>312</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341"/>
      <c r="AC121" s="341"/>
      <c r="AD121" s="341"/>
      <c r="AE121" s="341"/>
      <c r="AF121" s="341"/>
      <c r="AG121" s="76" t="s">
        <v>43</v>
      </c>
      <c r="AH121" s="223"/>
      <c r="AI121" s="238"/>
    </row>
    <row r="122" spans="1:35" ht="16.149999999999999" customHeight="1">
      <c r="A122" s="435" t="s">
        <v>693</v>
      </c>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341"/>
      <c r="AC122" s="341"/>
      <c r="AD122" s="341"/>
      <c r="AE122" s="341"/>
      <c r="AF122" s="341"/>
      <c r="AG122" s="76" t="s">
        <v>43</v>
      </c>
      <c r="AH122" s="223"/>
      <c r="AI122" s="238"/>
    </row>
    <row r="123" spans="1:35" ht="16.149999999999999" customHeight="1">
      <c r="A123" s="90" t="s">
        <v>121</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378">
        <f>AB120-AB117</f>
        <v>0</v>
      </c>
      <c r="AC123" s="378"/>
      <c r="AD123" s="378"/>
      <c r="AE123" s="378"/>
      <c r="AF123" s="378"/>
      <c r="AG123" s="76" t="s">
        <v>43</v>
      </c>
      <c r="AH123" s="223"/>
      <c r="AI123" s="241"/>
    </row>
    <row r="124" spans="1:35" ht="16.149999999999999" customHeight="1">
      <c r="A124" s="105" t="s">
        <v>227</v>
      </c>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378">
        <f>AB122-AB119</f>
        <v>0</v>
      </c>
      <c r="AC124" s="378"/>
      <c r="AD124" s="378"/>
      <c r="AE124" s="378"/>
      <c r="AF124" s="378"/>
      <c r="AG124" s="76" t="s">
        <v>43</v>
      </c>
      <c r="AH124" s="223"/>
      <c r="AI124" s="241"/>
    </row>
    <row r="125" spans="1:35" ht="16.149999999999999" customHeight="1">
      <c r="A125" s="90"/>
      <c r="B125" s="91" t="s">
        <v>249</v>
      </c>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383"/>
      <c r="AC125" s="383"/>
      <c r="AD125" s="383"/>
      <c r="AE125" s="383"/>
      <c r="AF125" s="383"/>
      <c r="AG125" s="174" t="s">
        <v>43</v>
      </c>
      <c r="AH125" s="223"/>
      <c r="AI125" s="261" t="str">
        <f>IF(AB125&gt;AB124,"←(53)と(54)の合計が(52)-(50)と一致するように記載してください","")</f>
        <v/>
      </c>
    </row>
    <row r="126" spans="1:35" ht="16.149999999999999" customHeight="1" thickBot="1">
      <c r="A126" s="92"/>
      <c r="B126" s="107" t="s">
        <v>250</v>
      </c>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384"/>
      <c r="AC126" s="384"/>
      <c r="AD126" s="384"/>
      <c r="AE126" s="384"/>
      <c r="AF126" s="384"/>
      <c r="AG126" s="174" t="s">
        <v>54</v>
      </c>
      <c r="AH126" s="223"/>
      <c r="AI126" s="261" t="str">
        <f>IF(AB124&lt;&gt;(AB125+AB126),"←(53)と(54)の合計が(52)-(50)と一致するように記載してください","")</f>
        <v/>
      </c>
    </row>
    <row r="127" spans="1:35" ht="16.350000000000001" customHeight="1" thickTop="1" thickBot="1">
      <c r="A127" s="93"/>
      <c r="B127" s="108" t="s">
        <v>228</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385" t="e">
        <f>AB126/AB119*100</f>
        <v>#DIV/0!</v>
      </c>
      <c r="AC127" s="385"/>
      <c r="AD127" s="385"/>
      <c r="AE127" s="385"/>
      <c r="AF127" s="385"/>
      <c r="AG127" s="175" t="s">
        <v>56</v>
      </c>
      <c r="AH127" s="223"/>
      <c r="AI127" s="241"/>
    </row>
    <row r="128" spans="1:35" ht="4.1500000000000004"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I128" s="241"/>
    </row>
    <row r="129" spans="1:35" ht="14.45" customHeight="1">
      <c r="A129" s="59" t="s">
        <v>233</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I129" s="241"/>
    </row>
    <row r="130" spans="1:35">
      <c r="A130" s="59" t="s">
        <v>78</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1:35">
      <c r="A132" s="59"/>
      <c r="B132" s="59"/>
      <c r="C132" s="59"/>
      <c r="D132" s="59" t="s">
        <v>36</v>
      </c>
      <c r="E132" s="59"/>
      <c r="F132" s="393"/>
      <c r="G132" s="393"/>
      <c r="H132" s="59" t="s">
        <v>37</v>
      </c>
      <c r="I132" s="393"/>
      <c r="J132" s="393"/>
      <c r="K132" s="59" t="s">
        <v>38</v>
      </c>
      <c r="L132" s="393"/>
      <c r="M132" s="393"/>
      <c r="N132" s="59" t="s">
        <v>65</v>
      </c>
      <c r="O132" s="59"/>
      <c r="P132" s="59"/>
      <c r="Q132" s="59" t="s">
        <v>79</v>
      </c>
      <c r="R132" s="59"/>
      <c r="S132" s="59"/>
      <c r="T132" s="59"/>
      <c r="U132" s="380"/>
      <c r="V132" s="380"/>
      <c r="W132" s="380"/>
      <c r="X132" s="380"/>
      <c r="Y132" s="380"/>
      <c r="Z132" s="380"/>
      <c r="AA132" s="380"/>
      <c r="AB132" s="380"/>
      <c r="AC132" s="380"/>
      <c r="AD132" s="380"/>
      <c r="AE132" s="380"/>
      <c r="AF132" s="380"/>
      <c r="AG132" s="59"/>
    </row>
    <row r="133" spans="1:35" ht="10.9" customHeight="1">
      <c r="A133" s="59"/>
      <c r="B133" s="59"/>
      <c r="C133" s="59"/>
      <c r="D133" s="59"/>
      <c r="E133" s="59"/>
      <c r="F133" s="20"/>
      <c r="G133" s="20"/>
      <c r="H133" s="59"/>
      <c r="I133" s="20"/>
      <c r="J133" s="20"/>
      <c r="K133" s="59"/>
      <c r="L133" s="20"/>
      <c r="M133" s="20"/>
      <c r="N133" s="59"/>
      <c r="O133" s="59"/>
      <c r="P133" s="59"/>
      <c r="Q133" s="59"/>
      <c r="R133" s="59"/>
      <c r="S133" s="59"/>
      <c r="T133" s="59"/>
      <c r="U133" s="20"/>
      <c r="V133" s="20"/>
      <c r="W133" s="20"/>
      <c r="X133" s="20"/>
      <c r="Y133" s="20"/>
      <c r="Z133" s="20"/>
      <c r="AA133" s="20"/>
      <c r="AB133" s="20"/>
      <c r="AC133" s="20"/>
      <c r="AD133" s="20"/>
      <c r="AE133" s="20"/>
      <c r="AF133" s="20"/>
      <c r="AG133" s="59"/>
    </row>
    <row r="134" spans="1:35" ht="10.9" customHeight="1">
      <c r="A134" s="59"/>
      <c r="B134" s="59"/>
      <c r="C134" s="59"/>
      <c r="D134" s="59"/>
      <c r="E134" s="59"/>
      <c r="F134" s="20"/>
      <c r="G134" s="20"/>
      <c r="H134" s="59"/>
      <c r="I134" s="20"/>
      <c r="J134" s="20"/>
      <c r="K134" s="59"/>
      <c r="L134" s="20"/>
      <c r="M134" s="20"/>
      <c r="N134" s="59"/>
      <c r="O134" s="59"/>
      <c r="P134" s="59"/>
      <c r="Q134" s="59"/>
      <c r="R134" s="59"/>
      <c r="S134" s="59"/>
      <c r="T134" s="59"/>
      <c r="U134" s="20"/>
      <c r="V134" s="20"/>
      <c r="W134" s="20"/>
      <c r="X134" s="20"/>
      <c r="Y134" s="20"/>
      <c r="Z134" s="20"/>
      <c r="AA134" s="20"/>
      <c r="AB134" s="20"/>
      <c r="AC134" s="20"/>
      <c r="AD134" s="20"/>
      <c r="AE134" s="20"/>
      <c r="AF134" s="20"/>
      <c r="AG134" s="59"/>
    </row>
    <row r="135" spans="1:35" ht="16.899999999999999" customHeight="1">
      <c r="A135" s="59" t="s">
        <v>67</v>
      </c>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1:35" ht="15" customHeight="1">
      <c r="A136" s="358" t="s">
        <v>744</v>
      </c>
      <c r="B136" s="358"/>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225"/>
    </row>
    <row r="137" spans="1:35" ht="15" customHeight="1">
      <c r="A137" s="358"/>
      <c r="B137" s="358"/>
      <c r="C137" s="358"/>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225"/>
    </row>
    <row r="138" spans="1:35" ht="15" customHeight="1">
      <c r="A138" s="358"/>
      <c r="B138" s="358"/>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225"/>
    </row>
    <row r="139" spans="1:35" ht="15" customHeight="1">
      <c r="A139" s="358"/>
      <c r="B139" s="358"/>
      <c r="C139" s="358"/>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AE139" s="358"/>
      <c r="AF139" s="358"/>
      <c r="AG139" s="358"/>
      <c r="AH139" s="225"/>
    </row>
    <row r="140" spans="1:35" ht="15" customHeight="1">
      <c r="A140" s="358"/>
      <c r="B140" s="358"/>
      <c r="C140" s="358"/>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225"/>
    </row>
    <row r="141" spans="1:35" ht="15" customHeight="1">
      <c r="A141" s="358"/>
      <c r="B141" s="358"/>
      <c r="C141" s="358"/>
      <c r="D141" s="358"/>
      <c r="E141" s="358"/>
      <c r="F141" s="358"/>
      <c r="G141" s="358"/>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225"/>
    </row>
    <row r="142" spans="1:35" ht="15" customHeight="1">
      <c r="A142" s="358"/>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225"/>
    </row>
    <row r="143" spans="1:35" ht="15" customHeight="1">
      <c r="A143" s="358"/>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226"/>
    </row>
    <row r="144" spans="1:35" ht="15" customHeight="1">
      <c r="A144" s="358"/>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226"/>
    </row>
    <row r="145" spans="1:34" ht="15" customHeight="1">
      <c r="A145" s="358"/>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226"/>
    </row>
    <row r="146" spans="1:34" ht="15" customHeight="1">
      <c r="A146" s="358"/>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226"/>
    </row>
    <row r="147" spans="1:34" ht="15" customHeight="1">
      <c r="A147" s="358"/>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row>
    <row r="148" spans="1:34" ht="15" customHeight="1">
      <c r="A148" s="358"/>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225"/>
    </row>
    <row r="149" spans="1:34" ht="15" customHeight="1">
      <c r="A149" s="358"/>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225"/>
    </row>
    <row r="150" spans="1:34" ht="15" customHeight="1">
      <c r="A150" s="358"/>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225"/>
    </row>
    <row r="151" spans="1:34" ht="15" customHeight="1">
      <c r="A151" s="358"/>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row>
    <row r="152" spans="1:34" ht="15" customHeight="1">
      <c r="A152" s="358"/>
      <c r="B152" s="358"/>
      <c r="C152" s="358"/>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225"/>
    </row>
    <row r="153" spans="1:34" ht="15" customHeight="1">
      <c r="A153" s="358"/>
      <c r="B153" s="358"/>
      <c r="C153" s="358"/>
      <c r="D153" s="358"/>
      <c r="E153" s="358"/>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c r="AD153" s="358"/>
      <c r="AE153" s="358"/>
      <c r="AF153" s="358"/>
      <c r="AG153" s="358"/>
    </row>
    <row r="154" spans="1:34" ht="15" customHeight="1">
      <c r="A154" s="358"/>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row>
    <row r="155" spans="1:34" ht="15" customHeight="1">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row>
    <row r="156" spans="1:34" ht="15" customHeight="1">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row>
    <row r="157" spans="1:34" ht="15" customHeight="1">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row>
    <row r="158" spans="1:34" ht="15" customHeight="1">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row>
    <row r="159" spans="1:34" ht="15" customHeight="1">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row>
    <row r="160" spans="1:34">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row>
    <row r="161" spans="1:33">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row>
    <row r="162" spans="1:33">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row>
    <row r="163" spans="1:33">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row>
    <row r="164" spans="1:33">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row>
    <row r="165" spans="1:33">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row>
    <row r="166" spans="1:33">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row>
    <row r="167" spans="1:33">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row>
    <row r="168" spans="1:33">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row>
    <row r="169" spans="1:33">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row>
    <row r="170" spans="1:33">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row>
    <row r="171" spans="1:33">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row>
    <row r="172" spans="1:33">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row>
    <row r="173" spans="1:33">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row>
    <row r="174" spans="1:33">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row>
    <row r="175" spans="1:33">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row>
  </sheetData>
  <sheetProtection algorithmName="SHA-512" hashValue="b/SUQFbDfJ6jIC9hzdSMLGgsck0bBAAJDvKC/xe3X3f5JR5+bW06Jp4VumwWkVhfgwC312+yH50mkqwK919YMw==" saltValue="QM3QQ5QblP/eG6UiD+tCcw==" spinCount="100000" sheet="1" objects="1" scenarios="1"/>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K11" sqref="K11:AJ11"/>
    </sheetView>
  </sheetViews>
  <sheetFormatPr defaultColWidth="2.5" defaultRowHeight="13.5"/>
  <cols>
    <col min="1" max="34" width="2.5" style="161"/>
    <col min="35" max="36" width="2.5" style="161" customWidth="1"/>
    <col min="37" max="16384" width="2.5" style="161"/>
  </cols>
  <sheetData>
    <row r="1" spans="1:36">
      <c r="A1" s="161" t="s">
        <v>333</v>
      </c>
      <c r="Y1" s="162"/>
      <c r="Z1" s="162"/>
      <c r="AA1" s="162"/>
      <c r="AB1" s="162"/>
      <c r="AC1" s="162"/>
      <c r="AD1" s="162"/>
      <c r="AE1" s="162"/>
      <c r="AF1" s="162"/>
      <c r="AG1" s="162"/>
      <c r="AH1" s="162"/>
      <c r="AI1" s="162"/>
      <c r="AJ1" s="162"/>
    </row>
    <row r="3" spans="1:36" ht="17.25">
      <c r="A3" s="462" t="s">
        <v>283</v>
      </c>
      <c r="B3" s="462"/>
      <c r="C3" s="462"/>
      <c r="D3" s="462"/>
      <c r="E3" s="462"/>
      <c r="F3" s="462"/>
      <c r="G3" s="462"/>
      <c r="H3" s="462"/>
      <c r="I3" s="462"/>
      <c r="J3" s="462"/>
      <c r="K3" s="462"/>
      <c r="L3" s="462"/>
      <c r="M3" s="462"/>
      <c r="N3" s="462"/>
      <c r="O3" s="462"/>
      <c r="P3" s="462"/>
      <c r="Q3" s="462"/>
      <c r="R3" s="462"/>
      <c r="S3" s="462"/>
      <c r="T3" s="462"/>
      <c r="U3" s="463"/>
      <c r="V3" s="463"/>
      <c r="W3" s="251" t="s">
        <v>735</v>
      </c>
      <c r="X3" s="251"/>
      <c r="Y3" s="251"/>
      <c r="Z3" s="251"/>
      <c r="AA3" s="251"/>
      <c r="AB3" s="252"/>
      <c r="AC3" s="252"/>
      <c r="AD3" s="252"/>
      <c r="AE3" s="252"/>
      <c r="AF3" s="253"/>
      <c r="AG3" s="253"/>
      <c r="AH3" s="253"/>
      <c r="AI3" s="253"/>
      <c r="AJ3" s="253"/>
    </row>
    <row r="5" spans="1:36">
      <c r="A5" s="161" t="s">
        <v>284</v>
      </c>
      <c r="AC5" s="163"/>
      <c r="AD5" s="163"/>
      <c r="AE5" s="163"/>
      <c r="AF5" s="163"/>
      <c r="AG5" s="163"/>
      <c r="AH5" s="163"/>
      <c r="AI5" s="163"/>
      <c r="AJ5" s="163"/>
    </row>
    <row r="6" spans="1:36" ht="7.5" customHeight="1"/>
    <row r="7" spans="1:36" ht="24.95" customHeight="1">
      <c r="A7" s="452" t="s">
        <v>300</v>
      </c>
      <c r="B7" s="452"/>
      <c r="C7" s="452"/>
      <c r="D7" s="452"/>
      <c r="E7" s="452"/>
      <c r="F7" s="452"/>
      <c r="G7" s="452"/>
      <c r="H7" s="452"/>
      <c r="I7" s="452"/>
      <c r="J7" s="452"/>
      <c r="K7" s="456" t="str">
        <f>IF(訪問看護ステーションコード="","",訪問看護ステーションコード)</f>
        <v/>
      </c>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8"/>
    </row>
    <row r="8" spans="1:36" ht="24.95" customHeight="1">
      <c r="A8" s="453" t="s">
        <v>301</v>
      </c>
      <c r="B8" s="453"/>
      <c r="C8" s="453"/>
      <c r="D8" s="453"/>
      <c r="E8" s="453"/>
      <c r="F8" s="453"/>
      <c r="G8" s="453"/>
      <c r="H8" s="453"/>
      <c r="I8" s="453"/>
      <c r="J8" s="453"/>
      <c r="K8" s="456" t="str">
        <f>IF(訪問看護ステーション名="","",訪問看護ステーション名)</f>
        <v/>
      </c>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8"/>
    </row>
    <row r="9" spans="1:36" ht="13.5" customHeight="1">
      <c r="A9" s="464" t="s">
        <v>285</v>
      </c>
      <c r="B9" s="465"/>
      <c r="C9" s="465"/>
      <c r="D9" s="465"/>
      <c r="E9" s="465"/>
      <c r="F9" s="465"/>
      <c r="G9" s="465"/>
      <c r="H9" s="465"/>
      <c r="I9" s="465"/>
      <c r="J9" s="466"/>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8"/>
    </row>
    <row r="10" spans="1:36" ht="24.95" customHeight="1">
      <c r="A10" s="469" t="s">
        <v>304</v>
      </c>
      <c r="B10" s="470"/>
      <c r="C10" s="470"/>
      <c r="D10" s="470"/>
      <c r="E10" s="470"/>
      <c r="F10" s="470"/>
      <c r="G10" s="470"/>
      <c r="H10" s="470"/>
      <c r="I10" s="470"/>
      <c r="J10" s="471"/>
      <c r="K10" s="459"/>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1"/>
    </row>
    <row r="11" spans="1:36" ht="24.95" customHeight="1">
      <c r="A11" s="449" t="s">
        <v>286</v>
      </c>
      <c r="B11" s="450"/>
      <c r="C11" s="450"/>
      <c r="D11" s="450"/>
      <c r="E11" s="450"/>
      <c r="F11" s="450"/>
      <c r="G11" s="450"/>
      <c r="H11" s="450"/>
      <c r="I11" s="450"/>
      <c r="J11" s="451"/>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5"/>
    </row>
    <row r="13" spans="1:36" ht="22.5" customHeight="1">
      <c r="A13" s="161" t="s">
        <v>302</v>
      </c>
    </row>
    <row r="14" spans="1:36" ht="35.1" customHeight="1" thickBot="1">
      <c r="A14" s="441" t="s">
        <v>303</v>
      </c>
      <c r="B14" s="442"/>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3"/>
    </row>
    <row r="15" spans="1:36" ht="75" customHeight="1" thickBot="1">
      <c r="A15" s="444"/>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6"/>
    </row>
    <row r="17" spans="1:36" ht="22.5" customHeight="1" thickBot="1">
      <c r="A17" s="161" t="s">
        <v>287</v>
      </c>
    </row>
    <row r="18" spans="1:36" ht="75" customHeight="1" thickBot="1">
      <c r="A18" s="444"/>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6"/>
    </row>
    <row r="20" spans="1:36" ht="22.5" customHeight="1" thickBot="1">
      <c r="A20" s="161" t="s">
        <v>288</v>
      </c>
    </row>
    <row r="21" spans="1:36" ht="75" customHeight="1" thickBot="1">
      <c r="A21" s="444"/>
      <c r="B21" s="445"/>
      <c r="C21" s="445"/>
      <c r="D21" s="445"/>
      <c r="E21" s="445"/>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6"/>
    </row>
    <row r="22" spans="1:36" ht="20.100000000000001" customHeight="1">
      <c r="A22" s="161" t="s">
        <v>289</v>
      </c>
      <c r="B22" s="161" t="s">
        <v>290</v>
      </c>
    </row>
    <row r="24" spans="1:36" ht="22.5" customHeight="1">
      <c r="A24" s="161" t="s">
        <v>291</v>
      </c>
    </row>
    <row r="25" spans="1:36" ht="30" customHeight="1" thickBot="1">
      <c r="A25" s="441" t="s">
        <v>292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3"/>
    </row>
    <row r="26" spans="1:36" ht="75" customHeight="1" thickBot="1">
      <c r="A26" s="444"/>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6"/>
    </row>
    <row r="27" spans="1:36" ht="16.5" customHeight="1">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row>
    <row r="28" spans="1:36" s="164" customFormat="1" ht="19.5" customHeight="1">
      <c r="A28" s="193"/>
      <c r="B28" s="194"/>
      <c r="C28" s="193" t="s">
        <v>293</v>
      </c>
      <c r="D28" s="193"/>
      <c r="E28" s="447"/>
      <c r="F28" s="448"/>
      <c r="G28" s="193" t="s">
        <v>294</v>
      </c>
      <c r="H28" s="447"/>
      <c r="I28" s="448"/>
      <c r="J28" s="193" t="s">
        <v>295</v>
      </c>
      <c r="K28" s="447"/>
      <c r="L28" s="448"/>
      <c r="M28" s="193" t="s">
        <v>296</v>
      </c>
      <c r="N28" s="195"/>
      <c r="O28" s="195"/>
      <c r="P28" s="195"/>
      <c r="Q28" s="193"/>
      <c r="R28" s="438" t="s">
        <v>297</v>
      </c>
      <c r="S28" s="438"/>
      <c r="T28" s="438"/>
      <c r="U28" s="438"/>
      <c r="V28" s="438"/>
      <c r="W28" s="440" t="s">
        <v>298</v>
      </c>
      <c r="X28" s="440"/>
      <c r="Y28" s="440"/>
      <c r="Z28" s="440"/>
      <c r="AA28" s="440"/>
      <c r="AB28" s="440"/>
      <c r="AC28" s="440"/>
      <c r="AD28" s="440"/>
      <c r="AE28" s="440"/>
      <c r="AF28" s="440"/>
      <c r="AG28" s="440"/>
      <c r="AH28" s="440"/>
      <c r="AI28" s="196"/>
      <c r="AJ28" s="195"/>
    </row>
    <row r="29" spans="1:36" s="164" customFormat="1" ht="19.5" customHeight="1">
      <c r="A29" s="193"/>
      <c r="B29" s="195"/>
      <c r="C29" s="193"/>
      <c r="D29" s="193"/>
      <c r="E29" s="193"/>
      <c r="F29" s="193"/>
      <c r="G29" s="193"/>
      <c r="H29" s="193"/>
      <c r="I29" s="193"/>
      <c r="J29" s="193"/>
      <c r="K29" s="193"/>
      <c r="L29" s="193"/>
      <c r="M29" s="193"/>
      <c r="N29" s="193"/>
      <c r="O29" s="193"/>
      <c r="P29" s="195"/>
      <c r="Q29" s="193"/>
      <c r="R29" s="438" t="s">
        <v>299</v>
      </c>
      <c r="S29" s="438"/>
      <c r="T29" s="438"/>
      <c r="U29" s="438"/>
      <c r="V29" s="438"/>
      <c r="W29" s="439"/>
      <c r="X29" s="440"/>
      <c r="Y29" s="440"/>
      <c r="Z29" s="440"/>
      <c r="AA29" s="440"/>
      <c r="AB29" s="440"/>
      <c r="AC29" s="440"/>
      <c r="AD29" s="440"/>
      <c r="AE29" s="440"/>
      <c r="AF29" s="440"/>
      <c r="AG29" s="440"/>
      <c r="AH29" s="440"/>
      <c r="AI29" s="197"/>
      <c r="AJ29" s="195"/>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MZ4"/>
  <sheetViews>
    <sheetView showGridLines="0" workbookViewId="0">
      <selection activeCell="GN9" sqref="GN9"/>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0" hidden="1" customWidth="1" outlineLevel="1"/>
    <col min="102" max="102" width="9" collapsed="1"/>
    <col min="141"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204" max="363" width="0" hidden="1" customWidth="1" outlineLevel="1"/>
    <col min="364" max="364" width="9.5" bestFit="1" customWidth="1" collapsed="1"/>
  </cols>
  <sheetData>
    <row r="1" spans="1:364">
      <c r="A1" s="198" t="s">
        <v>346</v>
      </c>
      <c r="B1" s="198" t="s">
        <v>348</v>
      </c>
      <c r="C1" s="198" t="s">
        <v>349</v>
      </c>
      <c r="D1" s="198" t="s">
        <v>350</v>
      </c>
      <c r="E1" s="198" t="s">
        <v>351</v>
      </c>
      <c r="F1" s="198" t="s">
        <v>434</v>
      </c>
      <c r="G1" s="198" t="s">
        <v>435</v>
      </c>
      <c r="H1" s="200" t="s">
        <v>436</v>
      </c>
      <c r="I1" s="200" t="s">
        <v>437</v>
      </c>
      <c r="J1" s="200" t="s">
        <v>438</v>
      </c>
      <c r="K1" s="200" t="s">
        <v>439</v>
      </c>
      <c r="L1" s="200" t="s">
        <v>440</v>
      </c>
      <c r="M1" s="200" t="s">
        <v>441</v>
      </c>
      <c r="N1" s="200" t="s">
        <v>442</v>
      </c>
      <c r="O1" s="200" t="s">
        <v>443</v>
      </c>
      <c r="P1" s="200" t="s">
        <v>444</v>
      </c>
      <c r="Q1" s="200" t="s">
        <v>445</v>
      </c>
      <c r="R1" s="200" t="s">
        <v>446</v>
      </c>
      <c r="S1" s="200" t="s">
        <v>447</v>
      </c>
      <c r="T1" s="200" t="s">
        <v>448</v>
      </c>
      <c r="U1" s="200" t="s">
        <v>449</v>
      </c>
      <c r="V1" s="200" t="s">
        <v>450</v>
      </c>
      <c r="W1" s="200" t="s">
        <v>451</v>
      </c>
      <c r="X1" s="200" t="s">
        <v>452</v>
      </c>
      <c r="Y1" s="200" t="s">
        <v>453</v>
      </c>
      <c r="Z1" s="200" t="s">
        <v>454</v>
      </c>
      <c r="AA1" s="200" t="s">
        <v>455</v>
      </c>
      <c r="AB1" s="200" t="s">
        <v>456</v>
      </c>
      <c r="AC1" s="200" t="s">
        <v>457</v>
      </c>
      <c r="AD1" s="200" t="s">
        <v>458</v>
      </c>
      <c r="AE1" s="200" t="s">
        <v>459</v>
      </c>
      <c r="AF1" s="200" t="s">
        <v>460</v>
      </c>
      <c r="AG1" s="200" t="s">
        <v>461</v>
      </c>
      <c r="AH1" s="200" t="s">
        <v>462</v>
      </c>
      <c r="AI1" s="200" t="s">
        <v>463</v>
      </c>
      <c r="AJ1" s="200" t="s">
        <v>464</v>
      </c>
      <c r="AK1" s="200" t="s">
        <v>465</v>
      </c>
      <c r="AL1" s="200" t="s">
        <v>466</v>
      </c>
      <c r="AM1" s="200" t="s">
        <v>467</v>
      </c>
      <c r="AN1" s="200" t="s">
        <v>468</v>
      </c>
      <c r="AO1" s="200" t="s">
        <v>469</v>
      </c>
      <c r="AP1" s="200" t="s">
        <v>470</v>
      </c>
      <c r="AQ1" s="200" t="s">
        <v>471</v>
      </c>
      <c r="AR1" s="200" t="s">
        <v>472</v>
      </c>
      <c r="AS1" s="200" t="s">
        <v>473</v>
      </c>
      <c r="AT1" s="200" t="s">
        <v>474</v>
      </c>
      <c r="AU1" s="200" t="s">
        <v>475</v>
      </c>
      <c r="AV1" s="198" t="s">
        <v>352</v>
      </c>
      <c r="AW1" s="198" t="s">
        <v>353</v>
      </c>
      <c r="AX1" s="198" t="s">
        <v>354</v>
      </c>
      <c r="AY1" s="198" t="s">
        <v>355</v>
      </c>
      <c r="AZ1" s="198" t="s">
        <v>356</v>
      </c>
      <c r="BA1" s="198" t="s">
        <v>357</v>
      </c>
      <c r="BB1" s="198" t="s">
        <v>358</v>
      </c>
      <c r="BC1" s="198" t="s">
        <v>359</v>
      </c>
      <c r="BD1" s="198" t="s">
        <v>360</v>
      </c>
      <c r="BE1" s="198" t="s">
        <v>361</v>
      </c>
      <c r="BF1" s="198" t="s">
        <v>362</v>
      </c>
      <c r="BG1" s="198" t="s">
        <v>363</v>
      </c>
      <c r="BH1" s="198" t="s">
        <v>364</v>
      </c>
      <c r="BI1" s="198" t="s">
        <v>365</v>
      </c>
      <c r="BJ1" s="198" t="s">
        <v>366</v>
      </c>
      <c r="BK1" s="198" t="s">
        <v>367</v>
      </c>
      <c r="BL1" s="198" t="s">
        <v>368</v>
      </c>
      <c r="BM1" s="198" t="s">
        <v>369</v>
      </c>
      <c r="BN1" s="198" t="s">
        <v>370</v>
      </c>
      <c r="BO1" s="198" t="s">
        <v>371</v>
      </c>
      <c r="BP1" s="198" t="s">
        <v>372</v>
      </c>
      <c r="BQ1" s="198" t="s">
        <v>373</v>
      </c>
      <c r="BR1" s="198" t="s">
        <v>374</v>
      </c>
      <c r="BS1" s="198" t="s">
        <v>375</v>
      </c>
      <c r="BT1" s="198" t="s">
        <v>376</v>
      </c>
      <c r="BU1" s="198" t="s">
        <v>377</v>
      </c>
      <c r="BV1" s="198" t="s">
        <v>378</v>
      </c>
      <c r="BW1" s="198" t="s">
        <v>379</v>
      </c>
      <c r="BX1" s="198" t="s">
        <v>380</v>
      </c>
      <c r="BY1" s="198" t="s">
        <v>381</v>
      </c>
      <c r="BZ1" s="198" t="s">
        <v>382</v>
      </c>
      <c r="CA1" s="198" t="s">
        <v>383</v>
      </c>
      <c r="CB1" s="198" t="s">
        <v>384</v>
      </c>
      <c r="CC1" s="198" t="s">
        <v>385</v>
      </c>
      <c r="CD1" s="198" t="s">
        <v>386</v>
      </c>
      <c r="CE1" s="198" t="s">
        <v>387</v>
      </c>
      <c r="CF1" s="198" t="s">
        <v>388</v>
      </c>
      <c r="CG1" s="198" t="s">
        <v>389</v>
      </c>
      <c r="CH1" s="198" t="s">
        <v>390</v>
      </c>
      <c r="CI1" s="198" t="s">
        <v>391</v>
      </c>
      <c r="CJ1" s="198" t="s">
        <v>392</v>
      </c>
      <c r="CK1" s="198" t="s">
        <v>393</v>
      </c>
      <c r="CL1" s="198" t="s">
        <v>394</v>
      </c>
      <c r="CM1" s="198" t="s">
        <v>395</v>
      </c>
      <c r="CN1" s="198" t="s">
        <v>396</v>
      </c>
      <c r="CO1" s="198" t="s">
        <v>397</v>
      </c>
      <c r="CP1" s="198" t="s">
        <v>398</v>
      </c>
      <c r="CQ1" s="198" t="s">
        <v>399</v>
      </c>
      <c r="CR1" s="198" t="s">
        <v>400</v>
      </c>
      <c r="CS1" s="198" t="s">
        <v>401</v>
      </c>
      <c r="CT1" s="198" t="s">
        <v>402</v>
      </c>
      <c r="CU1" s="198" t="s">
        <v>403</v>
      </c>
      <c r="CV1" s="200" t="s">
        <v>404</v>
      </c>
      <c r="CW1" s="200" t="s">
        <v>405</v>
      </c>
      <c r="CX1" s="198" t="s">
        <v>406</v>
      </c>
      <c r="CY1" s="198" t="s">
        <v>407</v>
      </c>
      <c r="CZ1" s="200" t="s">
        <v>408</v>
      </c>
      <c r="DA1" s="200" t="s">
        <v>409</v>
      </c>
      <c r="DB1" s="200" t="s">
        <v>410</v>
      </c>
      <c r="DC1" s="200" t="s">
        <v>411</v>
      </c>
      <c r="DD1" s="200" t="s">
        <v>412</v>
      </c>
      <c r="DE1" s="200" t="s">
        <v>413</v>
      </c>
      <c r="DF1" s="200" t="s">
        <v>414</v>
      </c>
      <c r="DG1" s="200" t="s">
        <v>415</v>
      </c>
      <c r="DH1" s="200" t="s">
        <v>416</v>
      </c>
      <c r="DI1" s="200" t="s">
        <v>417</v>
      </c>
      <c r="DJ1" s="200" t="s">
        <v>418</v>
      </c>
      <c r="DK1" s="200" t="s">
        <v>419</v>
      </c>
      <c r="DL1" s="200" t="s">
        <v>420</v>
      </c>
      <c r="DM1" s="200" t="s">
        <v>421</v>
      </c>
      <c r="DN1" s="200" t="s">
        <v>422</v>
      </c>
      <c r="DO1" s="200" t="s">
        <v>423</v>
      </c>
      <c r="DP1" s="200" t="s">
        <v>424</v>
      </c>
      <c r="DQ1" s="200" t="s">
        <v>425</v>
      </c>
      <c r="DR1" s="200" t="s">
        <v>426</v>
      </c>
      <c r="DS1" s="200" t="s">
        <v>427</v>
      </c>
      <c r="DT1" s="200" t="s">
        <v>433</v>
      </c>
      <c r="DU1" s="200" t="s">
        <v>428</v>
      </c>
      <c r="DV1" s="200" t="s">
        <v>737</v>
      </c>
      <c r="DW1" s="200" t="s">
        <v>429</v>
      </c>
      <c r="DX1" s="200" t="s">
        <v>430</v>
      </c>
      <c r="DY1" s="200" t="s">
        <v>431</v>
      </c>
      <c r="DZ1" s="200" t="s">
        <v>432</v>
      </c>
      <c r="EA1" s="200" t="s">
        <v>476</v>
      </c>
      <c r="EB1" s="200" t="s">
        <v>477</v>
      </c>
      <c r="EC1" s="200" t="s">
        <v>478</v>
      </c>
      <c r="ED1" s="200" t="s">
        <v>479</v>
      </c>
      <c r="EE1" s="200" t="s">
        <v>480</v>
      </c>
      <c r="EF1" s="200" t="s">
        <v>481</v>
      </c>
      <c r="EG1" s="200" t="s">
        <v>482</v>
      </c>
      <c r="EH1" s="200" t="s">
        <v>483</v>
      </c>
      <c r="EI1" s="200" t="s">
        <v>484</v>
      </c>
      <c r="EJ1" s="200" t="s">
        <v>485</v>
      </c>
      <c r="EK1" s="200" t="s">
        <v>486</v>
      </c>
      <c r="EL1" s="200" t="s">
        <v>487</v>
      </c>
      <c r="EM1" s="200" t="s">
        <v>488</v>
      </c>
      <c r="EN1" s="200" t="s">
        <v>489</v>
      </c>
      <c r="EO1" s="200" t="s">
        <v>490</v>
      </c>
      <c r="EP1" s="200" t="s">
        <v>491</v>
      </c>
      <c r="EQ1" s="200" t="s">
        <v>492</v>
      </c>
      <c r="ER1" s="200" t="s">
        <v>493</v>
      </c>
      <c r="ES1" s="200" t="s">
        <v>494</v>
      </c>
      <c r="ET1" s="200" t="s">
        <v>495</v>
      </c>
      <c r="EU1" s="200" t="s">
        <v>498</v>
      </c>
      <c r="EV1" s="200" t="s">
        <v>499</v>
      </c>
      <c r="EW1" s="200" t="s">
        <v>500</v>
      </c>
      <c r="EX1" s="200" t="s">
        <v>501</v>
      </c>
      <c r="EY1" s="200" t="s">
        <v>502</v>
      </c>
      <c r="EZ1" s="200" t="s">
        <v>503</v>
      </c>
      <c r="FA1" s="200" t="s">
        <v>504</v>
      </c>
      <c r="FB1" s="200" t="s">
        <v>505</v>
      </c>
      <c r="FC1" s="200" t="s">
        <v>506</v>
      </c>
      <c r="FD1" s="200" t="s">
        <v>507</v>
      </c>
      <c r="FE1" s="200" t="s">
        <v>508</v>
      </c>
      <c r="FF1" s="200" t="s">
        <v>509</v>
      </c>
      <c r="FG1" s="200" t="s">
        <v>510</v>
      </c>
      <c r="FH1" s="200" t="s">
        <v>511</v>
      </c>
      <c r="FI1" s="200" t="s">
        <v>512</v>
      </c>
      <c r="FJ1" s="200" t="s">
        <v>513</v>
      </c>
      <c r="FK1" s="200" t="s">
        <v>514</v>
      </c>
      <c r="FL1" s="200" t="s">
        <v>515</v>
      </c>
      <c r="FM1" s="200" t="s">
        <v>516</v>
      </c>
      <c r="FN1" s="200" t="s">
        <v>517</v>
      </c>
      <c r="FO1" s="200" t="s">
        <v>518</v>
      </c>
      <c r="FP1" s="200" t="s">
        <v>519</v>
      </c>
      <c r="FQ1" s="200" t="s">
        <v>520</v>
      </c>
      <c r="FR1" s="200" t="s">
        <v>521</v>
      </c>
      <c r="FS1" s="200" t="s">
        <v>522</v>
      </c>
      <c r="FT1" s="200" t="s">
        <v>523</v>
      </c>
      <c r="FU1" s="200" t="s">
        <v>524</v>
      </c>
      <c r="FV1" s="200" t="s">
        <v>525</v>
      </c>
      <c r="FW1" s="200" t="s">
        <v>526</v>
      </c>
      <c r="FX1" s="200" t="s">
        <v>527</v>
      </c>
      <c r="FY1" s="200" t="s">
        <v>528</v>
      </c>
      <c r="FZ1" s="200" t="s">
        <v>529</v>
      </c>
      <c r="GA1" s="200" t="s">
        <v>530</v>
      </c>
      <c r="GB1" s="200" t="s">
        <v>531</v>
      </c>
      <c r="GC1" s="200" t="s">
        <v>532</v>
      </c>
      <c r="GD1" s="200" t="s">
        <v>533</v>
      </c>
      <c r="GE1" s="200" t="s">
        <v>534</v>
      </c>
      <c r="GF1" s="200" t="s">
        <v>535</v>
      </c>
      <c r="GG1" s="200" t="s">
        <v>536</v>
      </c>
      <c r="GH1" s="200" t="s">
        <v>537</v>
      </c>
      <c r="GI1" s="200" t="s">
        <v>538</v>
      </c>
      <c r="GJ1" s="200" t="s">
        <v>539</v>
      </c>
      <c r="GK1" s="200" t="s">
        <v>540</v>
      </c>
      <c r="GL1" s="200" t="s">
        <v>541</v>
      </c>
      <c r="GM1" s="200" t="s">
        <v>542</v>
      </c>
      <c r="GN1" s="200" t="s">
        <v>543</v>
      </c>
      <c r="GO1" s="200" t="s">
        <v>544</v>
      </c>
      <c r="GP1" s="200" t="s">
        <v>544</v>
      </c>
      <c r="GQ1" s="200" t="s">
        <v>719</v>
      </c>
      <c r="GR1" s="200" t="s">
        <v>720</v>
      </c>
      <c r="GS1" s="200" t="s">
        <v>721</v>
      </c>
      <c r="GT1" s="200" t="s">
        <v>722</v>
      </c>
      <c r="GU1" s="200" t="s">
        <v>548</v>
      </c>
      <c r="GV1" s="200" t="s">
        <v>548</v>
      </c>
      <c r="GW1" s="200" t="s">
        <v>552</v>
      </c>
      <c r="GX1" s="200" t="s">
        <v>549</v>
      </c>
      <c r="GY1" s="200" t="s">
        <v>554</v>
      </c>
      <c r="GZ1" s="200" t="s">
        <v>555</v>
      </c>
      <c r="HA1" s="200" t="s">
        <v>556</v>
      </c>
      <c r="HB1" s="200" t="s">
        <v>718</v>
      </c>
      <c r="HC1" s="200" t="s">
        <v>557</v>
      </c>
      <c r="HD1" s="200" t="s">
        <v>558</v>
      </c>
      <c r="HE1" s="200" t="s">
        <v>559</v>
      </c>
      <c r="HF1" s="200" t="s">
        <v>560</v>
      </c>
      <c r="HG1" s="200" t="s">
        <v>561</v>
      </c>
      <c r="HH1" s="200" t="s">
        <v>562</v>
      </c>
      <c r="HI1" s="200" t="s">
        <v>563</v>
      </c>
      <c r="HJ1" s="200" t="s">
        <v>564</v>
      </c>
      <c r="HK1" s="200" t="s">
        <v>565</v>
      </c>
      <c r="HL1" s="200" t="s">
        <v>566</v>
      </c>
      <c r="HM1" s="200" t="s">
        <v>567</v>
      </c>
      <c r="HN1" s="200" t="s">
        <v>568</v>
      </c>
      <c r="HO1" s="200" t="s">
        <v>569</v>
      </c>
      <c r="HP1" s="200" t="s">
        <v>570</v>
      </c>
      <c r="HQ1" s="200" t="s">
        <v>571</v>
      </c>
      <c r="HR1" s="200" t="s">
        <v>572</v>
      </c>
      <c r="HS1" s="200" t="s">
        <v>573</v>
      </c>
      <c r="HT1" s="200" t="s">
        <v>574</v>
      </c>
      <c r="HU1" s="200" t="s">
        <v>575</v>
      </c>
      <c r="HV1" s="200" t="s">
        <v>576</v>
      </c>
      <c r="HW1" s="200" t="s">
        <v>577</v>
      </c>
      <c r="HX1" s="200" t="s">
        <v>578</v>
      </c>
      <c r="HY1" s="200" t="s">
        <v>579</v>
      </c>
      <c r="HZ1" s="200" t="s">
        <v>580</v>
      </c>
      <c r="IA1" s="200" t="s">
        <v>581</v>
      </c>
      <c r="IB1" s="200" t="s">
        <v>582</v>
      </c>
      <c r="IC1" s="200" t="s">
        <v>583</v>
      </c>
      <c r="ID1" s="200" t="s">
        <v>584</v>
      </c>
      <c r="IE1" s="200" t="s">
        <v>585</v>
      </c>
      <c r="IF1" s="200" t="s">
        <v>586</v>
      </c>
      <c r="IG1" s="200" t="s">
        <v>587</v>
      </c>
      <c r="IH1" s="200" t="s">
        <v>588</v>
      </c>
      <c r="II1" s="200" t="s">
        <v>589</v>
      </c>
      <c r="IJ1" s="200" t="s">
        <v>590</v>
      </c>
      <c r="IK1" s="200" t="s">
        <v>591</v>
      </c>
      <c r="IL1" s="200" t="s">
        <v>592</v>
      </c>
      <c r="IM1" s="200" t="s">
        <v>593</v>
      </c>
      <c r="IN1" s="200" t="s">
        <v>594</v>
      </c>
      <c r="IO1" s="200" t="s">
        <v>595</v>
      </c>
      <c r="IP1" s="200" t="s">
        <v>596</v>
      </c>
      <c r="IQ1" s="200" t="s">
        <v>597</v>
      </c>
      <c r="IR1" s="200" t="s">
        <v>598</v>
      </c>
      <c r="IS1" s="200" t="s">
        <v>599</v>
      </c>
      <c r="IT1" s="200" t="s">
        <v>600</v>
      </c>
      <c r="IU1" s="200" t="s">
        <v>601</v>
      </c>
      <c r="IV1" s="200" t="s">
        <v>602</v>
      </c>
      <c r="IW1" s="200" t="s">
        <v>603</v>
      </c>
      <c r="IX1" s="200" t="s">
        <v>604</v>
      </c>
      <c r="IY1" s="200" t="s">
        <v>605</v>
      </c>
      <c r="IZ1" s="200" t="s">
        <v>606</v>
      </c>
      <c r="JA1" s="200" t="s">
        <v>607</v>
      </c>
      <c r="JB1" s="200" t="s">
        <v>608</v>
      </c>
      <c r="JC1" s="200" t="s">
        <v>609</v>
      </c>
      <c r="JD1" s="200" t="s">
        <v>610</v>
      </c>
      <c r="JE1" s="200" t="s">
        <v>611</v>
      </c>
      <c r="JF1" s="200" t="s">
        <v>612</v>
      </c>
      <c r="JG1" s="200" t="s">
        <v>613</v>
      </c>
      <c r="JH1" s="200" t="s">
        <v>614</v>
      </c>
      <c r="JI1" s="200" t="s">
        <v>615</v>
      </c>
      <c r="JJ1" s="200" t="s">
        <v>616</v>
      </c>
      <c r="JK1" s="200" t="s">
        <v>617</v>
      </c>
      <c r="JL1" s="200" t="s">
        <v>618</v>
      </c>
      <c r="JM1" s="200" t="s">
        <v>619</v>
      </c>
      <c r="JN1" s="200" t="s">
        <v>620</v>
      </c>
      <c r="JO1" s="200" t="s">
        <v>621</v>
      </c>
      <c r="JP1" s="200" t="s">
        <v>622</v>
      </c>
      <c r="JQ1" s="200" t="s">
        <v>623</v>
      </c>
      <c r="JR1" s="200" t="s">
        <v>624</v>
      </c>
      <c r="JS1" s="200" t="s">
        <v>625</v>
      </c>
      <c r="JT1" s="200" t="s">
        <v>626</v>
      </c>
      <c r="JU1" s="200" t="s">
        <v>553</v>
      </c>
      <c r="JV1" s="200" t="s">
        <v>627</v>
      </c>
      <c r="JW1" s="200" t="s">
        <v>628</v>
      </c>
      <c r="JX1" s="200" t="s">
        <v>551</v>
      </c>
      <c r="JY1" s="200" t="s">
        <v>629</v>
      </c>
      <c r="JZ1" s="200" t="s">
        <v>550</v>
      </c>
      <c r="KA1" s="200" t="s">
        <v>630</v>
      </c>
      <c r="KB1" s="200" t="s">
        <v>631</v>
      </c>
      <c r="KC1" s="200" t="s">
        <v>632</v>
      </c>
      <c r="KD1" s="200" t="s">
        <v>633</v>
      </c>
      <c r="KE1" s="200" t="s">
        <v>634</v>
      </c>
      <c r="KF1" s="200" t="s">
        <v>635</v>
      </c>
      <c r="KG1" s="200" t="s">
        <v>636</v>
      </c>
      <c r="KH1" s="200" t="s">
        <v>637</v>
      </c>
      <c r="KI1" s="200" t="s">
        <v>638</v>
      </c>
      <c r="KJ1" s="200" t="s">
        <v>639</v>
      </c>
      <c r="KK1" s="200" t="s">
        <v>656</v>
      </c>
      <c r="KL1" s="200" t="s">
        <v>657</v>
      </c>
      <c r="KM1" s="200" t="s">
        <v>658</v>
      </c>
      <c r="KN1" s="200" t="s">
        <v>659</v>
      </c>
      <c r="KO1" s="200" t="s">
        <v>660</v>
      </c>
      <c r="KP1" s="200" t="s">
        <v>661</v>
      </c>
      <c r="KQ1" s="200" t="s">
        <v>662</v>
      </c>
      <c r="KR1" s="200" t="s">
        <v>663</v>
      </c>
      <c r="KS1" s="200" t="s">
        <v>664</v>
      </c>
      <c r="KT1" s="200" t="s">
        <v>665</v>
      </c>
      <c r="KU1" s="200" t="s">
        <v>666</v>
      </c>
      <c r="KV1" s="200" t="s">
        <v>667</v>
      </c>
      <c r="KW1" s="200" t="s">
        <v>668</v>
      </c>
      <c r="KX1" s="200" t="s">
        <v>669</v>
      </c>
      <c r="KY1" s="200" t="s">
        <v>670</v>
      </c>
      <c r="KZ1" s="200" t="s">
        <v>671</v>
      </c>
      <c r="LA1" s="200" t="s">
        <v>672</v>
      </c>
      <c r="LB1" s="200" t="s">
        <v>673</v>
      </c>
      <c r="LC1" s="200" t="s">
        <v>674</v>
      </c>
      <c r="LD1" s="200" t="s">
        <v>675</v>
      </c>
      <c r="LE1" s="200" t="s">
        <v>676</v>
      </c>
      <c r="LF1" s="200" t="s">
        <v>677</v>
      </c>
      <c r="LG1" s="200" t="s">
        <v>678</v>
      </c>
      <c r="LH1" s="200" t="s">
        <v>679</v>
      </c>
      <c r="LI1" s="200" t="s">
        <v>680</v>
      </c>
      <c r="LJ1" s="200" t="s">
        <v>681</v>
      </c>
      <c r="LK1" s="200" t="s">
        <v>682</v>
      </c>
      <c r="LL1" s="200" t="s">
        <v>683</v>
      </c>
      <c r="LM1" s="200" t="s">
        <v>684</v>
      </c>
      <c r="LN1" s="200" t="s">
        <v>685</v>
      </c>
      <c r="LO1" s="200" t="s">
        <v>686</v>
      </c>
      <c r="LP1" s="200" t="s">
        <v>687</v>
      </c>
      <c r="LQ1" s="200" t="s">
        <v>688</v>
      </c>
      <c r="LR1" s="200" t="s">
        <v>689</v>
      </c>
      <c r="LS1" s="200" t="s">
        <v>690</v>
      </c>
      <c r="LT1" s="200" t="s">
        <v>691</v>
      </c>
      <c r="LU1" s="200" t="s">
        <v>694</v>
      </c>
      <c r="LV1" s="200" t="s">
        <v>695</v>
      </c>
      <c r="LW1" s="200" t="s">
        <v>696</v>
      </c>
      <c r="LX1" s="200" t="s">
        <v>697</v>
      </c>
      <c r="LY1" s="200" t="s">
        <v>698</v>
      </c>
      <c r="LZ1" s="200" t="s">
        <v>699</v>
      </c>
      <c r="MA1" s="200" t="s">
        <v>700</v>
      </c>
      <c r="MB1" s="200" t="s">
        <v>701</v>
      </c>
      <c r="MC1" s="200" t="s">
        <v>702</v>
      </c>
      <c r="MD1" s="200" t="s">
        <v>703</v>
      </c>
      <c r="ME1" s="200" t="s">
        <v>704</v>
      </c>
      <c r="MF1" s="200" t="s">
        <v>705</v>
      </c>
      <c r="MG1" s="200" t="s">
        <v>723</v>
      </c>
      <c r="MH1" s="200" t="s">
        <v>724</v>
      </c>
      <c r="MI1" s="200" t="s">
        <v>725</v>
      </c>
      <c r="MJ1" s="200" t="s">
        <v>726</v>
      </c>
      <c r="MK1" s="200" t="s">
        <v>706</v>
      </c>
      <c r="ML1" s="200" t="s">
        <v>707</v>
      </c>
      <c r="MM1" s="200" t="s">
        <v>708</v>
      </c>
      <c r="MN1" s="200" t="s">
        <v>709</v>
      </c>
      <c r="MO1" s="200" t="s">
        <v>710</v>
      </c>
      <c r="MP1" s="200" t="s">
        <v>711</v>
      </c>
      <c r="MQ1" s="200" t="s">
        <v>713</v>
      </c>
      <c r="MR1" s="200" t="s">
        <v>712</v>
      </c>
      <c r="MS1" s="200" t="s">
        <v>714</v>
      </c>
      <c r="MT1" s="200" t="s">
        <v>715</v>
      </c>
      <c r="MU1" t="s">
        <v>727</v>
      </c>
      <c r="MV1" t="s">
        <v>728</v>
      </c>
      <c r="MW1" t="s">
        <v>729</v>
      </c>
      <c r="MX1" t="s">
        <v>730</v>
      </c>
      <c r="MY1" t="s">
        <v>731</v>
      </c>
      <c r="MZ1" t="s">
        <v>741</v>
      </c>
    </row>
    <row r="2" spans="1:364">
      <c r="A2" s="199" t="s">
        <v>347</v>
      </c>
      <c r="B2" s="199">
        <f>訪問看護ステーションコード</f>
        <v>0</v>
      </c>
      <c r="C2" s="199">
        <f>訪問看護ステーション名</f>
        <v>0</v>
      </c>
      <c r="D2" s="199" t="b">
        <f>'別紙様式11_訪問看護ベースアップ評価料（Ⅰ）'!$AF$12</f>
        <v>0</v>
      </c>
      <c r="E2" s="209">
        <f>'別紙様式11_訪問看護ベースアップ評価料（Ⅰ）'!$F$15</f>
        <v>0</v>
      </c>
      <c r="F2" s="201">
        <f>$B$2</f>
        <v>0</v>
      </c>
      <c r="G2" s="201">
        <f>$C$2</f>
        <v>0</v>
      </c>
      <c r="H2" s="199" t="b">
        <f>'（参考）_賃金引き上げ計画書作成のための計算シート'!$AK$9</f>
        <v>0</v>
      </c>
      <c r="I2" s="199" t="b">
        <f>'（参考）_賃金引き上げ計画書作成のための計算シート'!$AK$10</f>
        <v>0</v>
      </c>
      <c r="J2" s="199">
        <f>'（参考）_賃金引き上げ計画書作成のための計算シート'!$AK$11</f>
        <v>0</v>
      </c>
      <c r="K2" s="201">
        <f>$J$2</f>
        <v>0</v>
      </c>
      <c r="L2" s="201">
        <f>$J$2</f>
        <v>0</v>
      </c>
      <c r="M2" s="206">
        <f>'（参考）_賃金引き上げ計画書作成のための計算シート'!$H$25</f>
        <v>0</v>
      </c>
      <c r="N2" s="206">
        <f>'（参考）_賃金引き上げ計画書作成のための計算シート'!$H$26</f>
        <v>0</v>
      </c>
      <c r="O2" s="206">
        <f>'（参考）_賃金引き上げ計画書作成のための計算シート'!$H$27</f>
        <v>0</v>
      </c>
      <c r="P2" s="206">
        <f>'（参考）_賃金引き上げ計画書作成のための計算シート'!$H$28</f>
        <v>0</v>
      </c>
      <c r="Q2" s="206">
        <f>'（参考）_賃金引き上げ計画書作成のための計算シート'!$H$29</f>
        <v>0</v>
      </c>
      <c r="R2" s="206">
        <f>'（参考）_賃金引き上げ計画書作成のための計算シート'!$H$30</f>
        <v>0</v>
      </c>
      <c r="S2" s="206">
        <f>'（参考）_賃金引き上げ計画書作成のための計算シート'!$V$25</f>
        <v>0</v>
      </c>
      <c r="T2" s="206">
        <f>'（参考）_賃金引き上げ計画書作成のための計算シート'!$V$26</f>
        <v>0</v>
      </c>
      <c r="U2" s="206">
        <f>'（参考）_賃金引き上げ計画書作成のための計算シート'!$V$27</f>
        <v>0</v>
      </c>
      <c r="V2" s="206">
        <f>'（参考）_賃金引き上げ計画書作成のための計算シート'!$V$28</f>
        <v>0</v>
      </c>
      <c r="W2" s="206">
        <f>'（参考）_賃金引き上げ計画書作成のための計算シート'!$V$29</f>
        <v>0</v>
      </c>
      <c r="X2" s="206">
        <f>'（参考）_賃金引き上げ計画書作成のための計算シート'!$V$30</f>
        <v>0</v>
      </c>
      <c r="Y2" s="206">
        <f>IFERROR(AVERAGE($M$2:$X$2),0)</f>
        <v>0</v>
      </c>
      <c r="Z2" s="202">
        <f>'（参考）_賃金引き上げ計画書作成のための計算シート'!$Z$32</f>
        <v>0</v>
      </c>
      <c r="AA2" s="199">
        <f>'（参考）_賃金引き上げ計画書作成のための計算シート'!$M$42</f>
        <v>0</v>
      </c>
      <c r="AB2" s="199">
        <f>'（参考）_賃金引き上げ計画書作成のための計算シート'!$M$43</f>
        <v>0</v>
      </c>
      <c r="AC2" s="199">
        <f>'（参考）_賃金引き上げ計画書作成のための計算シート'!$M$44</f>
        <v>0</v>
      </c>
      <c r="AD2" s="210">
        <f>IFERROR(ROUND(AVERAGE($AA$2:$AC$2),2),0)</f>
        <v>0</v>
      </c>
      <c r="AE2" s="199">
        <f>'（参考）_賃金引き上げ計画書作成のための計算シート'!$Z$46</f>
        <v>0</v>
      </c>
      <c r="AF2" s="211">
        <f>$AD$2</f>
        <v>0</v>
      </c>
      <c r="AG2" s="211">
        <f>$AE$2</f>
        <v>0</v>
      </c>
      <c r="AH2" s="205">
        <f>$AD$2*'（参考）_賃金引き上げ計画書作成のための計算シート'!$AK$46</f>
        <v>0</v>
      </c>
      <c r="AI2" s="205">
        <f>$AE$2*'（参考）_賃金引き上げ計画書作成のための計算シート'!$AK$46</f>
        <v>0</v>
      </c>
      <c r="AJ2" s="199">
        <f>'（参考）_賃金引き上げ計画書作成のための計算シート'!$M$59</f>
        <v>0</v>
      </c>
      <c r="AK2" s="199">
        <f>'（参考）_賃金引き上げ計画書作成のための計算シート'!$M$60</f>
        <v>0</v>
      </c>
      <c r="AL2" s="199">
        <f>'（参考）_賃金引き上げ計画書作成のための計算シート'!$M$61</f>
        <v>0</v>
      </c>
      <c r="AM2" s="201">
        <f>AVERAGE($AJ$2:$AL$2)</f>
        <v>0</v>
      </c>
      <c r="AN2" s="199">
        <f>'（参考）_賃金引き上げ計画書作成のための計算シート'!$T$59</f>
        <v>0</v>
      </c>
      <c r="AO2" s="199">
        <f>'（参考）_賃金引き上げ計画書作成のための計算シート'!$T$60</f>
        <v>0</v>
      </c>
      <c r="AP2" s="199">
        <f>'（参考）_賃金引き上げ計画書作成のための計算シート'!$T$61</f>
        <v>0</v>
      </c>
      <c r="AQ2" s="201">
        <f>AVERAGE($AN$2:$AP$2)</f>
        <v>0</v>
      </c>
      <c r="AR2" s="203">
        <f>IFERROR($AM$2/($AQ$2+$AM$2),0)</f>
        <v>0</v>
      </c>
      <c r="AS2" s="208">
        <f>'（参考）_賃金引き上げ計画書作成のための計算シート'!$Z$65</f>
        <v>0</v>
      </c>
      <c r="AT2" s="204" t="e">
        <f>ROUNDDOWN($AH$2/($Y$2*$AR$2),4)</f>
        <v>#DIV/0!</v>
      </c>
      <c r="AU2" s="204" t="e">
        <f>ROUNDDOWN($AI$2/($Z$2*$AS$2),4)</f>
        <v>#DIV/0!</v>
      </c>
      <c r="AV2" s="201">
        <f>$B$2</f>
        <v>0</v>
      </c>
      <c r="AW2" s="201">
        <f>$C$2</f>
        <v>0</v>
      </c>
      <c r="AX2" s="199" t="b">
        <f>'別紙様式11_訪問看護ベースアップ評価料（Ⅱ）'!$AK$12</f>
        <v>1</v>
      </c>
      <c r="AY2" s="199" t="b">
        <f>'別紙様式11_訪問看護ベースアップ評価料（Ⅱ）'!$AK$14</f>
        <v>0</v>
      </c>
      <c r="AZ2" s="199" t="b">
        <f>'別紙様式11_訪問看護ベースアップ評価料（Ⅱ）'!$AK$15</f>
        <v>0</v>
      </c>
      <c r="BA2" s="199">
        <f>'別紙様式11_訪問看護ベースアップ評価料（Ⅱ）'!$AK$16</f>
        <v>0</v>
      </c>
      <c r="BB2" s="209">
        <f>'別紙様式11_訪問看護ベースアップ評価料（Ⅱ）'!$J$22</f>
        <v>0</v>
      </c>
      <c r="BC2" s="199" t="b">
        <f>'別紙様式11_訪問看護ベースアップ評価料（Ⅱ）'!$AK$24</f>
        <v>0</v>
      </c>
      <c r="BD2" s="199" t="b">
        <f>'別紙様式11_訪問看護ベースアップ評価料（Ⅱ）'!$AK$26</f>
        <v>0</v>
      </c>
      <c r="BE2" s="199">
        <f>'別紙様式11_訪問看護ベースアップ評価料（Ⅱ）'!$AK$33</f>
        <v>0</v>
      </c>
      <c r="BF2" s="199">
        <f>'別紙様式11_訪問看護ベースアップ評価料（Ⅱ）'!$AK$37</f>
        <v>0</v>
      </c>
      <c r="BG2" s="206">
        <f>'別紙様式11_訪問看護ベースアップ評価料（Ⅱ）'!$H$41</f>
        <v>0</v>
      </c>
      <c r="BH2" s="206">
        <f>'別紙様式11_訪問看護ベースアップ評価料（Ⅱ）'!$H$42</f>
        <v>0</v>
      </c>
      <c r="BI2" s="206">
        <f>'別紙様式11_訪問看護ベースアップ評価料（Ⅱ）'!$H$43</f>
        <v>0</v>
      </c>
      <c r="BJ2" s="206">
        <f>'別紙様式11_訪問看護ベースアップ評価料（Ⅱ）'!$H$44</f>
        <v>0</v>
      </c>
      <c r="BK2" s="206">
        <f>'別紙様式11_訪問看護ベースアップ評価料（Ⅱ）'!$H$45</f>
        <v>0</v>
      </c>
      <c r="BL2" s="206">
        <f>'別紙様式11_訪問看護ベースアップ評価料（Ⅱ）'!$H$46</f>
        <v>0</v>
      </c>
      <c r="BM2" s="206">
        <f>'別紙様式11_訪問看護ベースアップ評価料（Ⅱ）'!$V$41</f>
        <v>0</v>
      </c>
      <c r="BN2" s="206">
        <f>'別紙様式11_訪問看護ベースアップ評価料（Ⅱ）'!$V$42</f>
        <v>0</v>
      </c>
      <c r="BO2" s="206">
        <f>'別紙様式11_訪問看護ベースアップ評価料（Ⅱ）'!$V$43</f>
        <v>0</v>
      </c>
      <c r="BP2" s="206">
        <f>'別紙様式11_訪問看護ベースアップ評価料（Ⅱ）'!$V$44</f>
        <v>0</v>
      </c>
      <c r="BQ2" s="206">
        <f>'別紙様式11_訪問看護ベースアップ評価料（Ⅱ）'!$V$45</f>
        <v>0</v>
      </c>
      <c r="BR2" s="206">
        <f>'別紙様式11_訪問看護ベースアップ評価料（Ⅱ）'!$V$46</f>
        <v>0</v>
      </c>
      <c r="BS2" s="205">
        <f>IFERROR(AVERAGE($BG$2:$BR$2),0)</f>
        <v>0</v>
      </c>
      <c r="BT2" s="206">
        <f>'別紙様式11_訪問看護ベースアップ評価料（Ⅱ）'!$Z$48</f>
        <v>0</v>
      </c>
      <c r="BU2" s="199">
        <f>'別紙様式11_訪問看護ベースアップ評価料（Ⅱ）'!$M$56</f>
        <v>0</v>
      </c>
      <c r="BV2" s="199">
        <f>'別紙様式11_訪問看護ベースアップ評価料（Ⅱ）'!$M$57</f>
        <v>0</v>
      </c>
      <c r="BW2" s="199">
        <f>'別紙様式11_訪問看護ベースアップ評価料（Ⅱ）'!$M$58</f>
        <v>0</v>
      </c>
      <c r="BX2" s="212">
        <f>IFERROR(ROUND(AVERAGE($BU$2:$BW$2),2),0)</f>
        <v>0</v>
      </c>
      <c r="BY2" s="199">
        <f>'別紙様式11_訪問看護ベースアップ評価料（Ⅱ）'!$Z$60</f>
        <v>0</v>
      </c>
      <c r="BZ2" s="212">
        <f>$BX$2</f>
        <v>0</v>
      </c>
      <c r="CA2" s="212">
        <f>$BY$2</f>
        <v>0</v>
      </c>
      <c r="CB2" s="205">
        <f>$BZ$2*'別紙様式11_訪問看護ベースアップ評価料（Ⅱ）'!$AK$60</f>
        <v>0</v>
      </c>
      <c r="CC2" s="205">
        <f>$CA$2*'別紙様式11_訪問看護ベースアップ評価料（Ⅱ）'!$AK$60</f>
        <v>0</v>
      </c>
      <c r="CD2" s="199">
        <f>'別紙様式11_訪問看護ベースアップ評価料（Ⅱ）'!$M$73</f>
        <v>0</v>
      </c>
      <c r="CE2" s="199">
        <f>'別紙様式11_訪問看護ベースアップ評価料（Ⅱ）'!$M$74</f>
        <v>0</v>
      </c>
      <c r="CF2" s="199">
        <f>'別紙様式11_訪問看護ベースアップ評価料（Ⅱ）'!$M$75</f>
        <v>0</v>
      </c>
      <c r="CG2" s="212">
        <f>AVERAGE($CD$2:$CF2)</f>
        <v>0</v>
      </c>
      <c r="CH2" s="199">
        <f>'別紙様式11_訪問看護ベースアップ評価料（Ⅱ）'!$T$73</f>
        <v>0</v>
      </c>
      <c r="CI2" s="199">
        <f>'別紙様式11_訪問看護ベースアップ評価料（Ⅱ）'!$T$74</f>
        <v>0</v>
      </c>
      <c r="CJ2" s="199">
        <f>'別紙様式11_訪問看護ベースアップ評価料（Ⅱ）'!$T$75</f>
        <v>0</v>
      </c>
      <c r="CK2" s="212">
        <f>AVERAGE($CH$2:$CJ2)</f>
        <v>0</v>
      </c>
      <c r="CL2" s="203">
        <f>医療保険の利用者割合２</f>
        <v>0</v>
      </c>
      <c r="CM2" s="208">
        <f>'別紙様式11_訪問看護ベースアップ評価料（Ⅱ）'!$Z$79</f>
        <v>0</v>
      </c>
      <c r="CN2" s="204" t="e">
        <f>ROUNDDOWN($CB$2/($BS$2*$CL$2),4)</f>
        <v>#DIV/0!</v>
      </c>
      <c r="CO2" s="204" t="e">
        <f>ROUNDDOWN($CC$2/($BT$2*$CM$2),4)</f>
        <v>#DIV/0!</v>
      </c>
      <c r="CP2" s="205" t="str">
        <f>IFERROR(IF(ROUNDDOWN(($BS$2*$CL$2*1.2%-$CB$2)/$BZ$2,1)&lt;0,0,ROUNDDOWN(($BS$2*$CL$2*1.2%-$CB$2)/$BZ$2,1)),"")</f>
        <v/>
      </c>
      <c r="CQ2" s="205" t="str">
        <f>IFERROR(IF(ROUNDDOWN(($BT$2*$CM$2*1.2%-$CC$2)/$CA$2,1)&lt;0,0,ROUNDDOWN(($BT$2*$CM$2*1.2%-$CC$2)/$CA$2,1)),"")</f>
        <v/>
      </c>
      <c r="CR2" s="201" t="str">
        <f>'別紙様式11_訪問看護ベースアップ評価料（Ⅱ）'!$AL$94</f>
        <v>FALSE</v>
      </c>
      <c r="CS2" s="201" t="str">
        <f>'別紙様式11_訪問看護ベースアップ評価料（Ⅱ）'!$AL$95</f>
        <v>FALSE</v>
      </c>
      <c r="CT2" s="201" t="str">
        <f>'別紙様式11_訪問看護ベースアップ評価料（Ⅱ）'!$AL$96</f>
        <v>FALSE</v>
      </c>
      <c r="CU2" s="201" t="str">
        <f>'別紙様式11_訪問看護ベースアップ評価料（Ⅱ）'!$AL$97</f>
        <v>FALSE</v>
      </c>
      <c r="CV2" s="201" t="str">
        <f>+'別紙様式11_訪問看護ベースアップ評価料（Ⅱ）'!$D$102</f>
        <v/>
      </c>
      <c r="CW2" s="199">
        <f>'別紙様式11_訪問看護ベースアップ評価料（Ⅱ）'!$AM$105</f>
        <v>0</v>
      </c>
      <c r="CX2" s="201">
        <f>$B$2</f>
        <v>0</v>
      </c>
      <c r="CY2" s="201">
        <f>$C$2</f>
        <v>0</v>
      </c>
      <c r="CZ2" s="199">
        <f>'（別添１）_賃金改善計画書（訪問看護ステーション）'!$AJ$9</f>
        <v>0</v>
      </c>
      <c r="DA2" s="199">
        <f>'（別添１）_賃金改善計画書（訪問看護ステーション）'!$E$13</f>
        <v>0</v>
      </c>
      <c r="DB2" s="199">
        <f>'（別添１）_賃金改善計画書（訪問看護ステーション）'!$H$13</f>
        <v>0</v>
      </c>
      <c r="DC2" s="199">
        <f>'（別添１）_賃金改善計画書（訪問看護ステーション）'!$O$13</f>
        <v>0</v>
      </c>
      <c r="DD2" s="199">
        <f>'（別添１）_賃金改善計画書（訪問看護ステーション）'!$R$13</f>
        <v>0</v>
      </c>
      <c r="DE2" s="201">
        <f>IF($DA$2=$DC$2,$DD$2-$DB$2+1,IF($DC$2-$DA$2=1,12-$DB$2+1+$DD$2,IF($DC$2-$DA$2=2,12-$DB$2+1+$DD$2+12,"エラー")))</f>
        <v>1</v>
      </c>
      <c r="DF2" s="199">
        <f>'（別添１）_賃金改善計画書（訪問看護ステーション）'!$E$18</f>
        <v>0</v>
      </c>
      <c r="DG2" s="199">
        <f>'（別添１）_賃金改善計画書（訪問看護ステーション）'!$H$18</f>
        <v>0</v>
      </c>
      <c r="DH2" s="199">
        <f>'（別添１）_賃金改善計画書（訪問看護ステーション）'!$O$18</f>
        <v>0</v>
      </c>
      <c r="DI2" s="199">
        <f>'（別添１）_賃金改善計画書（訪問看護ステーション）'!$R$18</f>
        <v>0</v>
      </c>
      <c r="DJ2" s="201">
        <f>IF($DF$2=$DH$2,$DI$2-$DG$2+1,IF($DH$2-$DF$2=1,12-$DG$2+1+$DI$2,IF($DH$2-$DF$2=2,12-$DG$2+1+$DI$2+12,"エラー")))</f>
        <v>1</v>
      </c>
      <c r="DK2" s="199" t="b">
        <f>'（別添１）_賃金改善計画書（訪問看護ステーション）'!$AH$25</f>
        <v>1</v>
      </c>
      <c r="DL2" s="207">
        <f>SUM($DM$2:$DN$2)</f>
        <v>0</v>
      </c>
      <c r="DM2" s="205">
        <f>IF($DK$2=TRUE,$CB$2*$DJ$2,$AH$2*$DJ$2)</f>
        <v>0</v>
      </c>
      <c r="DN2" s="205">
        <f>$DP$2*$DQ$2</f>
        <v>0</v>
      </c>
      <c r="DO2" s="201" t="str">
        <f>IF($DK$2=FALSE,"届出なし",_xlfn.XLOOKUP($CW$2,'リスト（訪問看護）'!$N:$N,'リスト（訪問看護）'!$C:$C,"届出なし",0,1))</f>
        <v>届出なし</v>
      </c>
      <c r="DP2" s="201">
        <f>VLOOKUP($DO$2,'リスト（訪問看護）'!$C:$D,2,FALSE)</f>
        <v>0</v>
      </c>
      <c r="DQ2" s="201">
        <f>IF($DO$2="届出なし",0,'別紙様式11_訪問看護ベースアップ評価料（Ⅱ）'!$M$67*$DJ$2)</f>
        <v>0</v>
      </c>
      <c r="DR2" s="202">
        <f>'（別添１）_賃金改善計画書（訪問看護ステーション）'!$AB$37</f>
        <v>0</v>
      </c>
      <c r="DS2" s="202">
        <f>'（別添１）_賃金改善計画書（訪問看護ステーション）'!$AB$38</f>
        <v>0</v>
      </c>
      <c r="DT2" s="207">
        <f>$DL$2-$DR$2+$DS$2</f>
        <v>0</v>
      </c>
      <c r="DU2" s="202">
        <f>'（別添１）_賃金改善計画書（訪問看護ステーション）'!$AB$44</f>
        <v>0</v>
      </c>
      <c r="DV2" s="255" t="str">
        <f>'（別添１）_賃金改善計画書（訪問看護ステーション）'!AH44</f>
        <v>OK</v>
      </c>
      <c r="DW2" s="207">
        <f>$DT$2</f>
        <v>0</v>
      </c>
      <c r="DX2" s="202">
        <f>'（別添１）_賃金改善計画書（訪問看護ステーション）'!$AB$46</f>
        <v>0</v>
      </c>
      <c r="DY2" s="202">
        <f>'（別添１）_賃金改善計画書（訪問看護ステーション）'!$AB$47</f>
        <v>0</v>
      </c>
      <c r="DZ2" s="207">
        <f>$DU$2-$DW$2-$DX$2-$DY$2</f>
        <v>0</v>
      </c>
      <c r="EA2" s="209">
        <f>'（別添１）_賃金改善計画書（訪問看護ステーション）'!$AB$63</f>
        <v>0</v>
      </c>
      <c r="EB2" s="203">
        <f>IF($DK$2=TRUE,医療保険の利用者割合２,医療保険の利用者割合１)</f>
        <v>0</v>
      </c>
      <c r="EC2" s="202">
        <f>'（別添１）_賃金改善計画書（訪問看護ステーション）'!$AB$64</f>
        <v>0</v>
      </c>
      <c r="ED2" s="205">
        <f>$EB$2*$EC$2</f>
        <v>0</v>
      </c>
      <c r="EE2" s="202">
        <f>'（別添１）_賃金改善計画書（訪問看護ステーション）'!$AB$65</f>
        <v>0</v>
      </c>
      <c r="EF2" s="205">
        <f>$EB$2*$EE$2</f>
        <v>0</v>
      </c>
      <c r="EG2" s="207">
        <f>$EF$2-$ED$2</f>
        <v>0</v>
      </c>
      <c r="EH2" s="202">
        <f>'（別添１）_賃金改善計画書（訪問看護ステーション）'!$AB$67</f>
        <v>0</v>
      </c>
      <c r="EI2" s="202">
        <f>'（別添１）_賃金改善計画書（訪問看護ステーション）'!$AB$68</f>
        <v>0</v>
      </c>
      <c r="EJ2" s="203" t="e">
        <f>$EI$2/$ED$2</f>
        <v>#DIV/0!</v>
      </c>
      <c r="EK2" s="212" t="s">
        <v>777</v>
      </c>
      <c r="EL2" s="212" t="s">
        <v>777</v>
      </c>
      <c r="EM2" s="212" t="s">
        <v>777</v>
      </c>
      <c r="EN2" s="212" t="s">
        <v>777</v>
      </c>
      <c r="EO2" s="212" t="s">
        <v>777</v>
      </c>
      <c r="EP2" s="212" t="s">
        <v>777</v>
      </c>
      <c r="EQ2" s="212" t="s">
        <v>777</v>
      </c>
      <c r="ER2" s="212" t="s">
        <v>777</v>
      </c>
      <c r="ES2" s="212" t="s">
        <v>777</v>
      </c>
      <c r="ET2" s="212" t="s">
        <v>777</v>
      </c>
      <c r="EU2" s="212" t="s">
        <v>777</v>
      </c>
      <c r="EV2" s="212" t="s">
        <v>777</v>
      </c>
      <c r="EW2" s="212" t="s">
        <v>777</v>
      </c>
      <c r="EX2" s="212" t="s">
        <v>777</v>
      </c>
      <c r="EY2" s="212" t="s">
        <v>777</v>
      </c>
      <c r="EZ2" s="212" t="s">
        <v>777</v>
      </c>
      <c r="FA2" s="212" t="s">
        <v>777</v>
      </c>
      <c r="FB2" s="212" t="s">
        <v>777</v>
      </c>
      <c r="FC2" s="212" t="s">
        <v>777</v>
      </c>
      <c r="FD2" s="212" t="s">
        <v>777</v>
      </c>
      <c r="FE2" s="212" t="s">
        <v>777</v>
      </c>
      <c r="FF2" s="212" t="s">
        <v>777</v>
      </c>
      <c r="FG2" s="212" t="s">
        <v>777</v>
      </c>
      <c r="FH2" s="212" t="s">
        <v>777</v>
      </c>
      <c r="FI2" s="212" t="s">
        <v>777</v>
      </c>
      <c r="FJ2" s="212" t="s">
        <v>777</v>
      </c>
      <c r="FK2" s="212" t="s">
        <v>777</v>
      </c>
      <c r="FL2" s="212" t="s">
        <v>777</v>
      </c>
      <c r="FM2" s="212" t="s">
        <v>777</v>
      </c>
      <c r="FN2" s="212" t="s">
        <v>777</v>
      </c>
      <c r="FO2" s="212" t="s">
        <v>777</v>
      </c>
      <c r="FP2" s="212" t="s">
        <v>777</v>
      </c>
      <c r="FQ2" s="212" t="s">
        <v>777</v>
      </c>
      <c r="FR2" s="212" t="s">
        <v>777</v>
      </c>
      <c r="FS2" s="212" t="s">
        <v>777</v>
      </c>
      <c r="FT2" s="212" t="s">
        <v>777</v>
      </c>
      <c r="FU2" s="212" t="s">
        <v>777</v>
      </c>
      <c r="FV2" s="212" t="s">
        <v>777</v>
      </c>
      <c r="FW2" s="212" t="s">
        <v>777</v>
      </c>
      <c r="FX2" s="212" t="s">
        <v>777</v>
      </c>
      <c r="FY2" s="209">
        <f>'（別添１）_賃金改善計画書（訪問看護ステーション）'!$AB$72</f>
        <v>0</v>
      </c>
      <c r="FZ2" s="212" t="s">
        <v>777</v>
      </c>
      <c r="GA2" s="206">
        <f>'（別添１）_賃金改善計画書（訪問看護ステーション）'!$AB$73</f>
        <v>0</v>
      </c>
      <c r="GB2" s="212" t="s">
        <v>777</v>
      </c>
      <c r="GC2" s="212" t="s">
        <v>777</v>
      </c>
      <c r="GD2" s="206">
        <f>'（別添１）_賃金改善計画書（訪問看護ステーション）'!$AB$74</f>
        <v>0</v>
      </c>
      <c r="GE2" s="212" t="s">
        <v>777</v>
      </c>
      <c r="GF2" s="212" t="s">
        <v>777</v>
      </c>
      <c r="GG2" s="205">
        <f>$GD$2-$GA$2</f>
        <v>0</v>
      </c>
      <c r="GH2" s="212" t="s">
        <v>777</v>
      </c>
      <c r="GI2" s="206">
        <f>'（別添１）_賃金改善計画書（訪問看護ステーション）'!$AB$76</f>
        <v>0</v>
      </c>
      <c r="GJ2" s="206">
        <f>'（別添１）_賃金改善計画書（訪問看護ステーション）'!$AB$77</f>
        <v>0</v>
      </c>
      <c r="GK2" s="203" t="e">
        <f>$GJ$2/$GA$2</f>
        <v>#DIV/0!</v>
      </c>
      <c r="GL2" s="199" t="b">
        <f>'（別添１）_賃金改善計画書（訪問看護ステーション）'!$AH$81</f>
        <v>0</v>
      </c>
      <c r="GM2" s="199" t="b">
        <f>'（別添１）_賃金改善計画書（訪問看護ステーション）'!$AH$82</f>
        <v>0</v>
      </c>
      <c r="GN2" s="199" t="b">
        <f>'（別添１）_賃金改善計画書（訪問看護ステーション）'!$AH$83</f>
        <v>0</v>
      </c>
      <c r="GO2" s="199">
        <f>'（別添１）_賃金改善計画書（訪問看護ステーション）'!$L$83</f>
        <v>0</v>
      </c>
      <c r="GP2" s="199">
        <f>'（別添１）_賃金改善計画書（訪問看護ステーション）'!$C$86</f>
        <v>0</v>
      </c>
      <c r="GQ2" s="199">
        <f>'（別添１）_賃金改善計画書（訪問看護ステーション）'!$E$92</f>
        <v>0</v>
      </c>
      <c r="GR2" s="199">
        <f>'（別添１）_賃金改善計画書（訪問看護ステーション）'!$H$92</f>
        <v>0</v>
      </c>
      <c r="GS2" s="199">
        <f>'（別添１）_賃金改善計画書（訪問看護ステーション）'!$K$92</f>
        <v>0</v>
      </c>
      <c r="GT2" s="199">
        <f>'（別添１）_賃金改善計画書（訪問看護ステーション）'!$T$92</f>
        <v>0</v>
      </c>
      <c r="GU2" s="201">
        <f>$B$2</f>
        <v>0</v>
      </c>
      <c r="GV2" s="201">
        <f>$C$2</f>
        <v>0</v>
      </c>
      <c r="GW2" s="201">
        <f>$DF$2</f>
        <v>0</v>
      </c>
      <c r="GX2" s="201">
        <f>$DG$2</f>
        <v>0</v>
      </c>
      <c r="GY2" s="201">
        <f>$DH$2</f>
        <v>0</v>
      </c>
      <c r="GZ2" s="201">
        <f>$DI$2</f>
        <v>0</v>
      </c>
      <c r="HA2" s="201">
        <f>$DE$2</f>
        <v>1</v>
      </c>
      <c r="HB2" s="201" t="b">
        <f>'（別添２）_賃金改善実績報告書（訪問看護ステーション）'!$AH$10</f>
        <v>0</v>
      </c>
      <c r="HC2" s="201">
        <f>$DF$2</f>
        <v>0</v>
      </c>
      <c r="HD2" s="201">
        <f>$DG$2</f>
        <v>0</v>
      </c>
      <c r="HE2" s="199">
        <f>'（別添２）_賃金改善実績報告書（訪問看護ステーション）'!$M$14</f>
        <v>0</v>
      </c>
      <c r="HF2" s="199">
        <f>'（別添２）_賃金改善実績報告書（訪問看護ステーション）'!$P$14</f>
        <v>0</v>
      </c>
      <c r="HG2" s="199">
        <f>'（別添２）_賃金改善実績報告書（訪問看護ステーション）'!$S$14</f>
        <v>0</v>
      </c>
      <c r="HH2" s="201" t="e">
        <f>IF($HG$2="","",VLOOKUP($HG$2,'リスト（訪問看護）'!$C:$D,2,FALSE))</f>
        <v>#N/A</v>
      </c>
      <c r="HI2" s="199">
        <f>'（別添２）_賃金改善実績報告書（訪問看護ステーション）'!$D$15</f>
        <v>0</v>
      </c>
      <c r="HJ2" s="202">
        <f>'（別添２）_賃金改善実績報告書（訪問看護ステーション）'!$G$15</f>
        <v>0</v>
      </c>
      <c r="HK2" s="206">
        <f>'（別添２）_賃金改善実績報告書（訪問看護ステーション）'!$M$15</f>
        <v>0</v>
      </c>
      <c r="HL2" s="206">
        <f>'（別添２）_賃金改善実績報告書（訪問看護ステーション）'!$P$15</f>
        <v>0</v>
      </c>
      <c r="HM2" s="199">
        <f>'（別添２）_賃金改善実績報告書（訪問看護ステーション）'!$S$15</f>
        <v>0</v>
      </c>
      <c r="HN2" s="201" t="e">
        <f>IF($HM$2="","",VLOOKUP($HM$2,'リスト（訪問看護）'!$C:$D,2,FALSE))</f>
        <v>#N/A</v>
      </c>
      <c r="HO2" s="199">
        <f>'（別添２）_賃金改善実績報告書（訪問看護ステーション）'!$D$16</f>
        <v>0</v>
      </c>
      <c r="HP2" s="202">
        <f>'（別添２）_賃金改善実績報告書（訪問看護ステーション）'!$G$16</f>
        <v>0</v>
      </c>
      <c r="HQ2" s="206">
        <f>'（別添２）_賃金改善実績報告書（訪問看護ステーション）'!$M$16</f>
        <v>0</v>
      </c>
      <c r="HR2" s="206">
        <f>'（別添２）_賃金改善実績報告書（訪問看護ステーション）'!$P$16</f>
        <v>0</v>
      </c>
      <c r="HS2" s="199">
        <f>'（別添２）_賃金改善実績報告書（訪問看護ステーション）'!$S$16</f>
        <v>0</v>
      </c>
      <c r="HT2" s="201" t="e">
        <f>IF($HS$2="","",VLOOKUP($HS$2,'リスト（訪問看護）'!$C:$D,2,FALSE))</f>
        <v>#N/A</v>
      </c>
      <c r="HU2" s="199">
        <f>'（別添２）_賃金改善実績報告書（訪問看護ステーション）'!$D$17</f>
        <v>0</v>
      </c>
      <c r="HV2" s="202">
        <f>'（別添２）_賃金改善実績報告書（訪問看護ステーション）'!$G$17</f>
        <v>0</v>
      </c>
      <c r="HW2" s="206">
        <f>'（別添２）_賃金改善実績報告書（訪問看護ステーション）'!$M$17</f>
        <v>0</v>
      </c>
      <c r="HX2" s="206">
        <f>'（別添２）_賃金改善実績報告書（訪問看護ステーション）'!$P$17</f>
        <v>0</v>
      </c>
      <c r="HY2" s="199">
        <f>'（別添２）_賃金改善実績報告書（訪問看護ステーション）'!$S$17</f>
        <v>0</v>
      </c>
      <c r="HZ2" s="201" t="e">
        <f>IF($HY$2="","",VLOOKUP($HY$2,'リスト（訪問看護）'!$C:$D,2,FALSE))</f>
        <v>#N/A</v>
      </c>
      <c r="IA2" s="205">
        <f>$HC$2</f>
        <v>0</v>
      </c>
      <c r="IB2" s="205">
        <f>$HD$2</f>
        <v>0</v>
      </c>
      <c r="IC2" s="205">
        <f>$HE$2</f>
        <v>0</v>
      </c>
      <c r="ID2" s="205">
        <f>$HF$2</f>
        <v>0</v>
      </c>
      <c r="IE2" s="202">
        <f>'（別添２）_賃金改善実績報告書（訪問看護ステーション）'!$S$20</f>
        <v>0</v>
      </c>
      <c r="IF2" s="205">
        <f>$HI$2</f>
        <v>0</v>
      </c>
      <c r="IG2" s="205">
        <f>$HJ$2</f>
        <v>0</v>
      </c>
      <c r="IH2" s="205">
        <f>$HK$2</f>
        <v>0</v>
      </c>
      <c r="II2" s="205">
        <f>$HL$2</f>
        <v>0</v>
      </c>
      <c r="IJ2" s="202">
        <f>'（別添２）_賃金改善実績報告書（訪問看護ステーション）'!$S$21</f>
        <v>0</v>
      </c>
      <c r="IK2" s="205">
        <f>$HO$2</f>
        <v>0</v>
      </c>
      <c r="IL2" s="205">
        <f>$HP$2</f>
        <v>0</v>
      </c>
      <c r="IM2" s="205">
        <f>$HQ$2</f>
        <v>0</v>
      </c>
      <c r="IN2" s="205">
        <f>$HR$2</f>
        <v>0</v>
      </c>
      <c r="IO2" s="202">
        <f>'（別添２）_賃金改善実績報告書（訪問看護ステーション）'!$S$22</f>
        <v>0</v>
      </c>
      <c r="IP2" s="205">
        <f>$HU$2</f>
        <v>0</v>
      </c>
      <c r="IQ2" s="205">
        <f>$HV$2</f>
        <v>0</v>
      </c>
      <c r="IR2" s="205">
        <f>$HW$2</f>
        <v>0</v>
      </c>
      <c r="IS2" s="205">
        <f>$HX$2</f>
        <v>0</v>
      </c>
      <c r="IT2" s="202">
        <f>'（別添２）_賃金改善実績報告書（訪問看護ステーション）'!$S$23</f>
        <v>0</v>
      </c>
      <c r="IU2" s="205">
        <f>$IE$2+$IJ$2+$IO$2+$IT$2</f>
        <v>0</v>
      </c>
      <c r="IV2" s="205">
        <f>$IA$2</f>
        <v>0</v>
      </c>
      <c r="IW2" s="205">
        <f>$IB$2</f>
        <v>0</v>
      </c>
      <c r="IX2" s="205">
        <f>$IC$2</f>
        <v>0</v>
      </c>
      <c r="IY2" s="205">
        <f>$ID$2</f>
        <v>0</v>
      </c>
      <c r="IZ2" s="205" t="e">
        <f>$HH$2*$IE$2</f>
        <v>#N/A</v>
      </c>
      <c r="JA2" s="205">
        <f>$IF$2</f>
        <v>0</v>
      </c>
      <c r="JB2" s="205">
        <f>$IG$2</f>
        <v>0</v>
      </c>
      <c r="JC2" s="205">
        <f>$IH$2</f>
        <v>0</v>
      </c>
      <c r="JD2" s="205">
        <f>$II$2</f>
        <v>0</v>
      </c>
      <c r="JE2" s="205" t="e">
        <f>$HN$2*$IJ$2</f>
        <v>#N/A</v>
      </c>
      <c r="JF2" s="205">
        <f>$IK$2</f>
        <v>0</v>
      </c>
      <c r="JG2" s="205">
        <f>$IL$2</f>
        <v>0</v>
      </c>
      <c r="JH2" s="205">
        <f>$IM$2</f>
        <v>0</v>
      </c>
      <c r="JI2" s="205">
        <f>$IN$2</f>
        <v>0</v>
      </c>
      <c r="JJ2" s="205" t="e">
        <f>$HT$2*$IO$2</f>
        <v>#N/A</v>
      </c>
      <c r="JK2" s="205">
        <f>$IP$2</f>
        <v>0</v>
      </c>
      <c r="JL2" s="205">
        <f>$IQ$2</f>
        <v>0</v>
      </c>
      <c r="JM2" s="205">
        <f>$IR$2</f>
        <v>0</v>
      </c>
      <c r="JN2" s="205">
        <f>$IS$2</f>
        <v>0</v>
      </c>
      <c r="JO2" s="205" t="e">
        <f>$HZ$2*$IT$2</f>
        <v>#N/A</v>
      </c>
      <c r="JP2" s="206">
        <f>'（別添２）_賃金改善実績報告書（訪問看護ステーション）'!$Z$31</f>
        <v>0</v>
      </c>
      <c r="JQ2" s="206">
        <f>'（別添２）_賃金改善実績報告書（訪問看護ステーション）'!$Z$32</f>
        <v>0</v>
      </c>
      <c r="JR2" s="205">
        <f>IFERROR(SUM($IZ$2,$JE$2,$JJ$2,$JO$2)-$JP$2+$JQ$2,0)</f>
        <v>0</v>
      </c>
      <c r="JS2" s="206">
        <f>'（別添２）_賃金改善実績報告書（訪問看護ステーション）'!$AB$36</f>
        <v>0</v>
      </c>
      <c r="JT2" s="206">
        <f>'（別添２）_賃金改善実績報告書（訪問看護ステーション）'!$AB$37</f>
        <v>0</v>
      </c>
      <c r="JU2" s="205">
        <f>$JR$2</f>
        <v>0</v>
      </c>
      <c r="JV2" s="206">
        <f>'（別添２）_賃金改善実績報告書（訪問看護ステーション）'!$AB$39</f>
        <v>0</v>
      </c>
      <c r="JW2" s="206">
        <f>'（別添２）_賃金改善実績報告書（訪問看護ステーション）'!$AB$40</f>
        <v>0</v>
      </c>
      <c r="JX2" s="206">
        <f>'（別添２）_賃金改善実績報告書（訪問看護ステーション）'!$AB$41</f>
        <v>0</v>
      </c>
      <c r="JY2" s="206">
        <f>'（別添２）_賃金改善実績報告書（訪問看護ステーション）'!$AB$42</f>
        <v>0</v>
      </c>
      <c r="JZ2" s="205">
        <f>$JS$2-$JT$2-$JU$2-$JV$2-$JW$2-$JX$2-$JY$2</f>
        <v>0</v>
      </c>
      <c r="KA2" s="206" t="b">
        <f>'（別添２）_賃金改善実績報告書（訪問看護ステーション）'!$AH$44</f>
        <v>0</v>
      </c>
      <c r="KB2" s="210">
        <f>$EA$2</f>
        <v>0</v>
      </c>
      <c r="KC2" s="205">
        <f>$EC$2</f>
        <v>0</v>
      </c>
      <c r="KD2" s="205">
        <f>$ED$2</f>
        <v>0</v>
      </c>
      <c r="KE2" s="206">
        <f>'（別添２）_賃金改善実績報告書（訪問看護ステーション）'!$AB$63</f>
        <v>0</v>
      </c>
      <c r="KF2" s="206">
        <f>'（別添２）_賃金改善実績報告書（訪問看護ステーション）'!$AB$64</f>
        <v>0</v>
      </c>
      <c r="KG2" s="205">
        <f>$KF$2-$KD$2</f>
        <v>0</v>
      </c>
      <c r="KH2" s="206">
        <f>'（別添２）_賃金改善実績報告書（訪問看護ステーション）'!$AB$66</f>
        <v>0</v>
      </c>
      <c r="KI2" s="206">
        <f>'（別添２）_賃金改善実績報告書（訪問看護ステーション）'!$AB$67</f>
        <v>0</v>
      </c>
      <c r="KJ2" s="203" t="e">
        <f>$KI$2/$KD$2</f>
        <v>#DIV/0!</v>
      </c>
      <c r="KK2" s="212" t="str">
        <f>$EK$2</f>
        <v>削除</v>
      </c>
      <c r="KL2" s="207" t="str">
        <f>$EM$2</f>
        <v>削除</v>
      </c>
      <c r="KM2" s="207" t="str">
        <f>$EN$2</f>
        <v>削除</v>
      </c>
      <c r="KN2" s="202">
        <f>'（別添２）_賃金改善実績報告書（訪問看護ステーション）'!$AB$74</f>
        <v>0</v>
      </c>
      <c r="KO2" s="202">
        <f>'（別添２）_賃金改善実績報告書（訪問看護ステーション）'!$AB$75</f>
        <v>0</v>
      </c>
      <c r="KP2" s="207" t="e">
        <f>$KO$2-$KM$2</f>
        <v>#VALUE!</v>
      </c>
      <c r="KQ2" s="202">
        <f>'（別添２）_賃金改善実績報告書（訪問看護ステーション）'!$AB$77</f>
        <v>0</v>
      </c>
      <c r="KR2" s="202">
        <f>'（別添２）_賃金改善実績報告書（訪問看護ステーション）'!$AB$78</f>
        <v>0</v>
      </c>
      <c r="KS2" s="203" t="e">
        <f>$KR$2/$KM$2</f>
        <v>#VALUE!</v>
      </c>
      <c r="KT2" s="212" t="str">
        <f>$EU$2</f>
        <v>削除</v>
      </c>
      <c r="KU2" s="207" t="str">
        <f>$EW$2</f>
        <v>削除</v>
      </c>
      <c r="KV2" s="207" t="str">
        <f>$EX$2</f>
        <v>削除</v>
      </c>
      <c r="KW2" s="202">
        <f>'（別添２）_賃金改善実績報告書（訪問看護ステーション）'!$AB$85</f>
        <v>0</v>
      </c>
      <c r="KX2" s="202">
        <f>'（別添２）_賃金改善実績報告書（訪問看護ステーション）'!$AB$86</f>
        <v>0</v>
      </c>
      <c r="KY2" s="207" t="e">
        <f>$KX$2-$KV$2</f>
        <v>#VALUE!</v>
      </c>
      <c r="KZ2" s="202">
        <f>'（別添２）_賃金改善実績報告書（訪問看護ステーション）'!$AB$88</f>
        <v>0</v>
      </c>
      <c r="LA2" s="202">
        <f>'（別添２）_賃金改善実績報告書（訪問看護ステーション）'!$AB$89</f>
        <v>0</v>
      </c>
      <c r="LB2" s="203" t="e">
        <f>$LA$2/$KV$2</f>
        <v>#VALUE!</v>
      </c>
      <c r="LC2" s="212" t="str">
        <f>$FE$2</f>
        <v>削除</v>
      </c>
      <c r="LD2" s="207" t="str">
        <f>$FG$2</f>
        <v>削除</v>
      </c>
      <c r="LE2" s="207" t="str">
        <f>$FH$2</f>
        <v>削除</v>
      </c>
      <c r="LF2" s="202">
        <f>'（別添２）_賃金改善実績報告書（訪問看護ステーション）'!$AB$96</f>
        <v>0</v>
      </c>
      <c r="LG2" s="202">
        <f>'（別添２）_賃金改善実績報告書（訪問看護ステーション）'!$AB$97</f>
        <v>0</v>
      </c>
      <c r="LH2" s="207" t="e">
        <f>$LG$2-$LE$2</f>
        <v>#VALUE!</v>
      </c>
      <c r="LI2" s="202">
        <f>'（別添２）_賃金改善実績報告書（訪問看護ステーション）'!$AB$99</f>
        <v>0</v>
      </c>
      <c r="LJ2" s="202">
        <f>'（別添２）_賃金改善実績報告書（訪問看護ステーション）'!$AB$100</f>
        <v>0</v>
      </c>
      <c r="LK2" s="203" t="e">
        <f>$LJ$2/$LE$2</f>
        <v>#VALUE!</v>
      </c>
      <c r="LL2" s="212" t="str">
        <f>$FO$2</f>
        <v>削除</v>
      </c>
      <c r="LM2" s="207" t="str">
        <f>$FQ$2</f>
        <v>削除</v>
      </c>
      <c r="LN2" s="207" t="str">
        <f>$FR$2</f>
        <v>削除</v>
      </c>
      <c r="LO2" s="202">
        <f>'（別添２）_賃金改善実績報告書（訪問看護ステーション）'!$AB$107</f>
        <v>0</v>
      </c>
      <c r="LP2" s="202">
        <f>'（別添２）_賃金改善実績報告書（訪問看護ステーション）'!$AB$108</f>
        <v>0</v>
      </c>
      <c r="LQ2" s="207" t="e">
        <f>$LP$2-$LN$2</f>
        <v>#VALUE!</v>
      </c>
      <c r="LR2" s="202">
        <f>'（別添２）_賃金改善実績報告書（訪問看護ステーション）'!$AB$110</f>
        <v>0</v>
      </c>
      <c r="LS2" s="202">
        <f>'（別添２）_賃金改善実績報告書（訪問看護ステーション）'!$AB$111</f>
        <v>0</v>
      </c>
      <c r="LT2" s="203" t="e">
        <f>$LS$2/$LN$2</f>
        <v>#VALUE!</v>
      </c>
      <c r="LU2" s="212">
        <f>$FY$2</f>
        <v>0</v>
      </c>
      <c r="LV2" s="207">
        <f>$GA$2</f>
        <v>0</v>
      </c>
      <c r="LW2" s="207" t="str">
        <f>$GB$2</f>
        <v>削除</v>
      </c>
      <c r="LX2" s="207" t="str">
        <f>$GC$2</f>
        <v>削除</v>
      </c>
      <c r="LY2" s="202">
        <f>'（別添２）_賃金改善実績報告書（訪問看護ステーション）'!$AB$120</f>
        <v>0</v>
      </c>
      <c r="LZ2" s="202">
        <f>'（別添２）_賃金改善実績報告書（訪問看護ステーション）'!$AB$121</f>
        <v>0</v>
      </c>
      <c r="MA2" s="202">
        <f>'（別添２）_賃金改善実績報告書（訪問看護ステーション）'!$AB$122</f>
        <v>0</v>
      </c>
      <c r="MB2" s="207">
        <f>$LY$2-$LV$2</f>
        <v>0</v>
      </c>
      <c r="MC2" s="207" t="e">
        <f>$MA$2-$LX$2</f>
        <v>#VALUE!</v>
      </c>
      <c r="MD2" s="202">
        <f>'（別添２）_賃金改善実績報告書（訪問看護ステーション）'!$AB$125</f>
        <v>0</v>
      </c>
      <c r="ME2" s="202">
        <f>'（別添２）_賃金改善実績報告書（訪問看護ステーション）'!$AB$126</f>
        <v>0</v>
      </c>
      <c r="MF2" s="203" t="e">
        <f>$ME$2/$LX$2</f>
        <v>#VALUE!</v>
      </c>
      <c r="MG2" s="247">
        <f>'（別添２）_賃金改善実績報告書（訪問看護ステーション）'!$F$132</f>
        <v>0</v>
      </c>
      <c r="MH2" s="247">
        <f>'（別添２）_賃金改善実績報告書（訪問看護ステーション）'!$I$132</f>
        <v>0</v>
      </c>
      <c r="MI2" s="247">
        <f>'（別添２）_賃金改善実績報告書（訪問看護ステーション）'!$L$132</f>
        <v>0</v>
      </c>
      <c r="MJ2" s="247">
        <f>'（別添２）_賃金改善実績報告書（訪問看護ステーション）'!$U$132</f>
        <v>0</v>
      </c>
      <c r="MK2" s="199">
        <f>'（別添３）_特別事情届出書'!$U$3</f>
        <v>0</v>
      </c>
      <c r="ML2" s="199" t="str">
        <f>'（別添３）_特別事情届出書'!$K$7</f>
        <v/>
      </c>
      <c r="MM2" s="199" t="str">
        <f>'（別添３）_特別事情届出書'!$K$8</f>
        <v/>
      </c>
      <c r="MN2" s="199">
        <f>'（別添３）_特別事情届出書'!$K$9</f>
        <v>0</v>
      </c>
      <c r="MO2" s="199">
        <f>'（別添３）_特別事情届出書'!$K$10</f>
        <v>0</v>
      </c>
      <c r="MP2" s="199">
        <f>'（別添３）_特別事情届出書'!$K$11</f>
        <v>0</v>
      </c>
      <c r="MQ2" s="199">
        <f>'（別添３）_特別事情届出書'!$A$15</f>
        <v>0</v>
      </c>
      <c r="MR2" s="199">
        <f>'（別添３）_特別事情届出書'!$A$18</f>
        <v>0</v>
      </c>
      <c r="MS2" s="199">
        <f>'（別添３）_特別事情届出書'!$A$21</f>
        <v>0</v>
      </c>
      <c r="MT2" s="199">
        <f>'（別添３）_特別事情届出書'!$A$26</f>
        <v>0</v>
      </c>
      <c r="MU2" s="248">
        <f>'（別添３）_特別事情届出書'!$E$28</f>
        <v>0</v>
      </c>
      <c r="MV2" s="248">
        <f>'（別添３）_特別事情届出書'!$H$28</f>
        <v>0</v>
      </c>
      <c r="MW2" s="248">
        <f>'（別添３）_特別事情届出書'!$K$28</f>
        <v>0</v>
      </c>
      <c r="MX2" s="248" t="str">
        <f>'（別添３）_特別事情届出書'!$W$28</f>
        <v xml:space="preserve"> </v>
      </c>
      <c r="MY2" s="248">
        <f>'（別添３）_特別事情届出書'!$W$29</f>
        <v>0</v>
      </c>
      <c r="MZ2">
        <f>'別紙様式11_訪問看護ベースアップ評価料（Ⅰ）'!AD1</f>
        <v>20240612</v>
      </c>
    </row>
    <row r="4" spans="1:364">
      <c r="HA4" s="227"/>
      <c r="HB4" s="227"/>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21" sqref="N21"/>
    </sheetView>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473" t="s">
        <v>80</v>
      </c>
      <c r="B2" s="473"/>
      <c r="C2" s="473" t="s">
        <v>166</v>
      </c>
      <c r="D2" s="474" t="s">
        <v>165</v>
      </c>
      <c r="E2" s="472"/>
    </row>
    <row r="3" spans="1:14">
      <c r="A3" s="34" t="s">
        <v>81</v>
      </c>
      <c r="B3" s="34" t="s">
        <v>82</v>
      </c>
      <c r="C3" s="473"/>
      <c r="D3" s="474"/>
      <c r="E3" s="472"/>
      <c r="J3" s="69" t="s">
        <v>83</v>
      </c>
      <c r="K3" s="69" t="s">
        <v>84</v>
      </c>
    </row>
    <row r="4" spans="1:14">
      <c r="B4" s="31">
        <v>15</v>
      </c>
      <c r="C4" s="31" t="s">
        <v>147</v>
      </c>
      <c r="D4" s="31">
        <v>10</v>
      </c>
      <c r="G4" s="130" t="e">
        <f>'別紙様式11_訪問看護ベースアップ評価料（Ⅱ）'!$M$87-A4</f>
        <v>#VALUE!</v>
      </c>
      <c r="H4" s="130"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174</v>
      </c>
      <c r="N4" s="31">
        <v>1</v>
      </c>
    </row>
    <row r="5" spans="1:14">
      <c r="A5" s="31">
        <v>15</v>
      </c>
      <c r="B5" s="31">
        <v>25</v>
      </c>
      <c r="C5" s="31" t="s">
        <v>148</v>
      </c>
      <c r="D5" s="31">
        <v>20</v>
      </c>
      <c r="G5" s="130" t="e">
        <f>'別紙様式11_訪問看護ベースアップ評価料（Ⅱ）'!$M$87-A5</f>
        <v>#VALUE!</v>
      </c>
      <c r="H5" s="130"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167</v>
      </c>
      <c r="N5" s="31">
        <v>2</v>
      </c>
    </row>
    <row r="6" spans="1:14">
      <c r="A6" s="31">
        <v>25</v>
      </c>
      <c r="B6" s="31">
        <v>35</v>
      </c>
      <c r="C6" s="31" t="s">
        <v>149</v>
      </c>
      <c r="D6" s="31">
        <v>30</v>
      </c>
      <c r="G6" s="130" t="e">
        <f>'別紙様式11_訪問看護ベースアップ評価料（Ⅱ）'!$M$87-A6</f>
        <v>#VALUE!</v>
      </c>
      <c r="H6" s="130"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168</v>
      </c>
      <c r="N6" s="31">
        <v>3</v>
      </c>
    </row>
    <row r="7" spans="1:14">
      <c r="A7" s="31">
        <v>35</v>
      </c>
      <c r="B7" s="31">
        <v>45</v>
      </c>
      <c r="C7" s="31" t="s">
        <v>150</v>
      </c>
      <c r="D7" s="31">
        <v>40</v>
      </c>
      <c r="G7" s="130" t="e">
        <f>'別紙様式11_訪問看護ベースアップ評価料（Ⅱ）'!$M$87-A7</f>
        <v>#VALUE!</v>
      </c>
      <c r="H7" s="130"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169</v>
      </c>
      <c r="N7" s="31">
        <v>4</v>
      </c>
    </row>
    <row r="8" spans="1:14">
      <c r="A8" s="31">
        <v>45</v>
      </c>
      <c r="B8" s="31">
        <v>55</v>
      </c>
      <c r="C8" s="31" t="s">
        <v>151</v>
      </c>
      <c r="D8" s="31">
        <v>50</v>
      </c>
      <c r="G8" s="130" t="e">
        <f>'別紙様式11_訪問看護ベースアップ評価料（Ⅱ）'!$M$87-A8</f>
        <v>#VALUE!</v>
      </c>
      <c r="H8" s="130"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170</v>
      </c>
      <c r="N8" s="31">
        <v>5</v>
      </c>
    </row>
    <row r="9" spans="1:14">
      <c r="A9" s="31">
        <v>55</v>
      </c>
      <c r="B9" s="31">
        <v>65</v>
      </c>
      <c r="C9" s="31" t="s">
        <v>152</v>
      </c>
      <c r="D9" s="31">
        <v>60</v>
      </c>
      <c r="G9" s="130" t="e">
        <f>'別紙様式11_訪問看護ベースアップ評価料（Ⅱ）'!$M$87-A9</f>
        <v>#VALUE!</v>
      </c>
      <c r="H9" s="130"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171</v>
      </c>
      <c r="N9" s="31">
        <v>6</v>
      </c>
    </row>
    <row r="10" spans="1:14">
      <c r="A10" s="31">
        <v>65</v>
      </c>
      <c r="B10" s="31">
        <v>75</v>
      </c>
      <c r="C10" s="31" t="s">
        <v>153</v>
      </c>
      <c r="D10" s="31">
        <v>70</v>
      </c>
      <c r="G10" s="130" t="e">
        <f>'別紙様式11_訪問看護ベースアップ評価料（Ⅱ）'!$M$87-A10</f>
        <v>#VALUE!</v>
      </c>
      <c r="H10" s="130"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172</v>
      </c>
      <c r="N10" s="31">
        <v>7</v>
      </c>
    </row>
    <row r="11" spans="1:14">
      <c r="A11" s="31">
        <v>75</v>
      </c>
      <c r="B11" s="31">
        <v>85</v>
      </c>
      <c r="C11" s="31" t="s">
        <v>154</v>
      </c>
      <c r="D11" s="31">
        <v>80</v>
      </c>
      <c r="G11" s="130" t="e">
        <f>'別紙様式11_訪問看護ベースアップ評価料（Ⅱ）'!$M$87-A11</f>
        <v>#VALUE!</v>
      </c>
      <c r="H11" s="130"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173</v>
      </c>
      <c r="N11" s="31">
        <v>8</v>
      </c>
    </row>
    <row r="12" spans="1:14">
      <c r="A12" s="31">
        <v>85</v>
      </c>
      <c r="B12" s="31">
        <v>95</v>
      </c>
      <c r="C12" s="31" t="s">
        <v>155</v>
      </c>
      <c r="D12" s="31">
        <v>90</v>
      </c>
      <c r="G12" s="130" t="e">
        <f>'別紙様式11_訪問看護ベースアップ評価料（Ⅱ）'!$M$87-A12</f>
        <v>#VALUE!</v>
      </c>
      <c r="H12" s="130"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175</v>
      </c>
      <c r="N12" s="31">
        <v>9</v>
      </c>
    </row>
    <row r="13" spans="1:14">
      <c r="A13" s="31">
        <v>95</v>
      </c>
      <c r="B13" s="31">
        <v>125</v>
      </c>
      <c r="C13" s="31" t="s">
        <v>156</v>
      </c>
      <c r="D13" s="31">
        <v>100</v>
      </c>
      <c r="G13" s="130" t="e">
        <f>'別紙様式11_訪問看護ベースアップ評価料（Ⅱ）'!$M$87-A13</f>
        <v>#VALUE!</v>
      </c>
      <c r="H13" s="130"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176</v>
      </c>
      <c r="N13" s="31">
        <v>10</v>
      </c>
    </row>
    <row r="14" spans="1:14">
      <c r="A14" s="31">
        <v>125</v>
      </c>
      <c r="B14" s="31">
        <v>175</v>
      </c>
      <c r="C14" s="31" t="s">
        <v>157</v>
      </c>
      <c r="D14" s="31">
        <v>150</v>
      </c>
      <c r="G14" s="130" t="e">
        <f>'別紙様式11_訪問看護ベースアップ評価料（Ⅱ）'!$M$87-A14</f>
        <v>#VALUE!</v>
      </c>
      <c r="H14" s="130"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177</v>
      </c>
      <c r="N14" s="31">
        <v>11</v>
      </c>
    </row>
    <row r="15" spans="1:14">
      <c r="A15" s="31">
        <v>175</v>
      </c>
      <c r="B15" s="31">
        <v>225</v>
      </c>
      <c r="C15" s="31" t="s">
        <v>158</v>
      </c>
      <c r="D15" s="31">
        <v>200</v>
      </c>
      <c r="G15" s="130" t="e">
        <f>'別紙様式11_訪問看護ベースアップ評価料（Ⅱ）'!$M$87-A15</f>
        <v>#VALUE!</v>
      </c>
      <c r="H15" s="130"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178</v>
      </c>
      <c r="N15" s="31">
        <v>12</v>
      </c>
    </row>
    <row r="16" spans="1:14">
      <c r="A16" s="31">
        <v>225</v>
      </c>
      <c r="B16" s="31">
        <v>275</v>
      </c>
      <c r="C16" s="31" t="s">
        <v>159</v>
      </c>
      <c r="D16" s="31">
        <v>250</v>
      </c>
      <c r="G16" s="130"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179</v>
      </c>
      <c r="N16" s="31">
        <v>13</v>
      </c>
    </row>
    <row r="17" spans="1:14">
      <c r="A17" s="31">
        <v>275</v>
      </c>
      <c r="B17" s="31">
        <v>325</v>
      </c>
      <c r="C17" s="31" t="s">
        <v>160</v>
      </c>
      <c r="D17" s="31">
        <v>300</v>
      </c>
      <c r="G17" s="130"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180</v>
      </c>
      <c r="N17" s="31">
        <v>14</v>
      </c>
    </row>
    <row r="18" spans="1:14">
      <c r="A18" s="31">
        <v>325</v>
      </c>
      <c r="B18" s="31">
        <v>375</v>
      </c>
      <c r="C18" s="31" t="s">
        <v>161</v>
      </c>
      <c r="D18" s="31">
        <v>350</v>
      </c>
      <c r="G18" s="130"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181</v>
      </c>
      <c r="N18" s="31">
        <v>15</v>
      </c>
    </row>
    <row r="19" spans="1:14">
      <c r="A19" s="31">
        <v>375</v>
      </c>
      <c r="B19" s="31">
        <v>425</v>
      </c>
      <c r="C19" s="31" t="s">
        <v>162</v>
      </c>
      <c r="D19" s="31">
        <v>400</v>
      </c>
      <c r="G19" s="130"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182</v>
      </c>
      <c r="N19" s="31">
        <v>16</v>
      </c>
    </row>
    <row r="20" spans="1:14">
      <c r="A20" s="31">
        <v>425</v>
      </c>
      <c r="B20" s="31">
        <v>475</v>
      </c>
      <c r="C20" s="31" t="s">
        <v>163</v>
      </c>
      <c r="D20" s="31">
        <v>450</v>
      </c>
      <c r="G20" s="130"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183</v>
      </c>
      <c r="N20" s="31">
        <v>17</v>
      </c>
    </row>
    <row r="21" spans="1:14">
      <c r="A21" s="31">
        <v>475</v>
      </c>
      <c r="C21" s="31" t="s">
        <v>164</v>
      </c>
      <c r="D21" s="31">
        <v>500</v>
      </c>
      <c r="G21" s="130" t="e">
        <f>'別紙様式11_訪問看護ベースアップ評価料（Ⅱ）'!$M$87-A21</f>
        <v>#VALUE!</v>
      </c>
      <c r="H21" s="130" t="e">
        <f>'別紙様式11_訪問看護ベースアップ評価料（Ⅱ）'!$M$87-B21</f>
        <v>#VALUE!</v>
      </c>
      <c r="I21" s="31" t="e">
        <f>G21*H21</f>
        <v>#VALUE!</v>
      </c>
      <c r="J21" s="147" t="s">
        <v>238</v>
      </c>
      <c r="K21" s="147" t="s">
        <v>238</v>
      </c>
      <c r="L21" s="31" t="s">
        <v>184</v>
      </c>
      <c r="N21" s="31">
        <v>18</v>
      </c>
    </row>
    <row r="22" spans="1:14">
      <c r="C22" s="31" t="s">
        <v>252</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39B91B8D-FE45-4B5F-B634-A8661AA6C892}">
  <ds:schemaRefs>
    <ds:schemaRef ds:uri="http://schemas.microsoft.com/office/2006/metadata/contentType"/>
    <ds:schemaRef ds:uri="http://schemas.microsoft.com/office/2006/metadata/properties/metaAttributes"/>
    <ds:schemaRef ds:uri="http://www.w3.org/2000/xmlns/"/>
    <ds:schemaRef ds:uri="http://www.w3.org/2001/XMLSchema"/>
    <ds:schemaRef ds:uri="33f003c0-0d95-44a8-96ef-b6b435aaba2f"/>
    <ds:schemaRef ds:uri="263dbbe5-076b-4606-a03b-9598f5f2f35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