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8" documentId="13_ncr:1_{B9EB4D0D-4239-4C46-B28A-91315A539909}" xr6:coauthVersionLast="47" xr6:coauthVersionMax="47" xr10:uidLastSave="{D0A5FA49-0087-4555-822D-9F37B5E9D7C9}"/>
  <workbookProtection workbookAlgorithmName="SHA-512" workbookHashValue="an78HFMFdqGwzNcPHCusjJVD6019gfbP89mOtl9cCAmVvZm0iPVEiDQFcHXW815xmeAvMK90BuFUJoeZQf2Wrg==" workbookSaltValue="4DTpcjPScnqWXhA7bHDVYQ==" workbookSpinCount="100000" lockStructure="1"/>
  <bookViews>
    <workbookView xWindow="28680" yWindow="2700" windowWidth="29040" windowHeight="1572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別添!$A$1:$AE$119</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別添!$A$1:$T$111</definedName>
    <definedName name="Z_5D805DA5_5B83_4DA7_AD1F_0A528C0D7036_.wvu.PrintArea" localSheetId="0" hidden="1">別添!$A$1:$T$111</definedName>
    <definedName name="Z_69CDDE8E_4570_4BA1_94E3_16D081512935_.wvu.PrintArea" localSheetId="0" hidden="1">別添!$A$1:$T$111</definedName>
    <definedName name="Z_73BCDB9B_F610_4914_B01C_136D6132314D_.wvu.PrintArea" localSheetId="0" hidden="1">別添!$A$1:$T$111</definedName>
    <definedName name="Z_B54DE1DF_A17A_4AD2_83A8_C44B3EE7B785_.wvu.PrintArea" localSheetId="0" hidden="1">別添!$A$1:$T$111</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2" l="1"/>
  <c r="ADC2" i="21"/>
  <c r="AB20" i="31"/>
  <c r="AF41" i="30"/>
  <c r="AQ23" i="30"/>
  <c r="AQ47" i="30"/>
  <c r="AQ48" i="30" s="1"/>
  <c r="AQ5" i="30"/>
  <c r="Y41" i="30" l="1"/>
  <c r="AQ25" i="30"/>
  <c r="O9" i="31"/>
  <c r="O12" i="31"/>
  <c r="R12" i="31"/>
  <c r="R9" i="31"/>
  <c r="V9" i="31" l="1"/>
  <c r="V12" i="31"/>
  <c r="AB18" i="31" s="1"/>
  <c r="H12" i="31"/>
  <c r="E12" i="31"/>
  <c r="H9" i="31"/>
  <c r="E9" i="31"/>
  <c r="T32" i="31"/>
  <c r="K32" i="31"/>
  <c r="H32" i="31"/>
  <c r="E32" i="31"/>
  <c r="R2" i="31" l="1"/>
  <c r="AG11" i="30" l="1"/>
  <c r="AQ11" i="30" s="1"/>
  <c r="HS2" i="21"/>
  <c r="Y55"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9"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0"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1"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2" authorId="0" shapeId="0" xr:uid="{9C8011DE-F25E-45BD-B2D3-530411E237B2}">
      <text>
        <r>
          <rPr>
            <b/>
            <sz val="9"/>
            <color indexed="81"/>
            <rFont val="MS P ゴシック"/>
            <family val="3"/>
            <charset val="128"/>
          </rPr>
          <t>医療機関の所在地の住所を記載してください</t>
        </r>
      </text>
    </comment>
    <comment ref="F17"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18"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0" authorId="0" shapeId="0" xr:uid="{9EA0F1B5-150E-4DD2-B40A-8520192AEC54}">
      <text>
        <r>
          <rPr>
            <b/>
            <sz val="9"/>
            <color indexed="81"/>
            <rFont val="MS P ゴシック"/>
            <family val="3"/>
            <charset val="128"/>
          </rPr>
          <t>選択してください</t>
        </r>
      </text>
    </comment>
    <comment ref="AA23" authorId="0" shapeId="0" xr:uid="{A4E93582-B3FA-452B-BAD9-02BD4CEF32C3}">
      <text>
        <r>
          <rPr>
            <b/>
            <sz val="9"/>
            <color indexed="81"/>
            <rFont val="MS P ゴシック"/>
            <family val="3"/>
            <charset val="128"/>
          </rPr>
          <t>選択してください</t>
        </r>
      </text>
    </comment>
    <comment ref="AA25" authorId="0" shapeId="0" xr:uid="{633890E5-0819-4575-B931-3A01603CB913}">
      <text>
        <r>
          <rPr>
            <b/>
            <sz val="9"/>
            <color indexed="81"/>
            <rFont val="MS P ゴシック"/>
            <family val="3"/>
            <charset val="128"/>
          </rPr>
          <t>選択してください
（原則として３月）</t>
        </r>
      </text>
    </comment>
    <comment ref="O30" authorId="0" shapeId="0" xr:uid="{48B2457E-C8EB-45FC-B30C-3778C01123FE}">
      <text>
        <r>
          <rPr>
            <b/>
            <sz val="9"/>
            <color indexed="81"/>
            <rFont val="MS P ゴシック"/>
            <family val="3"/>
            <charset val="128"/>
          </rPr>
          <t>記載上の注意を読んだ上で記載してください</t>
        </r>
      </text>
    </comment>
    <comment ref="O34" authorId="0" shapeId="0" xr:uid="{B86FDCA8-FA1D-4A8F-BD00-43228C77EB44}">
      <text>
        <r>
          <rPr>
            <b/>
            <sz val="9"/>
            <color indexed="81"/>
            <rFont val="MS P ゴシック"/>
            <family val="3"/>
            <charset val="128"/>
          </rPr>
          <t>記載上の注意を読んだ上で記載してください</t>
        </r>
      </text>
    </comment>
    <comment ref="Y38"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1" authorId="0" shapeId="0" xr:uid="{5F6A1B0A-6880-4830-8913-7E3E97D0817F}">
      <text>
        <r>
          <rPr>
            <b/>
            <sz val="9"/>
            <color indexed="81"/>
            <rFont val="MS P ゴシック"/>
            <family val="3"/>
            <charset val="128"/>
          </rPr>
          <t>自動計算されるため記載不要です</t>
        </r>
      </text>
    </comment>
    <comment ref="AA47" authorId="0" shapeId="0" xr:uid="{A5F8EF82-75EE-4485-A10F-704B1C263B74}">
      <text>
        <r>
          <rPr>
            <b/>
            <sz val="9"/>
            <color indexed="81"/>
            <rFont val="MS P ゴシック"/>
            <family val="3"/>
            <charset val="128"/>
          </rPr>
          <t>選択してください</t>
        </r>
      </text>
    </comment>
    <comment ref="AA48" authorId="0" shapeId="0" xr:uid="{D973AE3C-4D65-4A27-922C-6D53C4B827A9}">
      <text>
        <r>
          <rPr>
            <b/>
            <sz val="9"/>
            <color indexed="81"/>
            <rFont val="MS P ゴシック"/>
            <family val="3"/>
            <charset val="128"/>
          </rPr>
          <t>選択してください
（原則として３月）</t>
        </r>
      </text>
    </comment>
    <comment ref="Y53"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5"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<sst xmlns="http://schemas.openxmlformats.org/spreadsheetml/2006/main" count="4547" uniqueCount="1860">
  <si>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</si>
  <si>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</si>
  <si>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</si>
  <si>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</si>
  <si>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</si>
  <si>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</si>
  <si>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</si>
  <si>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</si>
  <si>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</si>
  <si>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</si>
  <si>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</si>
  <si>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</si>
  <si>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</si>
  <si>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</si>
  <si>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</si>
  <si>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</si>
  <si>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</si>
  <si>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</si>
  <si>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</si>
  <si>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</si>
  <si>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</si>
  <si>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</si>
  <si>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</si>
  <si>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</si>
  <si>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</si>
  <si>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</si>
  <si>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</si>
  <si>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</si>
  <si>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</si>
  <si>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</si>
  <si>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</si>
  <si>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</si>
  <si>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</si>
  <si>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</si>
  <si>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</si>
  <si>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</si>
  <si>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</si>
  <si>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</si>
  <si>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</si>
  <si>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</si>
  <si>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</si>
  <si>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</si>
  <si>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</si>
  <si>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</si>
  <si>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</si>
  <si>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</si>
  <si>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</si>
  <si>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</si>
  <si>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</si>
  <si>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</si>
  <si>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</si>
  <si>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</si>
  <si>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</si>
  <si>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</si>
  <si>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</si>
  <si>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</si>
  <si>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</si>
  <si>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</si>
  <si>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</si>
  <si>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</si>
  <si>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</si>
  <si>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</si>
  <si>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</si>
  <si>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</si>
  <si>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</si>
  <si>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</si>
  <si>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</si>
  <si>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</si>
  <si>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</si>
  <si>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</si>
  <si>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</si>
  <si>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</si>
  <si>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</si>
  <si>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</si>
  <si>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</si>
  <si>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</si>
  <si>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</si>
  <si>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</si>
  <si>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</si>
  <si>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</si>
  <si>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</si>
  <si>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</si>
  <si>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</si>
  <si>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</si>
  <si>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</si>
  <si>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</si>
  <si>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</si>
  <si>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</si>
  <si>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</si>
  <si>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</si>
  <si>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</si>
  <si>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</si>
  <si>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</si>
  <si>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</si>
  <si>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</si>
  <si>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</si>
  <si>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</si>
  <si>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</si>
  <si>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</si>
  <si>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</si>
  <si>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</si>
  <si>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</si>
  <si>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</si>
  <si>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</si>
  <si>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</si>
  <si>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</si>
  <si>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</si>
  <si>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</si>
  <si>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</si>
  <si>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</si>
  <si>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</si>
  <si>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</si>
  <si>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</si>
  <si>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</si>
  <si>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</si>
  <si>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</si>
  <si>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</si>
  <si>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</si>
  <si>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</si>
  <si>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</si>
  <si>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</si>
  <si>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</si>
  <si>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</si>
  <si>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</si>
  <si>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</si>
  <si>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</si>
  <si>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</si>
  <si>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</si>
  <si>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</si>
  <si>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</si>
  <si>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</si>
  <si>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</si>
  <si>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</si>
  <si>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</si>
  <si>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</si>
  <si>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</si>
  <si>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</si>
  <si>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</si>
  <si>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</si>
  <si>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</si>
  <si>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</si>
  <si>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</si>
  <si>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</si>
  <si>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</si>
  <si>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</si>
  <si>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</si>
  <si>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</si>
  <si>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</si>
  <si>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</si>
  <si>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</si>
  <si>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</si>
  <si>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</si>
  <si>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</si>
  <si>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</si>
  <si>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</si>
  <si>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</si>
  <si>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</si>
  <si>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</si>
  <si>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</si>
  <si>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</si>
  <si>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</si>
  <si>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</si>
  <si>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</si>
  <si>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</si>
  <si>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</si>
  <si>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</si>
  <si>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</si>
  <si>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</si>
  <si>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</si>
  <si>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</si>
  <si>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</si>
  <si>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</si>
  <si>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</si>
  <si>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</si>
  <si>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</si>
  <si>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</si>
  <si>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</si>
  <si>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</si>
  <si>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</si>
  <si>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</si>
  <si>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</si>
  <si>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</si>
  <si>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</si>
  <si>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</si>
  <si>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</si>
  <si>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</si>
  <si>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</si>
  <si>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</si>
  <si>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</si>
  <si>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</si>
  <si>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</si>
  <si>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</si>
  <si>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</si>
  <si>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</si>
  <si>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</si>
  <si>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</si>
  <si>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</si>
  <si>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</si>
  <si>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</si>
  <si>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</si>
  <si>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</si>
  <si>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</si>
  <si>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</si>
  <si>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</si>
  <si>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</si>
  <si>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</si>
  <si>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</si>
  <si>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</si>
  <si>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</si>
  <si>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</si>
  <si>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</si>
  <si>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</si>
  <si>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</si>
  <si>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</si>
  <si>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</si>
  <si>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</si>
  <si>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</si>
  <si>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</si>
  <si>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</si>
  <si>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</si>
  <si>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</si>
  <si>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</si>
  <si>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</si>
  <si>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</si>
  <si>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</si>
  <si>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</si>
  <si>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</si>
  <si>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</si>
  <si>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</si>
  <si>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</si>
  <si>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</si>
  <si>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</si>
  <si>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</si>
  <si>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</si>
  <si>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</si>
  <si>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</si>
  <si>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</si>
  <si>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</si>
  <si>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</si>
  <si>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</si>
  <si>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</si>
  <si>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</si>
  <si>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</si>
  <si>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</si>
  <si>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</si>
  <si>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</si>
  <si>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</si>
  <si>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</si>
  <si>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</si>
  <si>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</si>
  <si>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</si>
  <si>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</si>
  <si>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</si>
  <si>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</si>
  <si>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</si>
  <si>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</si>
  <si>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</si>
  <si>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</si>
  <si>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</si>
  <si>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</si>
  <si>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</si>
  <si>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</si>
  <si>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</si>
  <si>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</si>
  <si>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</si>
  <si>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</si>
  <si>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</si>
  <si>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</si>
  <si>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</si>
  <si>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</si>
  <si>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</si>
  <si>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</si>
  <si>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</si>
  <si>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</si>
  <si>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</si>
  <si>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</si>
  <si>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</si>
  <si>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</si>
  <si>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</si>
  <si>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</si>
  <si>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</si>
  <si>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</si>
  <si>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</si>
  <si>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</si>
  <si>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</si>
  <si>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</si>
  <si>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</si>
  <si>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</si>
  <si>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</si>
  <si>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</si>
  <si>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</si>
  <si>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</si>
  <si>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</si>
  <si>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</si>
  <si>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</si>
  <si>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</si>
  <si>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</si>
  <si>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</si>
  <si>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</si>
  <si>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</si>
  <si>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</si>
  <si>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</si>
  <si>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</si>
  <si>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</si>
  <si>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</si>
  <si>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</si>
  <si>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</si>
  <si>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</si>
  <si>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</si>
  <si>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</si>
  <si>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</si>
  <si>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</si>
  <si>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</si>
  <si>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</si>
  <si>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</si>
  <si>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</si>
  <si>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</si>
  <si>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</si>
  <si>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</si>
  <si>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</si>
  <si>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</si>
  <si>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</si>
  <si>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</si>
  <si>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</si>
  <si>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</si>
  <si>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</si>
  <si>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</si>
  <si>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</si>
  <si>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</si>
  <si>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</si>
  <si>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</si>
  <si>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</si>
  <si>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</si>
  <si>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</si>
  <si>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</si>
  <si>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</si>
  <si>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</si>
  <si>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</si>
  <si>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</si>
  <si>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</si>
  <si>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</si>
  <si>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</si>
  <si>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</si>
  <si>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</si>
  <si>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</si>
  <si>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</si>
  <si>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</si>
  <si>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</si>
  <si>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</si>
  <si>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</si>
  <si>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</si>
  <si>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</si>
  <si>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</si>
  <si>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</si>
  <si>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</si>
  <si>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</si>
  <si>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</si>
  <si>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</si>
  <si>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</si>
  <si>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</si>
  <si>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</si>
  <si>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</si>
  <si>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</si>
  <si>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</si>
  <si>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</si>
  <si>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</si>
  <si>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</si>
  <si>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</si>
  <si>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</si>
  <si>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</si>
  <si>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</si>
  <si>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</si>
  <si>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</si>
  <si>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</si>
  <si>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</si>
  <si>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</si>
  <si>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</si>
  <si>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</si>
  <si>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</si>
  <si>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</si>
  <si>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</si>
  <si>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</si>
  <si>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</si>
  <si>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</si>
  <si>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</si>
  <si>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</si>
  <si>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</si>
  <si>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</si>
  <si>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</si>
  <si>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</si>
  <si>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</si>
  <si>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</si>
  <si>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</si>
  <si>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</si>
  <si>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</si>
  <si>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</si>
  <si>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</si>
  <si>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</si>
  <si>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</si>
  <si>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</si>
  <si>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</si>
  <si>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</si>
  <si>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</si>
  <si>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</si>
  <si>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</si>
  <si>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</si>
  <si>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</si>
  <si>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</si>
  <si>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</si>
  <si>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</si>
  <si>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</si>
  <si>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</si>
  <si>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</si>
  <si>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</si>
  <si>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</si>
  <si>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</si>
  <si>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</si>
  <si>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</si>
  <si>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</si>
  <si>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</si>
  <si>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</si>
  <si>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</si>
  <si>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</si>
  <si>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</si>
  <si>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</si>
  <si>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</si>
  <si>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</si>
  <si>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</si>
  <si>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</si>
  <si>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</si>
  <si>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</si>
  <si>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</si>
  <si>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</si>
  <si>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</si>
  <si>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</si>
  <si>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</si>
  <si>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</si>
  <si>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</si>
  <si>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</si>
  <si>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</si>
  <si>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</si>
  <si>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</si>
  <si>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</si>
  <si>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</si>
  <si>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</si>
  <si>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</si>
  <si>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</si>
  <si>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</si>
  <si>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</si>
  <si>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</si>
  <si>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</si>
  <si>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</si>
  <si>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</si>
  <si>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</si>
  <si>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</si>
  <si>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</si>
  <si>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</si>
  <si>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</si>
  <si>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</si>
  <si>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</si>
  <si>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</si>
  <si>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</si>
  <si>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</si>
  <si>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</si>
  <si>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</si>
  <si>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</si>
  <si>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</si>
  <si>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</si>
  <si>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</si>
  <si>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</si>
  <si>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</si>
  <si>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</si>
  <si>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</si>
  <si>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</si>
  <si>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</si>
  <si>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</si>
  <si>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</si>
  <si>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</si>
  <si>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</si>
  <si>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</si>
  <si>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</si>
  <si>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</si>
  <si>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</si>
  <si>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</si>
  <si>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</si>
  <si>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</si>
  <si>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</si>
  <si>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</si>
  <si>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</si>
  <si>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</si>
  <si>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</si>
  <si>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</si>
  <si>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</si>
  <si>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</si>
  <si>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</si>
  <si>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</si>
  <si>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</si>
  <si>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</si>
  <si>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</si>
  <si>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</si>
  <si>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</si>
  <si>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</si>
  <si>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</si>
  <si>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</si>
  <si>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</si>
  <si>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</si>
  <si>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</si>
  <si>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</si>
  <si>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</si>
  <si>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</si>
  <si>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</si>
  <si>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</si>
  <si>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</si>
  <si>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</si>
  <si>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</si>
  <si>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</si>
  <si>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</si>
  <si>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</si>
  <si>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</si>
  <si>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</si>
  <si>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</si>
  <si>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</si>
  <si>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</si>
  <si>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</si>
  <si>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</si>
  <si>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</si>
  <si>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</si>
  <si>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</si>
  <si>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</si>
  <si>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</si>
  <si>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</si>
  <si>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</si>
  <si>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</si>
  <si>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</si>
  <si>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</si>
  <si>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</si>
  <si>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</si>
  <si>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</si>
  <si>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</si>
  <si>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</si>
  <si>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</si>
  <si>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</si>
  <si>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</si>
  <si>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</si>
  <si>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</si>
  <si>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</si>
  <si>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</si>
  <si>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</si>
  <si>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</si>
  <si>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</si>
  <si>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</si>
  <si>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</si>
  <si>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</si>
  <si>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</si>
  <si>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</si>
  <si>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</si>
  <si>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</si>
  <si>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</si>
  <si>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</si>
  <si>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</si>
  <si>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</si>
  <si>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</si>
  <si>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</si>
  <si>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</si>
  <si>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</si>
  <si>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</si>
  <si>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</si>
  <si>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</si>
  <si>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</si>
  <si>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</si>
  <si>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</si>
  <si>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</si>
  <si>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</si>
  <si>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</si>
  <si>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</si>
  <si>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</si>
  <si>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</si>
  <si>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</si>
  <si>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</si>
  <si>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</si>
  <si>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</si>
  <si>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</si>
  <si>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</si>
  <si>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</si>
  <si>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</si>
  <si>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</si>
  <si>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</si>
  <si>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</si>
  <si>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</si>
  <si>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</si>
  <si>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</si>
  <si>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</si>
  <si>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</si>
  <si>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</si>
  <si>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</si>
  <si>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</si>
  <si>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</si>
  <si>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</si>
  <si>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</si>
  <si>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</si>
  <si>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</si>
  <si>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</si>
  <si>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</si>
  <si>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</si>
  <si>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</si>
  <si>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</si>
  <si>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</si>
  <si>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</si>
  <si>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</si>
  <si>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</si>
  <si>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</si>
  <si>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</si>
  <si>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</si>
  <si>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</si>
  <si>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</si>
  <si>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</si>
  <si>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</si>
  <si>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</si>
  <si>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</si>
  <si>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</si>
  <si>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</si>
  <si>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</si>
  <si>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</si>
  <si>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</si>
  <si>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</si>
  <si>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</si>
  <si>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</si>
  <si>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</si>
  <si>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</si>
  <si>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</si>
  <si>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</si>
  <si>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</si>
  <si>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</si>
  <si>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</si>
  <si>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</si>
  <si>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</si>
  <si>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</si>
  <si>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</si>
  <si>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</si>
  <si>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</si>
  <si>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</si>
  <si>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</si>
  <si>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</si>
  <si>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</si>
  <si>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</si>
  <si>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</si>
  <si>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</si>
  <si>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</si>
  <si>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</si>
  <si>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</si>
  <si>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</si>
  <si>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</si>
  <si>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</si>
  <si>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</si>
  <si>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</si>
  <si>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</si>
  <si>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</si>
  <si>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</si>
  <si>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</si>
  <si>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</si>
  <si>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</si>
  <si>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</si>
  <si>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</si>
  <si>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</si>
  <si>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</si>
  <si>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</si>
  <si>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</si>
  <si>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</si>
  <si>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</si>
  <si>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</si>
  <si>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</si>
  <si>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</si>
  <si>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</si>
  <si>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</si>
  <si>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</si>
  <si>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</si>
  <si>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</si>
  <si>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</si>
  <si>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</si>
  <si>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</si>
  <si>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</si>
  <si>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</si>
  <si>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</si>
  <si>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</si>
  <si>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</si>
  <si>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</si>
  <si>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</si>
  <si>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</si>
  <si>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</si>
  <si>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</si>
  <si>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</si>
  <si>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</si>
  <si>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</si>
  <si>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</si>
  <si>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</si>
  <si>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</si>
  <si>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</si>
  <si>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</si>
  <si>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</si>
  <si>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</si>
  <si>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</si>
  <si>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</si>
  <si>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</si>
  <si>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</si>
  <si>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</si>
  <si>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</si>
  <si>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</si>
  <si>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</si>
  <si>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</si>
  <si>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</si>
  <si>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</si>
  <si>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</si>
  <si>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</si>
  <si>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</si>
  <si>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</si>
  <si>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</si>
  <si>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</si>
  <si>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</si>
  <si>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</si>
  <si>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</si>
  <si>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</si>
  <si>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</si>
  <si>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</si>
  <si>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</si>
  <si>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</si>
  <si>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</si>
  <si>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</si>
  <si>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</si>
  <si>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</si>
  <si>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</si>
  <si>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</si>
  <si>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</si>
  <si>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</si>
  <si>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</si>
  <si>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</si>
  <si>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</si>
  <si>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</si>
  <si>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</si>
  <si>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</si>
  <si>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</si>
  <si>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</si>
  <si>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</si>
  <si>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</si>
  <si>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</si>
  <si>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</si>
  <si>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</si>
  <si>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</si>
  <si>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</si>
  <si>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</si>
  <si>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</si>
  <si>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</si>
  <si>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</si>
  <si>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</si>
  <si>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</si>
  <si>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</si>
  <si>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</si>
  <si>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</si>
  <si>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</si>
  <si>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</si>
  <si>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</si>
  <si>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</si>
  <si>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</si>
  <si>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</si>
  <si>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</si>
  <si>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</si>
  <si>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</si>
  <si>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</si>
  <si>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</si>
  <si>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</si>
  <si>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</si>
  <si>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</si>
  <si>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</si>
  <si>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</si>
  <si>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</si>
  <si>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</si>
  <si>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</si>
  <si>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</si>
  <si>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</si>
  <si>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</si>
  <si>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</si>
  <si>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</si>
  <si>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</si>
  <si>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</si>
  <si>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</si>
  <si>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</si>
  <si>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</si>
  <si>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</si>
  <si>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</si>
  <si>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</si>
  <si>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</si>
  <si>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</si>
  <si>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</si>
  <si>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</si>
  <si>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</si>
  <si>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</si>
  <si>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</si>
  <si>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</si>
  <si>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</si>
  <si>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</si>
  <si>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</si>
  <si>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</si>
  <si>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</si>
  <si>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</si>
  <si>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</si>
  <si>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</si>
  <si>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</si>
  <si>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</si>
  <si>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</si>
  <si>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</si>
  <si>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</si>
  <si>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</si>
  <si>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</si>
  <si>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</si>
  <si>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</si>
  <si>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</si>
  <si>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</si>
  <si>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</si>
  <si>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</si>
  <si>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</si>
  <si>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</si>
  <si>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</si>
  <si>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</si>
  <si>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</si>
  <si>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</si>
  <si>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</si>
  <si>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</si>
  <si>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</si>
  <si>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</si>
  <si>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</si>
  <si>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</si>
  <si>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</si>
  <si>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</si>
  <si>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</si>
  <si>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</si>
  <si>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</si>
  <si>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</si>
  <si>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</si>
  <si>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</si>
  <si>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</si>
  <si>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</si>
  <si>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</si>
  <si>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</si>
  <si>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</si>
  <si>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</si>
  <si>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</si>
  <si>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</si>
  <si>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</si>
  <si>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</si>
  <si>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</si>
  <si>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</si>
  <si>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</si>
  <si>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</si>
  <si>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</si>
  <si>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</si>
  <si>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</si>
  <si>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</si>
  <si>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</si>
  <si>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</si>
  <si>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</si>
  <si>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</si>
  <si>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</si>
  <si>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</si>
  <si>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</si>
  <si>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</si>
  <si>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</si>
  <si>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</si>
  <si>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</si>
  <si>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</si>
  <si>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</si>
  <si>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</si>
  <si>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</si>
  <si>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</si>
  <si>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</si>
  <si>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</si>
  <si>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</si>
  <si>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</si>
  <si>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</si>
  <si>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</si>
  <si>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</si>
  <si>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</si>
  <si>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</si>
  <si>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</si>
  <si>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</si>
  <si>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</si>
  <si>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</si>
  <si>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</si>
  <si>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</si>
  <si>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</si>
  <si>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</si>
  <si>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</si>
  <si>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</si>
  <si>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</si>
  <si>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</si>
  <si>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</si>
  <si>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</si>
  <si>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</si>
  <si>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</si>
  <si>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</si>
  <si>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</si>
  <si>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</si>
  <si>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</si>
  <si>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</si>
  <si>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</si>
  <si>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</si>
  <si>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</si>
  <si>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</si>
  <si>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</si>
  <si>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</si>
  <si>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</si>
  <si>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</si>
  <si>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</si>
  <si>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</si>
  <si>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</si>
  <si>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</si>
  <si>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</si>
  <si>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</si>
  <si>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</si>
  <si>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</si>
  <si>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</si>
  <si>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</si>
  <si>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</si>
  <si>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</si>
  <si>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</si>
  <si>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</si>
  <si>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</si>
  <si>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</si>
  <si>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</si>
  <si>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</si>
  <si>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</si>
  <si>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</si>
  <si>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</si>
  <si>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</si>
  <si>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</si>
  <si>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</si>
  <si>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</si>
  <si>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</si>
  <si>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</si>
  <si>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</si>
  <si>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</si>
  <si>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</si>
  <si>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</si>
  <si>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</si>
  <si>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</si>
  <si>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</si>
  <si>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</si>
  <si>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</si>
  <si>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</si>
  <si>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</si>
  <si>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</si>
  <si>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</si>
  <si>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</si>
  <si>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</si>
  <si>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</si>
  <si>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</si>
  <si>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</si>
  <si>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</si>
  <si>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</si>
  <si>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</si>
  <si>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</si>
  <si>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</si>
  <si>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</si>
  <si>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</si>
  <si>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</si>
  <si>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</si>
  <si>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</si>
  <si>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</si>
  <si>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</si>
  <si>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</si>
  <si>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</si>
  <si>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</si>
  <si>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</si>
  <si>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</si>
  <si>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</si>
  <si>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</si>
  <si>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</si>
  <si>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</si>
  <si>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</si>
  <si>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</si>
  <si>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</si>
  <si>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</si>
  <si>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</si>
  <si>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</si>
  <si>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</si>
  <si>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</si>
  <si>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</si>
  <si>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</si>
  <si>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</si>
  <si>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</si>
  <si>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</si>
  <si>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</si>
  <si>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</si>
  <si>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</si>
  <si>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</si>
  <si>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</si>
  <si>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</si>
  <si>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</si>
  <si>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</si>
  <si>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</si>
  <si>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</si>
  <si>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</si>
  <si>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</si>
  <si>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</si>
  <si>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</si>
  <si>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</si>
  <si>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</si>
  <si>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</si>
  <si>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</si>
  <si>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</si>
  <si>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</si>
  <si>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</si>
  <si>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</si>
  <si>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</si>
  <si>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</si>
  <si>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</si>
  <si>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</si>
  <si>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</si>
  <si>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</si>
  <si>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</si>
  <si>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</si>
  <si>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</si>
  <si>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</si>
  <si>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</si>
  <si>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</si>
  <si>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</si>
  <si>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</si>
  <si>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</si>
  <si>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</si>
  <si>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</si>
  <si>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</si>
  <si>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</si>
  <si>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</si>
  <si>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</si>
  <si>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</si>
  <si>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</si>
  <si>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</si>
  <si>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</si>
  <si>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</si>
  <si>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</si>
  <si>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</si>
  <si>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</si>
  <si>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</si>
  <si>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</si>
  <si>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</si>
  <si>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</si>
  <si>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</si>
  <si>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</si>
  <si>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</si>
  <si>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</si>
  <si>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</si>
  <si>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</si>
  <si>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</si>
  <si>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</si>
  <si>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</si>
  <si>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</si>
  <si>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</si>
  <si>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</si>
  <si>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</si>
  <si>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</si>
  <si>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</si>
  <si>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</si>
  <si>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</si>
  <si>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</si>
  <si>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</si>
  <si>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</si>
  <si>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</si>
  <si>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</si>
  <si>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</si>
  <si>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</si>
  <si>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</si>
  <si>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</si>
  <si>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</si>
  <si>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</si>
  <si>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</si>
  <si>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</si>
  <si>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</si>
  <si>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</si>
  <si>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</si>
  <si>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</si>
  <si>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</si>
  <si>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</si>
  <si>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</si>
  <si>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</si>
  <si>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</si>
  <si>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</si>
  <si>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</si>
  <si>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</si>
  <si>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</si>
  <si>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</si>
  <si>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</si>
  <si>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</si>
  <si>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</si>
  <si>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</si>
  <si>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</si>
  <si>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</si>
  <si>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</si>
  <si>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</si>
  <si>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</si>
  <si>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</si>
  <si>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</si>
  <si>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</si>
  <si>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</si>
  <si>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</si>
  <si>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</si>
  <si>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</si>
  <si>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</si>
  <si>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</si>
  <si>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</si>
  <si>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</si>
  <si>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</si>
  <si>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</si>
  <si>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</si>
  <si>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</si>
  <si>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</si>
  <si>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</si>
  <si>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</si>
  <si>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</si>
  <si>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</si>
  <si>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</si>
  <si>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</si>
  <si>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</si>
  <si>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</si>
  <si>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</si>
  <si>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</si>
  <si>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</si>
  <si>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</si>
  <si>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</si>
  <si>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</si>
  <si>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</si>
  <si>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</si>
  <si>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</si>
  <si>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</si>
  <si>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</si>
  <si>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</si>
  <si>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</si>
  <si>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</si>
  <si>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</si>
  <si>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</si>
  <si>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</si>
  <si>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</si>
  <si>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</si>
  <si>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</si>
  <si>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</si>
  <si>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</si>
  <si>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</si>
  <si>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</si>
  <si>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</si>
  <si>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</si>
  <si>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</si>
  <si>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</si>
  <si>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</si>
  <si>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</si>
  <si>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</si>
  <si>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</si>
  <si>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</si>
  <si>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</si>
  <si>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</si>
  <si>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</si>
  <si>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</si>
  <si>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</si>
  <si>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</si>
  <si>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</si>
  <si>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</si>
  <si>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</si>
  <si>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</si>
  <si>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</si>
  <si>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</si>
  <si>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</si>
  <si>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</si>
  <si>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</si>
  <si>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</si>
  <si>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</si>
  <si>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</si>
  <si>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</si>
  <si>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</si>
  <si>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</si>
  <si>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</si>
  <si>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</si>
  <si>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</si>
  <si>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</si>
  <si>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</si>
  <si>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</si>
  <si>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</si>
  <si>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</si>
  <si>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</si>
  <si>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</si>
  <si>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</si>
  <si>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</si>
  <si>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</si>
  <si>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</si>
  <si>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</si>
  <si>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</si>
  <si>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</si>
  <si>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</si>
  <si>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</si>
  <si>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</si>
  <si>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</si>
  <si>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</si>
  <si>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</si>
  <si>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</si>
  <si>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</si>
  <si>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</si>
  <si>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</si>
  <si>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</si>
  <si>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</si>
  <si>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</si>
  <si>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</si>
  <si>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</si>
  <si>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</si>
  <si>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</si>
  <si>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</si>
  <si>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</si>
  <si>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</si>
  <si>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</si>
  <si>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</si>
  <si>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</si>
  <si>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</si>
  <si>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</si>
  <si>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</si>
  <si>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</si>
  <si>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</si>
  <si>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</si>
  <si>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</si>
  <si>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</si>
  <si>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</si>
  <si>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</si>
  <si>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</si>
  <si>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</si>
  <si>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</si>
  <si>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</si>
  <si>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</si>
  <si>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</si>
  <si>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</si>
  <si>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</si>
  <si>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</si>
  <si>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</si>
  <si>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</si>
  <si>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</si>
  <si>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</si>
  <si>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</si>
  <si>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</si>
  <si>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</si>
  <si>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</si>
  <si>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</si>
  <si>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</si>
  <si>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</si>
  <si>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</si>
  <si>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</si>
  <si>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</si>
  <si>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</si>
  <si>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</si>
  <si>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</si>
  <si>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</si>
  <si>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</si>
  <si>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</si>
  <si>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</si>
  <si>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</si>
  <si>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</si>
  <si>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</si>
  <si>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</si>
  <si>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</si>
  <si>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</si>
  <si>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</si>
  <si>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</si>
  <si>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</si>
  <si>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</si>
  <si>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</si>
  <si>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</si>
  <si>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</si>
  <si>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</si>
  <si>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</si>
  <si>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</si>
  <si>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</si>
  <si>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</si>
  <si>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</si>
  <si>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</si>
  <si>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</si>
  <si>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</si>
  <si>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</si>
  <si>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</si>
  <si>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</si>
  <si>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</si>
  <si>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</si>
  <si>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</si>
  <si>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</si>
  <si>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</si>
  <si>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</si>
  <si>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</si>
  <si>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</si>
  <si>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</si>
  <si>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</si>
  <si>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</si>
  <si>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</si>
  <si>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</si>
  <si>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</si>
  <si>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</si>
  <si>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</si>
  <si>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</si>
  <si>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</si>
  <si>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</si>
  <si>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</si>
  <si>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</si>
  <si>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</si>
  <si>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</si>
  <si>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</si>
  <si>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</si>
  <si>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</si>
  <si>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</si>
  <si>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</si>
  <si>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</si>
  <si>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</si>
  <si>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</si>
  <si>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</si>
  <si>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</si>
  <si>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</si>
  <si>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</si>
  <si>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</si>
  <si>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</si>
  <si>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</si>
  <si>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</si>
  <si>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</si>
  <si>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</si>
  <si>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</si>
  <si>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</si>
  <si>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</si>
  <si>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</si>
  <si>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</si>
  <si>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</si>
  <si>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</si>
  <si>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</si>
  <si>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</si>
  <si>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</si>
  <si>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</si>
  <si>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</si>
  <si>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</si>
  <si>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</si>
  <si>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</si>
  <si>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</si>
  <si>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</si>
  <si>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</si>
  <si>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</si>
  <si>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</si>
  <si>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</si>
  <si>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</si>
  <si>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</si>
  <si>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</si>
  <si>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</si>
  <si>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</si>
  <si>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</si>
  <si>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</si>
  <si>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</si>
  <si>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</si>
  <si>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</si>
  <si>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</si>
  <si>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</si>
  <si>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</si>
  <si>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</si>
  <si>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</si>
  <si>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</si>
  <si>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</si>
  <si>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</si>
  <si>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</si>
  <si>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</si>
  <si>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</si>
  <si>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</si>
  <si>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</si>
  <si>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</si>
  <si>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</si>
  <si>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</si>
  <si>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</si>
  <si>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</si>
  <si>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</si>
  <si>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</si>
  <si>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</si>
  <si>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</si>
  <si>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</si>
  <si>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</si>
  <si>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</si>
  <si>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</si>
  <si>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</si>
  <si>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</si>
  <si>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</si>
  <si>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</si>
  <si>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</si>
  <si>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</si>
  <si>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</si>
  <si>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</si>
  <si>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</si>
  <si>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</si>
  <si>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</si>
  <si>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</si>
  <si>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</si>
  <si>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</si>
  <si>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</si>
  <si>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</si>
  <si>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</si>
  <si>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</si>
  <si>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</si>
  <si>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</si>
  <si>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</si>
  <si>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</si>
  <si>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</si>
  <si>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</si>
  <si>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</si>
  <si>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</si>
  <si>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</si>
  <si>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</si>
  <si>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</si>
  <si>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</si>
  <si>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</si>
  <si>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</si>
  <si>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</si>
  <si>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</si>
  <si>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</si>
  <si>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</si>
  <si>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</si>
  <si>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</si>
  <si>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</si>
  <si>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</si>
  <si>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</si>
  <si>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</si>
  <si>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</si>
  <si>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</si>
  <si>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</si>
  <si>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</si>
  <si>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</si>
  <si>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</si>
  <si>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</si>
  <si>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</si>
  <si>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</si>
  <si>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</si>
  <si>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</si>
  <si>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</si>
  <si>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</si>
  <si>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</si>
  <si>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</si>
  <si>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</si>
  <si>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</si>
  <si>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</si>
  <si>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</si>
  <si>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</si>
  <si>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</si>
  <si>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</si>
  <si>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</si>
  <si>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</si>
  <si>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</si>
  <si>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</si>
  <si>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</si>
  <si>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</si>
  <si>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</si>
  <si>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</si>
  <si>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</si>
  <si>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</si>
  <si>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</si>
  <si>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</si>
  <si>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</si>
  <si>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</si>
  <si>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</si>
  <si>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</si>
  <si>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</si>
  <si>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</si>
  <si>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</si>
  <si>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</si>
  <si>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</si>
  <si>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</si>
  <si>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</si>
  <si>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</si>
  <si>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</si>
  <si>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</si>
  <si>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</si>
  <si>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</si>
  <si>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</si>
  <si>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</si>
  <si>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</si>
  <si>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</si>
  <si>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</si>
  <si>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</si>
  <si>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</si>
  <si>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</si>
  <si>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</si>
  <si>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</si>
  <si>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</si>
  <si>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</si>
  <si>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</si>
  <si>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</si>
  <si>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</si>
  <si>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</si>
  <si>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</si>
  <si>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</si>
  <si>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</si>
  <si>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</si>
  <si>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</si>
  <si>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</si>
  <si>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</si>
  <si>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</si>
  <si>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</si>
  <si>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</si>
  <si>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</si>
  <si>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</si>
  <si>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</si>
  <si>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</si>
  <si>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</si>
  <si>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</si>
  <si>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</si>
  <si>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</si>
  <si>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</si>
  <si>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</si>
  <si>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</si>
  <si>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</si>
  <si>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</si>
  <si>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</si>
  <si>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</si>
  <si>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</si>
  <si>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</si>
  <si>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</si>
  <si>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</si>
  <si>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</si>
  <si>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</si>
  <si>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</si>
  <si>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</si>
  <si>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</si>
  <si>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</si>
  <si>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</si>
  <si>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</si>
  <si>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</si>
  <si>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</si>
  <si>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</si>
  <si>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</si>
  <si>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</si>
  <si>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</si>
  <si>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</si>
  <si>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</si>
  <si>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</si>
  <si>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</si>
  <si>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</si>
  <si>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</si>
  <si>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</si>
  <si>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</si>
  <si>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</si>
  <si>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</si>
  <si>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</si>
  <si>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</si>
  <si>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</si>
  <si>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</si>
  <si>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</si>
  <si>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</si>
  <si>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</si>
  <si>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</si>
  <si>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</si>
  <si>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</si>
  <si>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</si>
  <si>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</si>
  <si>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</si>
  <si>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</si>
  <si>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</si>
  <si>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</si>
  <si>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</si>
  <si>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</si>
  <si>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</si>
  <si>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</si>
  <si>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</si>
  <si>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</si>
  <si>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</si>
  <si>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</si>
  <si>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</si>
  <si>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</si>
  <si>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</si>
  <si>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</si>
  <si>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</si>
  <si>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</si>
  <si>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</si>
  <si>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</si>
  <si>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</si>
  <si>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</si>
  <si>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</si>
  <si>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</si>
  <si>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</si>
  <si>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</si>
  <si>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</si>
  <si>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</si>
  <si>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</si>
  <si>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</si>
  <si>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</si>
  <si>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</si>
  <si>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</si>
  <si>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</si>
  <si>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</si>
  <si>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</si>
  <si>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</si>
  <si>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</si>
  <si>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</si>
  <si>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</si>
  <si>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</si>
  <si>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</si>
  <si>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</si>
  <si>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</si>
  <si>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</si>
  <si>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</si>
  <si>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</si>
  <si>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</si>
  <si>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</si>
  <si>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</si>
  <si>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</si>
  <si>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</si>
  <si>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</si>
  <si>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</si>
  <si>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</si>
  <si>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</si>
  <si>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</si>
  <si>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</si>
  <si>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</si>
  <si>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</si>
  <si>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</si>
  <si>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</si>
  <si>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</si>
  <si>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</si>
  <si>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</si>
  <si>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</si>
  <si>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</si>
  <si>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</si>
  <si>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</si>
  <si>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</si>
  <si>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</si>
  <si>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</si>
  <si>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</si>
  <si>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</si>
  <si>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</si>
  <si>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</si>
  <si>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</si>
  <si>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</si>
  <si>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</si>
  <si>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</si>
  <si>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</si>
  <si>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</si>
  <si>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</si>
  <si>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</si>
  <si>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</si>
  <si>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</si>
  <si>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</si>
  <si>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</si>
  <si>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</si>
  <si>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</si>
  <si>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</si>
  <si>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</si>
  <si>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</si>
  <si>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</si>
  <si>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</si>
  <si>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</si>
  <si>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</si>
  <si>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</si>
  <si>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</si>
  <si>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</si>
  <si>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</si>
  <si>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</si>
  <si>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</si>
  <si>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</si>
  <si>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</si>
  <si>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</si>
  <si>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</si>
  <si>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</si>
  <si>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</si>
  <si>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</si>
  <si>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</si>
  <si>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</si>
  <si>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</si>
  <si>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</si>
  <si>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</si>
  <si>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</si>
  <si>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</si>
  <si>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</si>
  <si>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</si>
  <si>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</si>
  <si>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</si>
  <si>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</si>
  <si>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</si>
  <si>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</si>
  <si>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</si>
  <si>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</si>
  <si>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</si>
  <si>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</si>
  <si>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</si>
  <si>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</si>
  <si>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</si>
  <si>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</si>
  <si>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</si>
  <si>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</si>
  <si>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</si>
  <si>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</si>
  <si>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</si>
  <si>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</si>
  <si>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</si>
  <si>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</si>
  <si>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</si>
  <si>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</si>
  <si>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</si>
  <si>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</si>
  <si>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</si>
  <si>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</si>
  <si>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</si>
  <si>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</si>
  <si>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</si>
  <si>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</si>
  <si>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</si>
  <si>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</si>
  <si>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</si>
  <si>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</si>
  <si>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</si>
  <si>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</si>
  <si>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</si>
  <si>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</si>
  <si>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</si>
  <si>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</si>
  <si>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</si>
  <si>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</si>
  <si>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</si>
  <si>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</si>
  <si>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</si>
  <si>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</si>
  <si>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</si>
  <si>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</si>
  <si>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</si>
  <si>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</si>
  <si>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</si>
  <si>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</si>
  <si>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</si>
  <si>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</si>
  <si>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</si>
  <si>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</si>
  <si>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</si>
  <si>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</si>
  <si>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</si>
  <si>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</si>
  <si>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</si>
  <si>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</si>
  <si>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</si>
  <si>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</si>
  <si>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</si>
  <si>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</si>
  <si>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</si>
  <si>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</si>
  <si>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</si>
  <si>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</si>
  <si>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</si>
  <si>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</si>
  <si>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</si>
  <si>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</si>
  <si>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</si>
  <si>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</si>
  <si>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</si>
  <si>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</si>
  <si>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</si>
  <si>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</si>
  <si>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</si>
  <si>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</si>
  <si>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</si>
  <si>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</si>
  <si>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</si>
  <si>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</si>
  <si>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</si>
  <si>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</si>
  <si>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</si>
  <si>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</si>
  <si>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</si>
  <si>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</si>
  <si>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</si>
  <si>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</si>
  <si>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</si>
  <si>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</si>
  <si>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</si>
  <si>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</si>
  <si>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</si>
  <si>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</si>
  <si>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</si>
  <si>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</si>
  <si>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</si>
  <si>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</si>
  <si>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</si>
  <si>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</si>
  <si>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</si>
  <si>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</si>
  <si>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</si>
  <si>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</si>
  <si>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</si>
  <si>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</si>
  <si>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</si>
  <si>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</si>
  <si>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</si>
  <si>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</si>
  <si>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</si>
  <si>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</si>
  <si>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</si>
  <si>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</si>
  <si>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</si>
  <si>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</si>
  <si>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</si>
  <si>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</si>
  <si>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</si>
  <si>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</si>
  <si>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</si>
  <si>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</si>
  <si>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</si>
  <si>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</si>
  <si>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</si>
  <si>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</si>
  <si>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</si>
  <si>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</si>
  <si>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</si>
  <si>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</si>
  <si>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</si>
  <si>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</si>
  <si>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</si>
  <si>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</si>
  <si>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</si>
  <si>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</si>
  <si>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</si>
  <si>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</si>
  <si>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</si>
  <si>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（Ⅰ）等による算定金額の見込み」を上回るようにすること。ただし、翌年度の賃金の改善のために算定金額の一部を繰</t>
    <rPh sb="17" eb="19">
      <t>ウワマワ</t>
    </rPh>
    <rPh sb="32" eb="35">
      <t>ヨクネンド</t>
    </rPh>
    <rPh sb="36" eb="38">
      <t>チンギン</t>
    </rPh>
    <rPh sb="39" eb="41">
      <t>カイゼン</t>
    </rPh>
    <rPh sb="45" eb="49">
      <t>サンテイキンガク</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</si>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</sst>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4">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36">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9" fillId="3" borderId="0" xfId="1" applyFont="1" applyFill="1" applyAlignment="1" applyProtection="1">
      <alignment horizontal="center"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17">
    <dxf>
      <font>
        <color rgb="FFFF0000"/>
      </font>
    </dxf>
    <dxf>
      <font>
        <color rgb="FFFF0000"/>
      </font>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18"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17"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6"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9616" y="228600"/>
          <a:ext cx="3813335" cy="98917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32</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30480</xdr:colOff>
          <xdr:row>17</xdr:row>
          <xdr:rowOff>68580</xdr:rowOff>
        </xdr:from>
        <xdr:to>
          <xdr:col>5</xdr:col>
          <xdr:colOff>266700</xdr:colOff>
          <xdr:row>17</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39</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30480</xdr:colOff>
          <xdr:row>16</xdr:row>
          <xdr:rowOff>68580</xdr:rowOff>
        </xdr:from>
        <xdr:to>
          <xdr:col>5</xdr:col>
          <xdr:colOff>266700</xdr:colOff>
          <xdr:row>16</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xdr:row>
          <xdr:rowOff>22860</xdr:rowOff>
        </xdr:from>
        <xdr:to>
          <xdr:col>2</xdr:col>
          <xdr:colOff>60960</xdr:colOff>
          <xdr:row>4</xdr:row>
          <xdr:rowOff>327660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182880</xdr:colOff>
          <xdr:row>7</xdr:row>
          <xdr:rowOff>175260</xdr:rowOff>
        </xdr:from>
        <xdr:to>
          <xdr:col>2</xdr:col>
          <xdr:colOff>274320</xdr:colOff>
          <xdr:row>9</xdr:row>
          <xdr:rowOff>22860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8</xdr:row>
          <xdr:rowOff>175260</xdr:rowOff>
        </xdr:from>
        <xdr:to>
          <xdr:col>2</xdr:col>
          <xdr:colOff>289560</xdr:colOff>
          <xdr:row>10</xdr:row>
          <xdr:rowOff>22860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49</xdr:row>
          <xdr:rowOff>175260</xdr:rowOff>
        </xdr:from>
        <xdr:to>
          <xdr:col>32</xdr:col>
          <xdr:colOff>144780</xdr:colOff>
          <xdr:row>51</xdr:row>
          <xdr:rowOff>22860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182880</xdr:colOff>
          <xdr:row>6</xdr:row>
          <xdr:rowOff>175260</xdr:rowOff>
        </xdr:from>
        <xdr:to>
          <xdr:col>2</xdr:col>
          <xdr:colOff>228600</xdr:colOff>
          <xdr:row>8</xdr:row>
          <xdr:rowOff>22860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182880</xdr:colOff>
          <xdr:row>7</xdr:row>
          <xdr:rowOff>175260</xdr:rowOff>
        </xdr:from>
        <xdr:to>
          <xdr:col>2</xdr:col>
          <xdr:colOff>236220</xdr:colOff>
          <xdr:row>9</xdr:row>
          <xdr:rowOff>22860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30480</xdr:colOff>
          <xdr:row>16</xdr:row>
          <xdr:rowOff>22860</xdr:rowOff>
        </xdr:from>
        <xdr:to>
          <xdr:col>22</xdr:col>
          <xdr:colOff>236220</xdr:colOff>
          <xdr:row>16</xdr:row>
          <xdr:rowOff>182880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49</xdr:row>
          <xdr:rowOff>175260</xdr:rowOff>
        </xdr:from>
        <xdr:to>
          <xdr:col>32</xdr:col>
          <xdr:colOff>175260</xdr:colOff>
          <xdr:row>51</xdr:row>
          <xdr:rowOff>22860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182880</xdr:colOff>
          <xdr:row>6</xdr:row>
          <xdr:rowOff>175260</xdr:rowOff>
        </xdr:from>
        <xdr:to>
          <xdr:col>2</xdr:col>
          <xdr:colOff>228600</xdr:colOff>
          <xdr:row>8</xdr:row>
          <xdr:rowOff>22860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7</xdr:row>
          <xdr:rowOff>175260</xdr:rowOff>
        </xdr:from>
        <xdr:to>
          <xdr:col>2</xdr:col>
          <xdr:colOff>236220</xdr:colOff>
          <xdr:row>9</xdr:row>
          <xdr:rowOff>22860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16</xdr:row>
          <xdr:rowOff>22860</xdr:rowOff>
        </xdr:from>
        <xdr:to>
          <xdr:col>22</xdr:col>
          <xdr:colOff>236220</xdr:colOff>
          <xdr:row>16</xdr:row>
          <xdr:rowOff>182880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49</xdr:row>
          <xdr:rowOff>175260</xdr:rowOff>
        </xdr:from>
        <xdr:to>
          <xdr:col>32</xdr:col>
          <xdr:colOff>175260</xdr:colOff>
          <xdr:row>51</xdr:row>
          <xdr:rowOff>22860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114300</xdr:rowOff>
        </xdr:from>
        <xdr:to>
          <xdr:col>1</xdr:col>
          <xdr:colOff>449580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117</xdr:row>
          <xdr:rowOff>22860</xdr:rowOff>
        </xdr:from>
        <xdr:to>
          <xdr:col>2</xdr:col>
          <xdr:colOff>30480</xdr:colOff>
          <xdr:row>123</xdr:row>
          <xdr:rowOff>182880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118</xdr:row>
          <xdr:rowOff>7620</xdr:rowOff>
        </xdr:from>
        <xdr:to>
          <xdr:col>2</xdr:col>
          <xdr:colOff>30480</xdr:colOff>
          <xdr:row>123</xdr:row>
          <xdr:rowOff>182880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117</xdr:row>
          <xdr:rowOff>7620</xdr:rowOff>
        </xdr:from>
        <xdr:to>
          <xdr:col>12</xdr:col>
          <xdr:colOff>60960</xdr:colOff>
          <xdr:row>123</xdr:row>
          <xdr:rowOff>175260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139</xdr:row>
          <xdr:rowOff>22860</xdr:rowOff>
        </xdr:from>
        <xdr:to>
          <xdr:col>2</xdr:col>
          <xdr:colOff>30480</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140</xdr:row>
          <xdr:rowOff>30480</xdr:rowOff>
        </xdr:from>
        <xdr:to>
          <xdr:col>2</xdr:col>
          <xdr:colOff>30480</xdr:colOff>
          <xdr:row>141</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139</xdr:row>
          <xdr:rowOff>22860</xdr:rowOff>
        </xdr:from>
        <xdr:to>
          <xdr:col>12</xdr:col>
          <xdr:colOff>60960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115</xdr:row>
          <xdr:rowOff>22860</xdr:rowOff>
        </xdr:from>
        <xdr:to>
          <xdr:col>2</xdr:col>
          <xdr:colOff>30480</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116</xdr:row>
          <xdr:rowOff>7620</xdr:rowOff>
        </xdr:from>
        <xdr:to>
          <xdr:col>2</xdr:col>
          <xdr:colOff>30480</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115</xdr:row>
          <xdr:rowOff>7620</xdr:rowOff>
        </xdr:from>
        <xdr:to>
          <xdr:col>12</xdr:col>
          <xdr:colOff>60960</xdr:colOff>
          <xdr:row>115</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147</xdr:row>
          <xdr:rowOff>22860</xdr:rowOff>
        </xdr:from>
        <xdr:to>
          <xdr:col>2</xdr:col>
          <xdr:colOff>30480</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148</xdr:row>
          <xdr:rowOff>7620</xdr:rowOff>
        </xdr:from>
        <xdr:to>
          <xdr:col>2</xdr:col>
          <xdr:colOff>30480</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147</xdr:row>
          <xdr:rowOff>7620</xdr:rowOff>
        </xdr:from>
        <xdr:to>
          <xdr:col>12</xdr:col>
          <xdr:colOff>60960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142</xdr:row>
          <xdr:rowOff>175260</xdr:rowOff>
        </xdr:from>
        <xdr:to>
          <xdr:col>2</xdr:col>
          <xdr:colOff>22860</xdr:colOff>
          <xdr:row>144</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143</xdr:row>
          <xdr:rowOff>182880</xdr:rowOff>
        </xdr:from>
        <xdr:to>
          <xdr:col>2</xdr:col>
          <xdr:colOff>22860</xdr:colOff>
          <xdr:row>145</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142</xdr:row>
          <xdr:rowOff>175260</xdr:rowOff>
        </xdr:from>
        <xdr:to>
          <xdr:col>12</xdr:col>
          <xdr:colOff>45720</xdr:colOff>
          <xdr:row>144</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6"/>
  <sheetViews>
    <sheetView showGridLines="0" tabSelected="1" view="pageBreakPreview" topLeftCell="A21" zoomScaleNormal="100" zoomScaleSheetLayoutView="100" workbookViewId="0">
      <selection activeCell="T49" sqref="T49"/>
    </sheetView>
  </sheetViews>
  <sheetFormatPr defaultColWidth="9" defaultRowHeight="16.2" outlineLevelCol="1"/>
  <cols>
    <col min="1" max="5" width="3.59765625" style="318" customWidth="1"/>
    <col min="6" max="6" width="3.59765625" style="319" customWidth="1"/>
    <col min="7" max="31" width="3.59765625" style="318" customWidth="1"/>
    <col min="32" max="32" width="10.59765625" style="318" hidden="1" customWidth="1" outlineLevel="1"/>
    <col min="33" max="33" width="9.5" style="318" hidden="1" customWidth="1" outlineLevel="1"/>
    <col min="34" max="34" width="3.59765625" style="318" hidden="1" customWidth="1" outlineLevel="1"/>
    <col min="35" max="35" width="4.19921875" style="318" hidden="1" customWidth="1" outlineLevel="1"/>
    <col min="36" max="36" width="6.5" style="318" hidden="1" customWidth="1" outlineLevel="1"/>
    <col min="37" max="37" width="6.69921875" style="320" hidden="1" customWidth="1" outlineLevel="1"/>
    <col min="38" max="38" width="6.69921875" style="321" hidden="1" customWidth="1" outlineLevel="1"/>
    <col min="39" max="39" width="6.69921875" style="320" hidden="1" customWidth="1" outlineLevel="1"/>
    <col min="40" max="40" width="7.3984375" style="318" hidden="1" customWidth="1" outlineLevel="1"/>
    <col min="41" max="42" width="3.59765625" style="318" hidden="1" customWidth="1" outlineLevel="1"/>
    <col min="43" max="43" width="3.59765625" style="322" customWidth="1" collapsed="1"/>
    <col min="44" max="50" width="3.59765625" style="323" customWidth="1"/>
    <col min="51" max="51" width="4.09765625" style="323" bestFit="1" customWidth="1"/>
    <col min="52" max="53" width="9" style="323"/>
    <col min="54" max="16384" width="9" style="318"/>
  </cols>
  <sheetData>
    <row r="1" spans="1:52" ht="30" customHeight="1">
      <c r="A1" s="318" t="s">
        <v>1784</v>
      </c>
    </row>
    <row r="2" spans="1:52" ht="50.1" customHeight="1">
      <c r="A2" s="508" t="s">
        <v>26</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s="323" customFormat="1" ht="30" customHeight="1">
      <c r="A4" s="354"/>
      <c r="B4" s="319" t="s">
        <v>1764</v>
      </c>
      <c r="C4" s="334"/>
      <c r="D4" s="327"/>
      <c r="E4" s="327"/>
      <c r="F4" s="327"/>
      <c r="G4" s="327"/>
      <c r="H4" s="327"/>
      <c r="I4" s="327"/>
      <c r="J4" s="327"/>
      <c r="K4" s="327"/>
      <c r="L4" s="327"/>
      <c r="M4" s="327"/>
      <c r="N4" s="327"/>
      <c r="O4" s="327"/>
      <c r="P4" s="327"/>
      <c r="Q4" s="327"/>
      <c r="R4" s="327"/>
      <c r="S4" s="327"/>
      <c r="T4" s="318"/>
      <c r="U4" s="318"/>
      <c r="V4" s="318"/>
      <c r="W4" s="318"/>
      <c r="X4" s="318"/>
      <c r="Y4" s="318"/>
      <c r="Z4" s="318"/>
      <c r="AA4" s="318"/>
      <c r="AB4" s="318"/>
      <c r="AC4" s="318"/>
      <c r="AD4" s="318"/>
      <c r="AE4" s="318"/>
      <c r="AF4" s="341"/>
      <c r="AG4" s="341"/>
      <c r="AH4" s="335"/>
      <c r="AK4" s="321"/>
      <c r="AL4" s="321"/>
      <c r="AM4" s="321"/>
      <c r="AQ4" s="335"/>
    </row>
    <row r="5" spans="1:52" ht="30" customHeight="1" thickBot="1">
      <c r="A5" s="328"/>
      <c r="B5" s="355"/>
      <c r="C5" s="323"/>
      <c r="D5" s="323" t="s">
        <v>1755</v>
      </c>
      <c r="E5" s="327"/>
      <c r="F5" s="327"/>
      <c r="G5" s="327"/>
      <c r="H5" s="327"/>
      <c r="I5" s="327"/>
      <c r="J5" s="327"/>
      <c r="K5" s="327"/>
      <c r="L5" s="327"/>
      <c r="M5" s="327"/>
      <c r="N5" s="327"/>
      <c r="O5" s="327"/>
      <c r="P5" s="327"/>
      <c r="Q5" s="327"/>
      <c r="R5" s="327"/>
      <c r="S5" s="327"/>
      <c r="AQ5" s="474" t="str">
        <f>IF(AG6&lt;&gt;TRUE,"チェックをしてください","")</f>
        <v>チェックをしてください</v>
      </c>
    </row>
    <row r="6" spans="1:52" ht="30" customHeight="1" thickBot="1">
      <c r="A6" s="328"/>
      <c r="B6" s="323"/>
      <c r="C6" s="323"/>
      <c r="D6" s="319" t="s">
        <v>1859</v>
      </c>
      <c r="E6" s="327"/>
      <c r="F6" s="327"/>
      <c r="G6" s="327"/>
      <c r="H6" s="327"/>
      <c r="I6" s="327"/>
      <c r="J6" s="327"/>
      <c r="K6" s="327"/>
      <c r="L6" s="327"/>
      <c r="M6" s="327"/>
      <c r="N6" s="327"/>
      <c r="O6" s="327"/>
      <c r="P6" s="327"/>
      <c r="Q6" s="327"/>
      <c r="R6" s="327"/>
      <c r="S6" s="327"/>
      <c r="AG6" s="248" t="b">
        <v>0</v>
      </c>
    </row>
    <row r="7" spans="1:52" s="323" customFormat="1" ht="30" customHeight="1">
      <c r="A7" s="326" t="s">
        <v>1484</v>
      </c>
      <c r="B7" s="327"/>
      <c r="C7" s="327"/>
      <c r="D7" s="327"/>
      <c r="E7" s="327"/>
      <c r="F7" s="319"/>
      <c r="G7" s="327"/>
      <c r="H7" s="327"/>
      <c r="I7" s="327"/>
      <c r="AK7" s="321"/>
      <c r="AL7" s="321"/>
      <c r="AM7" s="321"/>
      <c r="AQ7" s="322"/>
    </row>
    <row r="8" spans="1:52" s="323" customFormat="1" ht="30" customHeight="1">
      <c r="A8" s="328" t="s">
        <v>27</v>
      </c>
      <c r="B8" s="319" t="s">
        <v>1727</v>
      </c>
      <c r="C8" s="327"/>
      <c r="D8" s="327"/>
      <c r="E8" s="327"/>
      <c r="F8" s="319"/>
      <c r="G8" s="327"/>
      <c r="H8" s="327"/>
      <c r="I8" s="327"/>
      <c r="AK8" s="321"/>
      <c r="AL8" s="321"/>
      <c r="AM8" s="321"/>
      <c r="AQ8" s="322"/>
    </row>
    <row r="9" spans="1:52" s="323" customFormat="1" ht="30" customHeight="1">
      <c r="C9" s="499" t="s">
        <v>28</v>
      </c>
      <c r="D9" s="489"/>
      <c r="E9" s="489"/>
      <c r="F9" s="489"/>
      <c r="G9" s="489"/>
      <c r="H9" s="489"/>
      <c r="I9" s="489"/>
      <c r="J9" s="489"/>
      <c r="K9" s="490"/>
      <c r="L9" s="516"/>
      <c r="M9" s="516"/>
      <c r="N9" s="516"/>
      <c r="O9" s="516"/>
      <c r="P9" s="516"/>
      <c r="Q9" s="516"/>
      <c r="R9" s="516"/>
      <c r="S9" s="516"/>
      <c r="T9" s="516"/>
      <c r="AK9" s="321"/>
      <c r="AL9" s="321"/>
      <c r="AM9" s="321"/>
      <c r="AQ9" s="322"/>
    </row>
    <row r="10" spans="1:52" s="323" customFormat="1" ht="30" customHeight="1" thickBot="1">
      <c r="C10" s="499" t="s">
        <v>29</v>
      </c>
      <c r="D10" s="489"/>
      <c r="E10" s="489"/>
      <c r="F10" s="489"/>
      <c r="G10" s="489"/>
      <c r="H10" s="489"/>
      <c r="I10" s="489"/>
      <c r="J10" s="489"/>
      <c r="K10" s="490"/>
      <c r="L10" s="515"/>
      <c r="M10" s="515"/>
      <c r="N10" s="515"/>
      <c r="O10" s="515"/>
      <c r="P10" s="515"/>
      <c r="Q10" s="515"/>
      <c r="R10" s="515"/>
      <c r="S10" s="515"/>
      <c r="T10" s="515"/>
      <c r="U10" s="515"/>
      <c r="V10" s="515"/>
      <c r="W10" s="515"/>
      <c r="X10" s="515"/>
      <c r="Y10" s="515"/>
      <c r="Z10" s="515"/>
      <c r="AA10" s="515"/>
      <c r="AB10" s="515"/>
      <c r="AC10" s="515"/>
      <c r="AK10" s="321"/>
      <c r="AL10" s="321"/>
      <c r="AM10" s="321"/>
      <c r="AQ10" s="322" t="s">
        <v>1786</v>
      </c>
    </row>
    <row r="11" spans="1:52" s="323" customFormat="1" ht="30" customHeight="1" thickBot="1">
      <c r="A11" s="328"/>
      <c r="C11" s="500" t="s">
        <v>1592</v>
      </c>
      <c r="D11" s="501"/>
      <c r="E11" s="501"/>
      <c r="F11" s="502"/>
      <c r="G11" s="506" t="s">
        <v>1593</v>
      </c>
      <c r="H11" s="506"/>
      <c r="I11" s="506"/>
      <c r="J11" s="506"/>
      <c r="K11" s="506"/>
      <c r="L11" s="494"/>
      <c r="M11" s="494"/>
      <c r="N11" s="494"/>
      <c r="O11" s="494"/>
      <c r="P11" s="494"/>
      <c r="Q11" s="494"/>
      <c r="R11" s="494"/>
      <c r="S11" s="494"/>
      <c r="T11" s="494"/>
      <c r="U11" s="329"/>
      <c r="V11" s="329"/>
      <c r="W11" s="329"/>
      <c r="X11" s="329"/>
      <c r="Y11" s="329"/>
      <c r="Z11" s="329"/>
      <c r="AA11" s="329"/>
      <c r="AB11" s="329"/>
      <c r="AC11" s="329"/>
      <c r="AD11" s="324"/>
      <c r="AE11" s="324"/>
      <c r="AG11" s="330" t="str">
        <f>IFERROR(VLOOKUP($L11,リスト用!$C$3:$E$49,2,0),"")</f>
        <v/>
      </c>
      <c r="AH11" s="324"/>
      <c r="AI11" s="324"/>
      <c r="AJ11" s="324"/>
      <c r="AK11" s="324"/>
      <c r="AL11" s="324"/>
      <c r="AM11" s="324"/>
      <c r="AN11" s="324"/>
      <c r="AO11" s="324"/>
      <c r="AQ11" s="497" t="str">
        <f>HYPERLINK("mailto:"&amp;AG11,AG11)</f>
        <v/>
      </c>
      <c r="AR11" s="498"/>
      <c r="AS11" s="498"/>
      <c r="AT11" s="498"/>
      <c r="AU11" s="498"/>
      <c r="AV11" s="498"/>
      <c r="AW11" s="498"/>
      <c r="AX11" s="498"/>
      <c r="AY11" s="498"/>
      <c r="AZ11" s="498"/>
    </row>
    <row r="12" spans="1:52" s="323" customFormat="1" ht="30" customHeight="1">
      <c r="A12" s="328"/>
      <c r="C12" s="503"/>
      <c r="D12" s="504"/>
      <c r="E12" s="504"/>
      <c r="F12" s="505"/>
      <c r="G12" s="506" t="s">
        <v>1594</v>
      </c>
      <c r="H12" s="506"/>
      <c r="I12" s="506"/>
      <c r="J12" s="506"/>
      <c r="K12" s="506"/>
      <c r="L12" s="512"/>
      <c r="M12" s="513"/>
      <c r="N12" s="513"/>
      <c r="O12" s="513"/>
      <c r="P12" s="513"/>
      <c r="Q12" s="513"/>
      <c r="R12" s="513"/>
      <c r="S12" s="513"/>
      <c r="T12" s="513"/>
      <c r="U12" s="513"/>
      <c r="V12" s="513"/>
      <c r="W12" s="513"/>
      <c r="X12" s="513"/>
      <c r="Y12" s="513"/>
      <c r="Z12" s="513"/>
      <c r="AA12" s="513"/>
      <c r="AB12" s="513"/>
      <c r="AC12" s="514"/>
      <c r="AD12" s="331"/>
      <c r="AE12" s="331"/>
      <c r="AF12" s="331"/>
      <c r="AG12" s="331"/>
      <c r="AH12" s="331"/>
      <c r="AI12" s="331"/>
      <c r="AJ12" s="331"/>
      <c r="AK12" s="331"/>
      <c r="AL12" s="331"/>
      <c r="AM12" s="331"/>
      <c r="AN12" s="331"/>
      <c r="AO12" s="331"/>
      <c r="AQ12" s="322"/>
    </row>
    <row r="13" spans="1:52" s="323" customFormat="1" ht="30" customHeight="1">
      <c r="A13" s="328"/>
      <c r="C13" s="499" t="s">
        <v>1726</v>
      </c>
      <c r="D13" s="489"/>
      <c r="E13" s="489"/>
      <c r="F13" s="489"/>
      <c r="G13" s="489"/>
      <c r="H13" s="489"/>
      <c r="I13" s="489"/>
      <c r="J13" s="489"/>
      <c r="K13" s="490"/>
      <c r="L13" s="515"/>
      <c r="M13" s="515"/>
      <c r="N13" s="515"/>
      <c r="O13" s="515"/>
      <c r="P13" s="515"/>
      <c r="Q13" s="515"/>
      <c r="R13" s="515"/>
      <c r="S13" s="515"/>
      <c r="T13" s="515"/>
      <c r="U13" s="331"/>
      <c r="V13" s="331"/>
      <c r="W13" s="331"/>
      <c r="X13" s="331"/>
      <c r="Y13" s="331"/>
      <c r="Z13" s="331"/>
      <c r="AA13" s="331"/>
      <c r="AB13" s="331"/>
      <c r="AC13" s="331"/>
      <c r="AD13" s="331"/>
      <c r="AE13" s="331"/>
      <c r="AF13" s="331"/>
      <c r="AG13" s="331"/>
      <c r="AH13" s="331"/>
      <c r="AI13" s="331"/>
      <c r="AJ13" s="331"/>
      <c r="AK13" s="331"/>
      <c r="AL13" s="331"/>
      <c r="AM13" s="331"/>
      <c r="AN13" s="331"/>
      <c r="AO13" s="331"/>
      <c r="AQ13" s="322"/>
    </row>
    <row r="14" spans="1:52" s="323" customFormat="1" ht="30" customHeight="1">
      <c r="A14" s="328"/>
      <c r="C14" s="500" t="s">
        <v>5</v>
      </c>
      <c r="D14" s="501"/>
      <c r="E14" s="501"/>
      <c r="F14" s="502"/>
      <c r="G14" s="499" t="s">
        <v>1728</v>
      </c>
      <c r="H14" s="489"/>
      <c r="I14" s="489"/>
      <c r="J14" s="489"/>
      <c r="K14" s="490"/>
      <c r="L14" s="495"/>
      <c r="M14" s="495"/>
      <c r="N14" s="495"/>
      <c r="O14" s="495"/>
      <c r="P14" s="495"/>
      <c r="Q14" s="495"/>
      <c r="R14" s="495"/>
      <c r="S14" s="495"/>
      <c r="T14" s="495"/>
      <c r="U14" s="331"/>
      <c r="V14" s="331"/>
      <c r="W14" s="331"/>
      <c r="X14" s="331"/>
      <c r="Y14" s="331"/>
      <c r="Z14" s="331"/>
      <c r="AA14" s="331"/>
      <c r="AB14" s="331"/>
      <c r="AC14" s="331"/>
      <c r="AD14" s="331"/>
      <c r="AE14" s="331"/>
      <c r="AF14" s="331"/>
      <c r="AG14" s="331"/>
      <c r="AH14" s="331"/>
      <c r="AI14" s="331"/>
      <c r="AJ14" s="331"/>
      <c r="AK14" s="331"/>
      <c r="AL14" s="331"/>
      <c r="AM14" s="331"/>
      <c r="AN14" s="331"/>
      <c r="AO14" s="331"/>
      <c r="AQ14" s="322"/>
    </row>
    <row r="15" spans="1:52" s="323" customFormat="1" ht="30" customHeight="1">
      <c r="A15" s="328"/>
      <c r="C15" s="503"/>
      <c r="D15" s="504"/>
      <c r="E15" s="504"/>
      <c r="F15" s="505"/>
      <c r="G15" s="499" t="s">
        <v>1729</v>
      </c>
      <c r="H15" s="489"/>
      <c r="I15" s="489"/>
      <c r="J15" s="489"/>
      <c r="K15" s="490"/>
      <c r="L15" s="495"/>
      <c r="M15" s="495"/>
      <c r="N15" s="495"/>
      <c r="O15" s="495"/>
      <c r="P15" s="495"/>
      <c r="Q15" s="495"/>
      <c r="R15" s="495"/>
      <c r="S15" s="495"/>
      <c r="T15" s="495"/>
      <c r="U15" s="331"/>
      <c r="V15" s="331"/>
      <c r="W15" s="331"/>
      <c r="X15" s="331"/>
      <c r="Y15" s="331"/>
      <c r="Z15" s="331"/>
      <c r="AA15" s="331"/>
      <c r="AB15" s="331"/>
      <c r="AC15" s="331"/>
      <c r="AD15" s="331"/>
      <c r="AE15" s="331"/>
      <c r="AF15" s="331"/>
      <c r="AG15" s="331"/>
      <c r="AH15" s="331"/>
      <c r="AI15" s="331"/>
      <c r="AJ15" s="331"/>
      <c r="AK15" s="331"/>
      <c r="AL15" s="331"/>
      <c r="AM15" s="331"/>
      <c r="AN15" s="331"/>
      <c r="AO15" s="331"/>
      <c r="AQ15" s="322"/>
    </row>
    <row r="16" spans="1:52" s="323" customFormat="1" ht="30" customHeight="1" thickBot="1">
      <c r="A16" s="328" t="s">
        <v>30</v>
      </c>
      <c r="B16" s="319" t="s">
        <v>1759</v>
      </c>
      <c r="C16" s="327"/>
      <c r="D16" s="327"/>
      <c r="E16" s="327"/>
      <c r="F16" s="319"/>
      <c r="H16" s="327"/>
      <c r="I16" s="327"/>
      <c r="J16" s="327"/>
      <c r="K16" s="327"/>
      <c r="L16" s="327"/>
      <c r="M16" s="327"/>
      <c r="N16" s="327"/>
      <c r="O16" s="327"/>
      <c r="P16" s="327"/>
      <c r="Q16" s="327"/>
      <c r="R16" s="327"/>
      <c r="S16" s="327"/>
      <c r="AK16" s="321"/>
      <c r="AL16" s="321"/>
      <c r="AM16" s="321"/>
      <c r="AQ16" s="322"/>
    </row>
    <row r="17" spans="1:44" s="323" customFormat="1" ht="30" customHeight="1" thickBot="1">
      <c r="A17" s="328"/>
      <c r="B17" s="319"/>
      <c r="C17" s="327"/>
      <c r="D17" s="327"/>
      <c r="E17" s="327"/>
      <c r="F17" s="332"/>
      <c r="G17" s="319" t="s">
        <v>31</v>
      </c>
      <c r="H17" s="333"/>
      <c r="AG17" s="248" t="b">
        <v>0</v>
      </c>
      <c r="AK17" s="321"/>
      <c r="AL17" s="321"/>
      <c r="AM17" s="321"/>
      <c r="AQ17" s="322"/>
    </row>
    <row r="18" spans="1:44" s="323" customFormat="1" ht="30" customHeight="1" thickBot="1">
      <c r="A18" s="328"/>
      <c r="B18" s="327"/>
      <c r="C18" s="327"/>
      <c r="D18" s="327"/>
      <c r="E18" s="327"/>
      <c r="F18" s="332"/>
      <c r="G18" s="319" t="s">
        <v>1493</v>
      </c>
      <c r="H18" s="333"/>
      <c r="AG18" s="248" t="b">
        <v>0</v>
      </c>
      <c r="AK18" s="321"/>
      <c r="AL18" s="321"/>
      <c r="AM18" s="321"/>
      <c r="AQ18" s="322"/>
    </row>
    <row r="19" spans="1:44" s="323" customFormat="1" ht="30" customHeight="1">
      <c r="A19" s="328"/>
      <c r="B19" s="334" t="s">
        <v>1449</v>
      </c>
      <c r="C19" s="334" t="s">
        <v>1571</v>
      </c>
      <c r="D19" s="327"/>
      <c r="E19" s="327"/>
      <c r="F19" s="327"/>
      <c r="G19" s="327"/>
      <c r="H19" s="327"/>
      <c r="I19" s="327"/>
      <c r="J19" s="327"/>
      <c r="K19" s="327"/>
      <c r="L19" s="327"/>
      <c r="M19" s="327"/>
      <c r="N19" s="327"/>
      <c r="O19" s="327"/>
      <c r="P19" s="327"/>
      <c r="Q19" s="327"/>
      <c r="R19" s="327"/>
      <c r="S19" s="327"/>
      <c r="T19" s="327"/>
      <c r="U19" s="327"/>
      <c r="V19" s="327"/>
      <c r="W19" s="327"/>
      <c r="X19" s="327"/>
      <c r="Y19" s="327"/>
      <c r="AK19" s="321"/>
      <c r="AL19" s="321"/>
      <c r="AM19" s="321"/>
      <c r="AQ19" s="322"/>
    </row>
    <row r="20" spans="1:44" s="323" customFormat="1" ht="30" customHeight="1">
      <c r="A20" s="328" t="s">
        <v>442</v>
      </c>
      <c r="B20" s="319" t="s">
        <v>1730</v>
      </c>
      <c r="C20" s="327"/>
      <c r="D20" s="327"/>
      <c r="E20" s="327"/>
      <c r="F20" s="319"/>
      <c r="G20" s="517" t="s">
        <v>15</v>
      </c>
      <c r="H20" s="517"/>
      <c r="I20" s="317"/>
      <c r="J20" s="323" t="s">
        <v>16</v>
      </c>
      <c r="K20" s="484"/>
      <c r="L20" s="484"/>
      <c r="M20" s="327" t="s">
        <v>17</v>
      </c>
      <c r="N20" s="484"/>
      <c r="O20" s="484"/>
      <c r="P20" s="327" t="s">
        <v>18</v>
      </c>
      <c r="Q20" s="327"/>
      <c r="R20" s="327"/>
      <c r="S20" s="327"/>
      <c r="T20" s="327"/>
      <c r="U20" s="327"/>
      <c r="V20" s="327"/>
      <c r="W20" s="327"/>
      <c r="X20" s="327"/>
      <c r="Y20" s="327"/>
      <c r="Z20" s="327"/>
      <c r="AA20" s="327"/>
      <c r="AB20" s="327"/>
      <c r="AG20" s="483"/>
      <c r="AH20" s="335"/>
      <c r="AI20" s="327"/>
    </row>
    <row r="21" spans="1:44" s="323" customFormat="1" ht="30" customHeight="1">
      <c r="A21" s="326" t="s">
        <v>1485</v>
      </c>
      <c r="B21" s="319"/>
      <c r="C21" s="327"/>
      <c r="D21" s="327"/>
      <c r="E21" s="327"/>
      <c r="F21" s="319"/>
      <c r="G21" s="327"/>
      <c r="H21" s="327"/>
      <c r="I21" s="327"/>
      <c r="J21" s="327"/>
      <c r="K21" s="327"/>
      <c r="L21" s="327"/>
      <c r="M21" s="327"/>
      <c r="N21" s="327"/>
      <c r="O21" s="327"/>
      <c r="P21" s="327"/>
      <c r="Q21" s="327"/>
      <c r="R21" s="327"/>
      <c r="S21" s="327"/>
      <c r="T21" s="327"/>
      <c r="U21" s="327"/>
      <c r="V21" s="327"/>
      <c r="W21" s="327"/>
      <c r="X21" s="327"/>
      <c r="Y21" s="327"/>
      <c r="Z21" s="327"/>
      <c r="AA21" s="327"/>
      <c r="AB21" s="327"/>
      <c r="AH21" s="335"/>
    </row>
    <row r="22" spans="1:44" s="323" customFormat="1" ht="30" customHeight="1">
      <c r="A22" s="328" t="s">
        <v>1470</v>
      </c>
      <c r="B22" s="319" t="s">
        <v>1810</v>
      </c>
      <c r="C22" s="481"/>
      <c r="D22" s="481"/>
      <c r="E22" s="481"/>
      <c r="F22" s="319"/>
      <c r="G22" s="481"/>
      <c r="H22" s="481"/>
      <c r="I22" s="481"/>
      <c r="J22" s="481"/>
      <c r="K22" s="481"/>
      <c r="L22" s="481"/>
      <c r="M22" s="481"/>
      <c r="N22" s="481"/>
      <c r="O22" s="481"/>
      <c r="P22" s="481"/>
      <c r="Q22" s="481"/>
      <c r="R22" s="481"/>
      <c r="S22" s="481"/>
      <c r="T22" s="481"/>
      <c r="U22" s="481"/>
      <c r="V22" s="481"/>
      <c r="W22" s="481"/>
      <c r="X22" s="481"/>
      <c r="Y22" s="481"/>
      <c r="Z22" s="481"/>
      <c r="AA22" s="481"/>
      <c r="AB22" s="481"/>
      <c r="AH22" s="335"/>
      <c r="AQ22" s="323" t="s">
        <v>1783</v>
      </c>
    </row>
    <row r="23" spans="1:44" s="323" customFormat="1" ht="30" customHeight="1">
      <c r="B23" s="323" t="s">
        <v>1473</v>
      </c>
      <c r="C23" s="319" t="s">
        <v>1830</v>
      </c>
      <c r="E23" s="327"/>
      <c r="F23" s="327"/>
      <c r="G23" s="327"/>
      <c r="H23" s="327"/>
      <c r="I23" s="327"/>
      <c r="J23" s="327"/>
      <c r="K23" s="327"/>
      <c r="L23" s="327"/>
      <c r="M23" s="327"/>
      <c r="W23" s="329" t="s">
        <v>15</v>
      </c>
      <c r="X23" s="329"/>
      <c r="Y23" s="476"/>
      <c r="Z23" s="323" t="s">
        <v>16</v>
      </c>
      <c r="AA23" s="484"/>
      <c r="AB23" s="484"/>
      <c r="AC23" s="477" t="s">
        <v>17</v>
      </c>
      <c r="AG23" s="483"/>
      <c r="AH23" s="336"/>
      <c r="AI23" s="337"/>
      <c r="AQ23" s="338" t="str">
        <f>IF(OR(AA23=0,AA25=0,Y23&gt;Y25),"",IF(Y23=Y25,AA25-AA23+1,(Y25-Y23)*12-AA23+AA25+1))</f>
        <v/>
      </c>
      <c r="AR23" s="323" t="s">
        <v>1585</v>
      </c>
    </row>
    <row r="24" spans="1:44" s="323" customFormat="1" ht="30" customHeight="1">
      <c r="A24" s="328"/>
      <c r="B24" s="319" t="s">
        <v>1474</v>
      </c>
      <c r="C24" s="319" t="s">
        <v>1831</v>
      </c>
      <c r="E24" s="477"/>
      <c r="F24" s="477"/>
      <c r="G24" s="477"/>
      <c r="H24" s="477"/>
      <c r="I24" s="477"/>
      <c r="J24" s="477"/>
      <c r="K24" s="477"/>
      <c r="L24" s="477"/>
      <c r="M24" s="477"/>
      <c r="AH24" s="336"/>
      <c r="AI24" s="337"/>
      <c r="AQ24" s="478"/>
    </row>
    <row r="25" spans="1:44" s="323" customFormat="1" ht="30" customHeight="1">
      <c r="A25" s="328"/>
      <c r="B25" s="319"/>
      <c r="C25" s="319"/>
      <c r="E25" s="477"/>
      <c r="F25" s="477"/>
      <c r="G25" s="477"/>
      <c r="H25" s="477"/>
      <c r="I25" s="477"/>
      <c r="J25" s="477"/>
      <c r="K25" s="477"/>
      <c r="L25" s="477"/>
      <c r="M25" s="477"/>
      <c r="W25" s="329" t="s">
        <v>15</v>
      </c>
      <c r="X25" s="329"/>
      <c r="Y25" s="479"/>
      <c r="Z25" s="323" t="s">
        <v>16</v>
      </c>
      <c r="AA25" s="484"/>
      <c r="AB25" s="484"/>
      <c r="AC25" s="477" t="s">
        <v>17</v>
      </c>
      <c r="AH25" s="336"/>
      <c r="AI25" s="337"/>
      <c r="AQ25" s="478" t="str">
        <f>IF(AQ23="","",IF(AQ23&gt;12,"←終了月が開始月と同年度内となるように選択してください",""))</f>
        <v/>
      </c>
    </row>
    <row r="26" spans="1:44" s="323" customFormat="1" ht="30" customHeight="1">
      <c r="A26" s="339"/>
      <c r="B26" s="334" t="s">
        <v>1449</v>
      </c>
      <c r="C26" s="340" t="s">
        <v>1574</v>
      </c>
      <c r="D26" s="334"/>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F26" s="341"/>
      <c r="AG26" s="341"/>
      <c r="AH26" s="327"/>
    </row>
    <row r="27" spans="1:44" s="323" customFormat="1" ht="30" customHeight="1">
      <c r="A27" s="328" t="s">
        <v>33</v>
      </c>
      <c r="B27" s="323" t="s">
        <v>1760</v>
      </c>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H27" s="327"/>
    </row>
    <row r="28" spans="1:44" s="323" customFormat="1" ht="30" customHeight="1">
      <c r="A28" s="328"/>
      <c r="B28" s="319" t="s">
        <v>1812</v>
      </c>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H28" s="335"/>
    </row>
    <row r="29" spans="1:44" s="323" customFormat="1" ht="30" customHeight="1">
      <c r="A29" s="328"/>
      <c r="B29" s="319"/>
      <c r="C29" s="509" t="s">
        <v>1572</v>
      </c>
      <c r="D29" s="510"/>
      <c r="E29" s="510"/>
      <c r="F29" s="510"/>
      <c r="G29" s="510"/>
      <c r="H29" s="510"/>
      <c r="I29" s="510"/>
      <c r="J29" s="510"/>
      <c r="K29" s="510"/>
      <c r="L29" s="510"/>
      <c r="M29" s="510"/>
      <c r="N29" s="342"/>
      <c r="O29" s="507" t="s">
        <v>1748</v>
      </c>
      <c r="P29" s="507"/>
      <c r="Q29" s="507"/>
      <c r="R29" s="507"/>
      <c r="S29" s="342"/>
      <c r="T29" s="342"/>
      <c r="U29" s="342"/>
      <c r="V29" s="511"/>
      <c r="W29" s="511"/>
      <c r="X29" s="511"/>
      <c r="Y29" s="511"/>
      <c r="Z29" s="487"/>
      <c r="AA29" s="487"/>
      <c r="AB29" s="487"/>
      <c r="AC29" s="487"/>
      <c r="AF29" s="327" t="s">
        <v>52</v>
      </c>
      <c r="AG29" s="327"/>
      <c r="AH29" s="335"/>
    </row>
    <row r="30" spans="1:44" s="323" customFormat="1" ht="30" customHeight="1">
      <c r="A30" s="328"/>
      <c r="B30" s="519" t="s">
        <v>1569</v>
      </c>
      <c r="C30" s="343" t="s">
        <v>1475</v>
      </c>
      <c r="D30" s="489" t="s">
        <v>1481</v>
      </c>
      <c r="E30" s="489"/>
      <c r="F30" s="489"/>
      <c r="G30" s="489"/>
      <c r="H30" s="489"/>
      <c r="I30" s="489"/>
      <c r="J30" s="489"/>
      <c r="K30" s="489"/>
      <c r="L30" s="489"/>
      <c r="M30" s="489"/>
      <c r="N30" s="490"/>
      <c r="O30" s="491"/>
      <c r="P30" s="492"/>
      <c r="Q30" s="492"/>
      <c r="R30" s="344" t="s">
        <v>140</v>
      </c>
      <c r="S30" s="345"/>
      <c r="T30" s="345"/>
      <c r="U30" s="346"/>
      <c r="V30" s="496"/>
      <c r="W30" s="496"/>
      <c r="X30" s="496"/>
      <c r="Y30" s="346"/>
      <c r="Z30" s="488"/>
      <c r="AA30" s="488"/>
      <c r="AB30" s="488"/>
      <c r="AC30" s="347"/>
      <c r="AF30" s="341">
        <v>6</v>
      </c>
      <c r="AG30" s="341"/>
      <c r="AH30" s="335"/>
    </row>
    <row r="31" spans="1:44" s="323" customFormat="1" ht="30" customHeight="1">
      <c r="A31" s="328"/>
      <c r="B31" s="519"/>
      <c r="C31" s="343" t="s">
        <v>1476</v>
      </c>
      <c r="D31" s="489" t="s">
        <v>1482</v>
      </c>
      <c r="E31" s="489"/>
      <c r="F31" s="489"/>
      <c r="G31" s="489"/>
      <c r="H31" s="489"/>
      <c r="I31" s="489"/>
      <c r="J31" s="489"/>
      <c r="K31" s="489"/>
      <c r="L31" s="489"/>
      <c r="M31" s="489"/>
      <c r="N31" s="490"/>
      <c r="O31" s="491"/>
      <c r="P31" s="492"/>
      <c r="Q31" s="492"/>
      <c r="R31" s="344" t="s">
        <v>140</v>
      </c>
      <c r="S31" s="345"/>
      <c r="T31" s="345"/>
      <c r="U31" s="346"/>
      <c r="V31" s="496"/>
      <c r="W31" s="496"/>
      <c r="X31" s="496"/>
      <c r="Y31" s="346"/>
      <c r="Z31" s="488"/>
      <c r="AA31" s="488"/>
      <c r="AB31" s="488"/>
      <c r="AC31" s="347"/>
      <c r="AF31" s="341">
        <v>2</v>
      </c>
      <c r="AG31" s="341"/>
      <c r="AH31" s="335"/>
    </row>
    <row r="32" spans="1:44" s="323" customFormat="1" ht="30" customHeight="1">
      <c r="A32" s="328"/>
      <c r="B32" s="519"/>
      <c r="C32" s="343" t="s">
        <v>1477</v>
      </c>
      <c r="D32" s="489" t="s">
        <v>1483</v>
      </c>
      <c r="E32" s="489"/>
      <c r="F32" s="489"/>
      <c r="G32" s="489"/>
      <c r="H32" s="489"/>
      <c r="I32" s="489"/>
      <c r="J32" s="489"/>
      <c r="K32" s="489"/>
      <c r="L32" s="489"/>
      <c r="M32" s="489"/>
      <c r="N32" s="490"/>
      <c r="O32" s="491"/>
      <c r="P32" s="492"/>
      <c r="Q32" s="492"/>
      <c r="R32" s="344" t="s">
        <v>140</v>
      </c>
      <c r="S32" s="345"/>
      <c r="T32" s="345"/>
      <c r="U32" s="346"/>
      <c r="V32" s="496"/>
      <c r="W32" s="496"/>
      <c r="X32" s="496"/>
      <c r="Y32" s="346"/>
      <c r="Z32" s="488"/>
      <c r="AA32" s="488"/>
      <c r="AB32" s="488"/>
      <c r="AC32" s="347"/>
      <c r="AF32" s="341">
        <v>28</v>
      </c>
      <c r="AG32" s="341"/>
      <c r="AH32" s="335"/>
    </row>
    <row r="33" spans="1:50" s="323" customFormat="1" ht="30" customHeight="1">
      <c r="A33" s="328"/>
      <c r="B33" s="519"/>
      <c r="C33" s="343" t="s">
        <v>1478</v>
      </c>
      <c r="D33" s="489" t="s">
        <v>1761</v>
      </c>
      <c r="E33" s="489"/>
      <c r="F33" s="489"/>
      <c r="G33" s="489"/>
      <c r="H33" s="489"/>
      <c r="I33" s="489"/>
      <c r="J33" s="489"/>
      <c r="K33" s="489"/>
      <c r="L33" s="489"/>
      <c r="M33" s="489"/>
      <c r="N33" s="490"/>
      <c r="O33" s="491"/>
      <c r="P33" s="492"/>
      <c r="Q33" s="492"/>
      <c r="R33" s="344" t="s">
        <v>140</v>
      </c>
      <c r="S33" s="345"/>
      <c r="T33" s="345"/>
      <c r="U33" s="346"/>
      <c r="V33" s="496"/>
      <c r="W33" s="496"/>
      <c r="X33" s="496"/>
      <c r="Y33" s="346"/>
      <c r="Z33" s="488"/>
      <c r="AA33" s="488"/>
      <c r="AB33" s="488"/>
      <c r="AC33" s="347"/>
      <c r="AF33" s="341">
        <v>7</v>
      </c>
      <c r="AG33" s="341"/>
      <c r="AH33" s="335"/>
    </row>
    <row r="34" spans="1:50" s="323" customFormat="1" ht="30" customHeight="1">
      <c r="A34" s="328"/>
      <c r="B34" s="519" t="s">
        <v>1570</v>
      </c>
      <c r="C34" s="343" t="s">
        <v>1479</v>
      </c>
      <c r="D34" s="489" t="s">
        <v>1481</v>
      </c>
      <c r="E34" s="489"/>
      <c r="F34" s="489"/>
      <c r="G34" s="489"/>
      <c r="H34" s="489"/>
      <c r="I34" s="489"/>
      <c r="J34" s="489"/>
      <c r="K34" s="489"/>
      <c r="L34" s="489"/>
      <c r="M34" s="489"/>
      <c r="N34" s="490"/>
      <c r="O34" s="491"/>
      <c r="P34" s="492"/>
      <c r="Q34" s="492"/>
      <c r="R34" s="344" t="s">
        <v>140</v>
      </c>
      <c r="S34" s="345"/>
      <c r="T34" s="345"/>
      <c r="U34" s="346"/>
      <c r="V34" s="496"/>
      <c r="W34" s="496"/>
      <c r="X34" s="496"/>
      <c r="Y34" s="346"/>
      <c r="Z34" s="488"/>
      <c r="AA34" s="488"/>
      <c r="AB34" s="488"/>
      <c r="AC34" s="347"/>
      <c r="AF34" s="341">
        <v>10</v>
      </c>
      <c r="AG34" s="341"/>
      <c r="AH34" s="335"/>
    </row>
    <row r="35" spans="1:50" s="323" customFormat="1" ht="30" customHeight="1">
      <c r="A35" s="328"/>
      <c r="B35" s="519"/>
      <c r="C35" s="343" t="s">
        <v>1480</v>
      </c>
      <c r="D35" s="489" t="s">
        <v>1482</v>
      </c>
      <c r="E35" s="489"/>
      <c r="F35" s="489"/>
      <c r="G35" s="489"/>
      <c r="H35" s="489"/>
      <c r="I35" s="489"/>
      <c r="J35" s="489"/>
      <c r="K35" s="489"/>
      <c r="L35" s="489"/>
      <c r="M35" s="489"/>
      <c r="N35" s="490"/>
      <c r="O35" s="491"/>
      <c r="P35" s="492"/>
      <c r="Q35" s="492"/>
      <c r="R35" s="344" t="s">
        <v>140</v>
      </c>
      <c r="S35" s="345"/>
      <c r="T35" s="345"/>
      <c r="U35" s="346"/>
      <c r="V35" s="496"/>
      <c r="W35" s="496"/>
      <c r="X35" s="496"/>
      <c r="Y35" s="346"/>
      <c r="Z35" s="488"/>
      <c r="AA35" s="488"/>
      <c r="AB35" s="488"/>
      <c r="AC35" s="347"/>
      <c r="AF35" s="341">
        <v>2</v>
      </c>
      <c r="AG35" s="341"/>
      <c r="AH35" s="335"/>
    </row>
    <row r="36" spans="1:50" s="323" customFormat="1" ht="30" customHeight="1">
      <c r="A36" s="328"/>
      <c r="B36" s="519"/>
      <c r="C36" s="343" t="s">
        <v>1745</v>
      </c>
      <c r="D36" s="489" t="s">
        <v>1494</v>
      </c>
      <c r="E36" s="489"/>
      <c r="F36" s="489"/>
      <c r="G36" s="489"/>
      <c r="H36" s="489"/>
      <c r="I36" s="489"/>
      <c r="J36" s="489"/>
      <c r="K36" s="489"/>
      <c r="L36" s="489"/>
      <c r="M36" s="489"/>
      <c r="N36" s="490"/>
      <c r="O36" s="491"/>
      <c r="P36" s="492"/>
      <c r="Q36" s="492"/>
      <c r="R36" s="344" t="s">
        <v>140</v>
      </c>
      <c r="S36" s="345"/>
      <c r="T36" s="345"/>
      <c r="U36" s="346"/>
      <c r="V36" s="496"/>
      <c r="W36" s="496"/>
      <c r="X36" s="496"/>
      <c r="Y36" s="346"/>
      <c r="Z36" s="488"/>
      <c r="AA36" s="488"/>
      <c r="AB36" s="488"/>
      <c r="AC36" s="347"/>
      <c r="AF36" s="341">
        <v>41</v>
      </c>
      <c r="AG36" s="341"/>
      <c r="AH36" s="335"/>
      <c r="AK36" s="321"/>
      <c r="AL36" s="321"/>
      <c r="AM36" s="321"/>
    </row>
    <row r="37" spans="1:50" s="323" customFormat="1" ht="30" customHeight="1">
      <c r="A37" s="328"/>
      <c r="B37" s="519"/>
      <c r="C37" s="343" t="s">
        <v>1746</v>
      </c>
      <c r="D37" s="489" t="s">
        <v>1762</v>
      </c>
      <c r="E37" s="489"/>
      <c r="F37" s="489"/>
      <c r="G37" s="489"/>
      <c r="H37" s="489"/>
      <c r="I37" s="489"/>
      <c r="J37" s="489"/>
      <c r="K37" s="489"/>
      <c r="L37" s="489"/>
      <c r="M37" s="489"/>
      <c r="N37" s="490"/>
      <c r="O37" s="491"/>
      <c r="P37" s="492"/>
      <c r="Q37" s="492"/>
      <c r="R37" s="344" t="s">
        <v>140</v>
      </c>
      <c r="S37" s="345"/>
      <c r="T37" s="345"/>
      <c r="U37" s="346"/>
      <c r="V37" s="496"/>
      <c r="W37" s="496"/>
      <c r="X37" s="496"/>
      <c r="Y37" s="346"/>
      <c r="Z37" s="488"/>
      <c r="AA37" s="488"/>
      <c r="AB37" s="488"/>
      <c r="AC37" s="347"/>
      <c r="AF37" s="341">
        <v>10</v>
      </c>
      <c r="AG37" s="341"/>
      <c r="AK37" s="321"/>
      <c r="AL37" s="321"/>
      <c r="AM37" s="321"/>
    </row>
    <row r="38" spans="1:50" s="323" customFormat="1" ht="30" customHeight="1">
      <c r="A38" s="339"/>
      <c r="B38" s="348" t="s">
        <v>1747</v>
      </c>
      <c r="C38" s="323" t="s">
        <v>1851</v>
      </c>
      <c r="E38" s="482"/>
      <c r="F38" s="482"/>
      <c r="G38" s="482"/>
      <c r="H38" s="482"/>
      <c r="I38" s="482"/>
      <c r="J38" s="482"/>
      <c r="K38" s="482"/>
      <c r="L38" s="482"/>
      <c r="M38" s="482"/>
      <c r="N38" s="482"/>
      <c r="O38" s="482"/>
      <c r="P38" s="482"/>
      <c r="Q38" s="482"/>
      <c r="R38" s="482"/>
      <c r="S38" s="482"/>
      <c r="T38" s="482"/>
      <c r="U38" s="482"/>
      <c r="V38" s="482"/>
      <c r="W38" s="482"/>
      <c r="X38" s="482"/>
      <c r="Y38" s="485"/>
      <c r="Z38" s="485"/>
      <c r="AA38" s="485"/>
      <c r="AB38" s="485"/>
      <c r="AC38" s="323" t="s">
        <v>132</v>
      </c>
      <c r="AF38" s="341"/>
      <c r="AG38" s="341"/>
      <c r="AH38" s="335"/>
      <c r="AK38" s="321"/>
      <c r="AL38" s="321"/>
      <c r="AM38" s="321"/>
    </row>
    <row r="39" spans="1:50" s="323" customFormat="1" ht="30" customHeight="1">
      <c r="A39" s="339"/>
      <c r="B39" s="334" t="s">
        <v>1449</v>
      </c>
      <c r="C39" s="340" t="s">
        <v>1852</v>
      </c>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F39" s="341"/>
      <c r="AG39" s="341"/>
      <c r="AH39" s="335"/>
      <c r="AK39" s="321"/>
      <c r="AL39" s="321"/>
      <c r="AM39" s="321"/>
    </row>
    <row r="40" spans="1:50" s="323" customFormat="1" ht="30" customHeight="1">
      <c r="A40" s="339"/>
      <c r="B40" s="348" t="s">
        <v>1801</v>
      </c>
      <c r="C40" s="323" t="s">
        <v>1586</v>
      </c>
      <c r="E40" s="327"/>
      <c r="F40" s="327"/>
      <c r="G40" s="327"/>
      <c r="H40" s="327"/>
      <c r="I40" s="327"/>
      <c r="J40" s="327"/>
      <c r="K40" s="327"/>
      <c r="L40" s="327"/>
      <c r="M40" s="327"/>
      <c r="N40" s="327"/>
      <c r="O40" s="327"/>
      <c r="P40" s="327"/>
      <c r="Q40" s="327"/>
      <c r="R40" s="327"/>
      <c r="S40" s="327"/>
      <c r="T40" s="327"/>
      <c r="U40" s="327"/>
      <c r="V40" s="327"/>
      <c r="W40" s="327"/>
      <c r="X40" s="327"/>
      <c r="AG40" s="341"/>
      <c r="AH40" s="335"/>
      <c r="AK40" s="321"/>
      <c r="AL40" s="321"/>
      <c r="AM40" s="321"/>
    </row>
    <row r="41" spans="1:50" s="323" customFormat="1" ht="30" customHeight="1">
      <c r="A41" s="339"/>
      <c r="B41" s="348"/>
      <c r="C41" s="323" t="s">
        <v>1855</v>
      </c>
      <c r="E41" s="482"/>
      <c r="F41" s="482"/>
      <c r="G41" s="482"/>
      <c r="H41" s="482"/>
      <c r="I41" s="482"/>
      <c r="J41" s="482"/>
      <c r="K41" s="482"/>
      <c r="L41" s="482"/>
      <c r="M41" s="482"/>
      <c r="N41" s="482"/>
      <c r="O41" s="482"/>
      <c r="P41" s="482"/>
      <c r="Q41" s="482"/>
      <c r="R41" s="482"/>
      <c r="S41" s="482"/>
      <c r="T41" s="482"/>
      <c r="U41" s="482"/>
      <c r="V41" s="482"/>
      <c r="W41" s="482"/>
      <c r="X41" s="482"/>
      <c r="Y41" s="486">
        <f>AF41*10+IFERROR(Y38/AQ47,0)</f>
        <v>0</v>
      </c>
      <c r="Z41" s="486"/>
      <c r="AA41" s="486"/>
      <c r="AB41" s="486"/>
      <c r="AC41" s="323" t="s">
        <v>132</v>
      </c>
      <c r="AF41" s="341">
        <f>(O30*AF30)+(O31*AF31)+(O32*AF32)+(O33*AF33)+(O34*AF34)+(O35*AF35)+(O36*AF36)+(O37*AF37)</f>
        <v>0</v>
      </c>
      <c r="AG41" s="341"/>
      <c r="AH41" s="335"/>
      <c r="AK41" s="321"/>
      <c r="AL41" s="321"/>
      <c r="AM41" s="321"/>
    </row>
    <row r="42" spans="1:50" s="323" customFormat="1" ht="30" customHeight="1">
      <c r="A42" s="326" t="s">
        <v>1575</v>
      </c>
      <c r="B42" s="319"/>
      <c r="C42" s="334"/>
      <c r="D42" s="334"/>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H42" s="335"/>
      <c r="AK42" s="321"/>
      <c r="AL42" s="321"/>
      <c r="AM42" s="321"/>
    </row>
    <row r="43" spans="1:50" s="323" customFormat="1" ht="30" customHeight="1">
      <c r="A43" s="339"/>
      <c r="B43" s="349" t="s">
        <v>1449</v>
      </c>
      <c r="C43" s="350" t="s">
        <v>1805</v>
      </c>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F43" s="341"/>
      <c r="AG43" s="341"/>
      <c r="AH43" s="335"/>
      <c r="AK43" s="321"/>
      <c r="AL43" s="321"/>
      <c r="AM43" s="321"/>
    </row>
    <row r="44" spans="1:50" s="323" customFormat="1" ht="30" customHeight="1">
      <c r="A44" s="339"/>
      <c r="B44" s="319"/>
      <c r="C44" s="334" t="s">
        <v>1806</v>
      </c>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F44" s="341"/>
      <c r="AG44" s="341"/>
      <c r="AH44" s="335"/>
      <c r="AK44" s="321"/>
      <c r="AL44" s="321"/>
      <c r="AM44" s="321"/>
    </row>
    <row r="45" spans="1:50" s="334" customFormat="1" ht="30" customHeight="1">
      <c r="A45" s="351"/>
      <c r="B45" s="334" t="s">
        <v>1449</v>
      </c>
      <c r="C45" s="334" t="s">
        <v>1763</v>
      </c>
      <c r="D45" s="348"/>
      <c r="E45" s="348"/>
      <c r="F45" s="348"/>
      <c r="G45" s="348"/>
      <c r="H45" s="348"/>
      <c r="I45" s="348"/>
      <c r="J45" s="348"/>
      <c r="K45" s="348"/>
      <c r="L45" s="348"/>
      <c r="M45" s="348"/>
      <c r="N45" s="348"/>
      <c r="O45" s="348"/>
      <c r="P45" s="348"/>
      <c r="Q45" s="348"/>
      <c r="R45" s="348"/>
      <c r="S45" s="348"/>
      <c r="AK45" s="352"/>
      <c r="AL45" s="352"/>
      <c r="AM45" s="352"/>
      <c r="AQ45" s="353"/>
      <c r="AV45" s="493"/>
      <c r="AW45" s="493"/>
      <c r="AX45" s="493"/>
    </row>
    <row r="46" spans="1:50" s="334" customFormat="1" ht="30" customHeight="1">
      <c r="A46" s="328" t="s">
        <v>111</v>
      </c>
      <c r="B46" s="323" t="s">
        <v>1811</v>
      </c>
      <c r="D46" s="348"/>
      <c r="E46" s="348"/>
      <c r="F46" s="348"/>
      <c r="G46" s="348"/>
      <c r="H46" s="348"/>
      <c r="I46" s="348"/>
      <c r="J46" s="348"/>
      <c r="K46" s="348"/>
      <c r="L46" s="348"/>
      <c r="M46" s="348"/>
      <c r="N46" s="348"/>
      <c r="O46" s="348"/>
      <c r="P46" s="348"/>
      <c r="Q46" s="348"/>
      <c r="R46" s="348"/>
      <c r="S46" s="348"/>
      <c r="AK46" s="352"/>
      <c r="AL46" s="352"/>
      <c r="AM46" s="352"/>
      <c r="AQ46" s="323" t="s">
        <v>1782</v>
      </c>
      <c r="AV46" s="480"/>
      <c r="AW46" s="480"/>
      <c r="AX46" s="480"/>
    </row>
    <row r="47" spans="1:50" s="334" customFormat="1" ht="30" customHeight="1">
      <c r="B47" s="323" t="s">
        <v>1802</v>
      </c>
      <c r="C47" s="319" t="s">
        <v>1832</v>
      </c>
      <c r="D47" s="323"/>
      <c r="E47" s="327"/>
      <c r="F47" s="327"/>
      <c r="G47" s="327"/>
      <c r="H47" s="327"/>
      <c r="I47" s="327"/>
      <c r="J47" s="327"/>
      <c r="K47" s="327"/>
      <c r="L47" s="327"/>
      <c r="M47" s="327"/>
      <c r="N47" s="327"/>
      <c r="O47" s="323"/>
      <c r="P47" s="323"/>
      <c r="Q47" s="323"/>
      <c r="R47" s="323"/>
      <c r="S47" s="323"/>
      <c r="T47" s="323"/>
      <c r="U47" s="323"/>
      <c r="V47" s="323"/>
      <c r="W47" s="329" t="s">
        <v>15</v>
      </c>
      <c r="X47" s="329"/>
      <c r="Y47" s="476"/>
      <c r="Z47" s="323" t="s">
        <v>16</v>
      </c>
      <c r="AA47" s="484"/>
      <c r="AB47" s="484"/>
      <c r="AC47" s="477" t="s">
        <v>17</v>
      </c>
      <c r="AD47" s="323"/>
      <c r="AE47" s="323"/>
      <c r="AK47" s="352"/>
      <c r="AL47" s="352"/>
      <c r="AM47" s="352"/>
      <c r="AQ47" s="338" t="str">
        <f>IF(OR(AA47=0,AA48=0,Y47&gt;Y48),"",IF(Y47=Y48,AA48-AA47+1,(Y48-Y47)*12-AA47+AA48+1))</f>
        <v/>
      </c>
      <c r="AR47" s="323" t="s">
        <v>1585</v>
      </c>
    </row>
    <row r="48" spans="1:50" s="323" customFormat="1" ht="30" customHeight="1">
      <c r="A48" s="328"/>
      <c r="B48" s="319" t="s">
        <v>1803</v>
      </c>
      <c r="C48" s="319" t="s">
        <v>1833</v>
      </c>
      <c r="E48" s="477"/>
      <c r="F48" s="477"/>
      <c r="G48" s="477"/>
      <c r="H48" s="477"/>
      <c r="I48" s="477"/>
      <c r="J48" s="477"/>
      <c r="K48" s="477"/>
      <c r="L48" s="477"/>
      <c r="M48" s="477"/>
      <c r="N48" s="477"/>
      <c r="P48" s="477"/>
      <c r="Q48" s="477"/>
      <c r="R48" s="477"/>
      <c r="S48" s="477"/>
      <c r="T48" s="477"/>
      <c r="U48" s="477"/>
      <c r="V48" s="477"/>
      <c r="W48" s="329" t="s">
        <v>15</v>
      </c>
      <c r="X48" s="329"/>
      <c r="Y48" s="479"/>
      <c r="Z48" s="323" t="s">
        <v>16</v>
      </c>
      <c r="AA48" s="484"/>
      <c r="AB48" s="484"/>
      <c r="AC48" s="477" t="s">
        <v>17</v>
      </c>
      <c r="AH48" s="335"/>
      <c r="AK48" s="321"/>
      <c r="AL48" s="321"/>
      <c r="AM48" s="321"/>
      <c r="AQ48" s="478" t="str">
        <f>IF(AQ47="","",IF(AQ47&gt;12,"←終了月が開始月と同年度内となるように選択してください",""))</f>
        <v/>
      </c>
    </row>
    <row r="49" spans="1:43" s="323" customFormat="1" ht="30" customHeight="1">
      <c r="A49" s="339"/>
      <c r="B49" s="349" t="s">
        <v>1449</v>
      </c>
      <c r="C49" s="353" t="s">
        <v>1818</v>
      </c>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H49" s="335"/>
      <c r="AK49" s="321"/>
      <c r="AL49" s="321"/>
      <c r="AM49" s="321"/>
      <c r="AQ49" s="478"/>
    </row>
    <row r="50" spans="1:43" s="323" customFormat="1" ht="30" customHeight="1">
      <c r="A50" s="339"/>
      <c r="B50" s="353"/>
      <c r="C50" s="353" t="s">
        <v>1841</v>
      </c>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F50" s="341"/>
      <c r="AG50" s="341"/>
      <c r="AH50" s="335"/>
      <c r="AK50" s="321"/>
      <c r="AL50" s="321"/>
      <c r="AM50" s="321"/>
    </row>
    <row r="51" spans="1:43" s="323" customFormat="1" ht="30" customHeight="1">
      <c r="A51" s="339"/>
      <c r="B51" s="353"/>
      <c r="C51" s="353" t="s">
        <v>1834</v>
      </c>
      <c r="E51" s="477"/>
      <c r="F51" s="477"/>
      <c r="G51" s="477"/>
      <c r="H51" s="477"/>
      <c r="I51" s="477"/>
      <c r="J51" s="477"/>
      <c r="K51" s="477"/>
      <c r="L51" s="477"/>
      <c r="M51" s="477"/>
      <c r="N51" s="477"/>
      <c r="O51" s="477"/>
      <c r="P51" s="477"/>
      <c r="Q51" s="477"/>
      <c r="R51" s="477"/>
      <c r="S51" s="477"/>
      <c r="T51" s="477"/>
      <c r="U51" s="477"/>
      <c r="V51" s="477"/>
      <c r="W51" s="477"/>
      <c r="X51" s="477"/>
      <c r="Y51" s="477"/>
      <c r="Z51" s="477"/>
      <c r="AA51" s="477"/>
      <c r="AB51" s="477"/>
      <c r="AF51" s="341"/>
      <c r="AG51" s="341"/>
      <c r="AH51" s="335"/>
      <c r="AK51" s="321"/>
      <c r="AL51" s="321"/>
      <c r="AM51" s="321"/>
    </row>
    <row r="52" spans="1:43" s="323" customFormat="1" ht="30" customHeight="1">
      <c r="A52" s="328" t="s">
        <v>64</v>
      </c>
      <c r="B52" s="319" t="s">
        <v>1744</v>
      </c>
      <c r="D52" s="327"/>
      <c r="E52" s="327"/>
      <c r="F52" s="327"/>
      <c r="G52" s="327"/>
      <c r="J52" s="327"/>
      <c r="K52" s="327"/>
      <c r="L52" s="327"/>
      <c r="M52" s="327"/>
      <c r="N52" s="327"/>
      <c r="O52" s="327"/>
      <c r="P52" s="327"/>
      <c r="Q52" s="327"/>
      <c r="R52" s="327"/>
      <c r="S52" s="327"/>
      <c r="AF52" s="341"/>
      <c r="AG52" s="341"/>
      <c r="AH52" s="335"/>
      <c r="AK52" s="321"/>
      <c r="AL52" s="321"/>
      <c r="AM52" s="321"/>
    </row>
    <row r="53" spans="1:43" s="323" customFormat="1" ht="30" customHeight="1">
      <c r="A53" s="328"/>
      <c r="B53" s="319" t="s">
        <v>1804</v>
      </c>
      <c r="C53" s="323" t="s">
        <v>1743</v>
      </c>
      <c r="D53" s="327"/>
      <c r="E53" s="327"/>
      <c r="F53" s="327"/>
      <c r="G53" s="327"/>
      <c r="J53" s="327"/>
      <c r="K53" s="327"/>
      <c r="L53" s="327"/>
      <c r="M53" s="327"/>
      <c r="N53" s="327"/>
      <c r="O53" s="327"/>
      <c r="P53" s="327"/>
      <c r="Q53" s="327"/>
      <c r="R53" s="327"/>
      <c r="S53" s="327"/>
      <c r="Y53" s="485"/>
      <c r="Z53" s="485"/>
      <c r="AA53" s="485"/>
      <c r="AB53" s="485"/>
      <c r="AC53" s="323" t="s">
        <v>132</v>
      </c>
      <c r="AF53" s="341"/>
      <c r="AG53" s="341"/>
      <c r="AH53" s="335"/>
      <c r="AK53" s="321"/>
      <c r="AL53" s="321"/>
      <c r="AM53" s="321"/>
      <c r="AQ53" s="335"/>
    </row>
    <row r="54" spans="1:43" s="323" customFormat="1" ht="30" customHeight="1">
      <c r="A54" s="328"/>
      <c r="B54" s="319" t="s">
        <v>1842</v>
      </c>
      <c r="C54" s="323" t="s">
        <v>1843</v>
      </c>
      <c r="D54" s="327"/>
      <c r="E54" s="327"/>
      <c r="F54" s="327"/>
      <c r="G54" s="327"/>
      <c r="J54" s="327"/>
      <c r="K54" s="327"/>
      <c r="L54" s="327"/>
      <c r="M54" s="327"/>
      <c r="N54" s="327"/>
      <c r="O54" s="327"/>
      <c r="P54" s="327"/>
      <c r="Q54" s="327"/>
      <c r="R54" s="327"/>
      <c r="S54" s="327"/>
      <c r="Y54" s="485"/>
      <c r="Z54" s="485"/>
      <c r="AA54" s="485"/>
      <c r="AB54" s="485"/>
      <c r="AC54" s="323" t="s">
        <v>132</v>
      </c>
      <c r="AF54" s="341"/>
      <c r="AG54" s="341"/>
      <c r="AH54" s="335"/>
      <c r="AK54" s="321"/>
      <c r="AL54" s="321"/>
      <c r="AM54" s="321"/>
      <c r="AQ54" s="335"/>
    </row>
    <row r="55" spans="1:43" s="323" customFormat="1" ht="30" customHeight="1">
      <c r="A55" s="328"/>
      <c r="B55" s="319" t="s">
        <v>1749</v>
      </c>
      <c r="D55" s="319" t="s">
        <v>1807</v>
      </c>
      <c r="F55" s="327"/>
      <c r="G55" s="327"/>
      <c r="J55" s="327"/>
      <c r="K55" s="327"/>
      <c r="L55" s="327"/>
      <c r="M55" s="327"/>
      <c r="N55" s="327"/>
      <c r="O55" s="327"/>
      <c r="P55" s="327"/>
      <c r="Q55" s="327"/>
      <c r="R55" s="327"/>
      <c r="S55" s="327"/>
      <c r="Y55" s="486">
        <f>(Y53+Y54)*1.165</f>
        <v>0</v>
      </c>
      <c r="Z55" s="486"/>
      <c r="AA55" s="486"/>
      <c r="AB55" s="486"/>
      <c r="AC55" s="323" t="s">
        <v>132</v>
      </c>
      <c r="AF55" s="341"/>
      <c r="AG55" s="341"/>
      <c r="AH55" s="335"/>
      <c r="AK55" s="321"/>
      <c r="AL55" s="321"/>
      <c r="AM55" s="321"/>
      <c r="AQ55" s="335"/>
    </row>
    <row r="56" spans="1:43" ht="30" customHeight="1">
      <c r="A56" s="351"/>
      <c r="B56" s="334" t="s">
        <v>1449</v>
      </c>
      <c r="C56" s="334" t="s">
        <v>1844</v>
      </c>
      <c r="D56" s="348"/>
      <c r="E56" s="348"/>
      <c r="F56" s="348"/>
      <c r="G56" s="348"/>
      <c r="H56" s="348"/>
      <c r="I56" s="348"/>
      <c r="J56" s="348"/>
      <c r="K56" s="348"/>
      <c r="L56" s="348"/>
      <c r="M56" s="348"/>
      <c r="N56" s="348"/>
      <c r="O56" s="348"/>
      <c r="P56" s="348"/>
      <c r="Q56" s="348"/>
      <c r="R56" s="348"/>
      <c r="S56" s="348"/>
      <c r="T56" s="334"/>
      <c r="U56" s="334"/>
      <c r="V56" s="334"/>
      <c r="W56" s="334"/>
      <c r="X56" s="334"/>
      <c r="Y56" s="334"/>
      <c r="Z56" s="334"/>
      <c r="AA56" s="334"/>
      <c r="AB56" s="334"/>
      <c r="AC56" s="334"/>
      <c r="AD56" s="334"/>
      <c r="AE56" s="334"/>
    </row>
    <row r="57" spans="1:43" s="334" customFormat="1" ht="30" customHeight="1">
      <c r="A57" s="351"/>
      <c r="C57" s="334" t="s">
        <v>1835</v>
      </c>
      <c r="D57" s="348"/>
      <c r="E57" s="348"/>
      <c r="F57" s="348"/>
      <c r="G57" s="348"/>
      <c r="H57" s="348"/>
      <c r="I57" s="348"/>
      <c r="J57" s="348"/>
      <c r="K57" s="348"/>
      <c r="L57" s="348"/>
      <c r="M57" s="348"/>
      <c r="N57" s="348"/>
      <c r="O57" s="348"/>
      <c r="P57" s="348"/>
      <c r="Q57" s="348"/>
      <c r="R57" s="348"/>
      <c r="S57" s="348"/>
      <c r="AK57" s="352"/>
      <c r="AL57" s="352"/>
      <c r="AM57" s="352"/>
      <c r="AQ57" s="353"/>
    </row>
    <row r="58" spans="1:43" s="334" customFormat="1" ht="30" customHeight="1">
      <c r="A58" s="351"/>
      <c r="B58" s="334" t="s">
        <v>1449</v>
      </c>
      <c r="C58" s="334" t="s">
        <v>1845</v>
      </c>
      <c r="D58" s="348"/>
      <c r="E58" s="348"/>
      <c r="F58" s="348"/>
      <c r="G58" s="348"/>
      <c r="H58" s="348"/>
      <c r="I58" s="348"/>
      <c r="J58" s="348"/>
      <c r="K58" s="348"/>
      <c r="L58" s="348"/>
      <c r="M58" s="348"/>
      <c r="N58" s="348"/>
      <c r="O58" s="348"/>
      <c r="P58" s="348"/>
      <c r="Q58" s="348"/>
      <c r="R58" s="348"/>
      <c r="S58" s="348"/>
      <c r="AK58" s="352"/>
      <c r="AL58" s="352"/>
      <c r="AM58" s="352"/>
      <c r="AQ58" s="353"/>
    </row>
    <row r="59" spans="1:43" s="334" customFormat="1" ht="30" customHeight="1">
      <c r="A59" s="351"/>
      <c r="C59" s="334" t="s">
        <v>1837</v>
      </c>
      <c r="D59" s="348"/>
      <c r="E59" s="348"/>
      <c r="F59" s="348"/>
      <c r="G59" s="348"/>
      <c r="H59" s="348"/>
      <c r="I59" s="348"/>
      <c r="J59" s="348"/>
      <c r="K59" s="348"/>
      <c r="L59" s="348"/>
      <c r="M59" s="348"/>
      <c r="N59" s="348"/>
      <c r="O59" s="348"/>
      <c r="P59" s="348"/>
      <c r="Q59" s="348"/>
      <c r="R59" s="348"/>
      <c r="S59" s="348"/>
      <c r="AK59" s="352"/>
      <c r="AL59" s="352"/>
      <c r="AM59" s="352"/>
      <c r="AQ59" s="353"/>
    </row>
    <row r="60" spans="1:43" s="334" customFormat="1" ht="30" customHeight="1">
      <c r="A60" s="351"/>
      <c r="C60" s="334" t="s">
        <v>1846</v>
      </c>
      <c r="D60" s="348"/>
      <c r="E60" s="348"/>
      <c r="F60" s="348"/>
      <c r="G60" s="348"/>
      <c r="H60" s="348"/>
      <c r="I60" s="348"/>
      <c r="J60" s="348"/>
      <c r="K60" s="348"/>
      <c r="L60" s="348"/>
      <c r="M60" s="348"/>
      <c r="N60" s="348"/>
      <c r="O60" s="348"/>
      <c r="P60" s="348"/>
      <c r="Q60" s="348"/>
      <c r="R60" s="348"/>
      <c r="S60" s="348"/>
      <c r="AK60" s="352"/>
      <c r="AL60" s="352"/>
      <c r="AM60" s="352"/>
      <c r="AQ60" s="353"/>
    </row>
    <row r="61" spans="1:43" s="334" customFormat="1" ht="30" customHeight="1">
      <c r="A61" s="351"/>
      <c r="C61" s="334" t="s">
        <v>1827</v>
      </c>
      <c r="D61" s="348"/>
      <c r="E61" s="348"/>
      <c r="F61" s="348"/>
      <c r="G61" s="348"/>
      <c r="H61" s="348"/>
      <c r="I61" s="348"/>
      <c r="J61" s="348"/>
      <c r="K61" s="348"/>
      <c r="L61" s="348"/>
      <c r="M61" s="348"/>
      <c r="N61" s="348"/>
      <c r="O61" s="348"/>
      <c r="P61" s="348"/>
      <c r="Q61" s="348"/>
      <c r="R61" s="348"/>
      <c r="S61" s="348"/>
      <c r="AK61" s="352"/>
      <c r="AL61" s="352"/>
      <c r="AM61" s="352"/>
      <c r="AQ61" s="353"/>
    </row>
    <row r="62" spans="1:43" s="334" customFormat="1" ht="30" customHeight="1">
      <c r="A62" s="351"/>
      <c r="C62" s="334" t="s">
        <v>1847</v>
      </c>
      <c r="D62" s="348"/>
      <c r="E62" s="348"/>
      <c r="F62" s="348"/>
      <c r="G62" s="348"/>
      <c r="H62" s="348"/>
      <c r="I62" s="348"/>
      <c r="J62" s="348"/>
      <c r="K62" s="348"/>
      <c r="L62" s="348"/>
      <c r="M62" s="348"/>
      <c r="N62" s="348"/>
      <c r="O62" s="348"/>
      <c r="P62" s="348"/>
      <c r="Q62" s="348"/>
      <c r="R62" s="348"/>
      <c r="S62" s="348"/>
      <c r="AK62" s="352"/>
      <c r="AL62" s="352"/>
      <c r="AM62" s="352"/>
      <c r="AQ62" s="353"/>
    </row>
    <row r="63" spans="1:43" s="334" customFormat="1" ht="30" customHeight="1">
      <c r="A63" s="328"/>
      <c r="B63" s="334" t="s">
        <v>1449</v>
      </c>
      <c r="C63" s="334" t="s">
        <v>1848</v>
      </c>
      <c r="D63" s="327"/>
      <c r="E63" s="327"/>
      <c r="F63" s="327"/>
      <c r="G63" s="327"/>
      <c r="H63" s="327"/>
      <c r="I63" s="327"/>
      <c r="J63" s="327"/>
      <c r="K63" s="327"/>
      <c r="L63" s="327"/>
      <c r="M63" s="327"/>
      <c r="N63" s="327"/>
      <c r="O63" s="327"/>
      <c r="P63" s="327"/>
      <c r="Q63" s="327"/>
      <c r="R63" s="327"/>
      <c r="S63" s="327"/>
      <c r="T63" s="323"/>
      <c r="U63" s="323"/>
      <c r="V63" s="323"/>
      <c r="W63" s="323"/>
      <c r="X63" s="323"/>
      <c r="Y63" s="323"/>
      <c r="Z63" s="323"/>
      <c r="AA63" s="323"/>
      <c r="AB63" s="323"/>
      <c r="AC63" s="323"/>
      <c r="AD63" s="323"/>
      <c r="AE63" s="323"/>
      <c r="AK63" s="352"/>
      <c r="AL63" s="352"/>
      <c r="AM63" s="352"/>
      <c r="AQ63" s="353"/>
    </row>
    <row r="64" spans="1:43" s="334" customFormat="1" ht="30" customHeight="1">
      <c r="A64" s="328"/>
      <c r="C64" s="334" t="s">
        <v>1849</v>
      </c>
      <c r="D64" s="481"/>
      <c r="E64" s="481"/>
      <c r="F64" s="481"/>
      <c r="G64" s="481"/>
      <c r="H64" s="481"/>
      <c r="I64" s="481"/>
      <c r="J64" s="481"/>
      <c r="K64" s="481"/>
      <c r="L64" s="481"/>
      <c r="M64" s="481"/>
      <c r="N64" s="481"/>
      <c r="O64" s="481"/>
      <c r="P64" s="481"/>
      <c r="Q64" s="481"/>
      <c r="R64" s="481"/>
      <c r="S64" s="481"/>
      <c r="T64" s="323"/>
      <c r="U64" s="323"/>
      <c r="V64" s="323"/>
      <c r="W64" s="323"/>
      <c r="X64" s="323"/>
      <c r="Y64" s="323"/>
      <c r="Z64" s="323"/>
      <c r="AA64" s="323"/>
      <c r="AB64" s="323"/>
      <c r="AC64" s="323"/>
      <c r="AD64" s="323"/>
      <c r="AE64" s="323"/>
      <c r="AK64" s="352"/>
      <c r="AL64" s="352"/>
      <c r="AM64" s="352"/>
      <c r="AQ64" s="353"/>
    </row>
    <row r="65" spans="1:43" s="323" customFormat="1" ht="30" customHeight="1">
      <c r="A65" s="328"/>
      <c r="C65" s="334" t="s">
        <v>1850</v>
      </c>
      <c r="D65" s="327"/>
      <c r="E65" s="327"/>
      <c r="F65" s="327"/>
      <c r="G65" s="327"/>
      <c r="H65" s="327"/>
      <c r="I65" s="327"/>
      <c r="J65" s="327"/>
      <c r="K65" s="327"/>
      <c r="L65" s="327"/>
      <c r="M65" s="327"/>
      <c r="N65" s="327"/>
      <c r="O65" s="327"/>
      <c r="P65" s="327"/>
      <c r="Q65" s="327"/>
      <c r="R65" s="327"/>
      <c r="S65" s="327"/>
      <c r="AK65" s="321"/>
      <c r="AL65" s="321"/>
      <c r="AM65" s="321"/>
      <c r="AQ65" s="322"/>
    </row>
    <row r="66" spans="1:43" s="323" customFormat="1" ht="30" customHeight="1">
      <c r="A66" s="328"/>
      <c r="C66" s="334" t="s">
        <v>1816</v>
      </c>
      <c r="D66" s="327"/>
      <c r="E66" s="327"/>
      <c r="F66" s="327"/>
      <c r="G66" s="327"/>
      <c r="H66" s="327"/>
      <c r="I66" s="327"/>
      <c r="J66" s="327"/>
      <c r="K66" s="327"/>
      <c r="L66" s="327"/>
      <c r="M66" s="327"/>
      <c r="N66" s="327"/>
      <c r="O66" s="327"/>
      <c r="P66" s="327"/>
      <c r="Q66" s="327"/>
      <c r="R66" s="327"/>
      <c r="S66" s="327"/>
      <c r="AK66" s="321"/>
      <c r="AL66" s="321"/>
      <c r="AM66" s="321"/>
      <c r="AQ66" s="322"/>
    </row>
    <row r="67" spans="1:43" s="323" customFormat="1" ht="30" customHeight="1">
      <c r="A67" s="328"/>
      <c r="C67" s="334" t="s">
        <v>1838</v>
      </c>
      <c r="D67" s="327"/>
      <c r="E67" s="327"/>
      <c r="F67" s="327"/>
      <c r="G67" s="327"/>
      <c r="H67" s="327"/>
      <c r="I67" s="327"/>
      <c r="J67" s="327"/>
      <c r="K67" s="327"/>
      <c r="L67" s="327"/>
      <c r="M67" s="327"/>
      <c r="N67" s="327"/>
      <c r="O67" s="327"/>
      <c r="P67" s="327"/>
      <c r="Q67" s="327"/>
      <c r="R67" s="327"/>
      <c r="S67" s="327"/>
      <c r="T67" s="318"/>
      <c r="U67" s="318"/>
      <c r="V67" s="318"/>
      <c r="W67" s="318"/>
      <c r="X67" s="318"/>
      <c r="Y67" s="318"/>
      <c r="Z67" s="318"/>
      <c r="AA67" s="318"/>
      <c r="AB67" s="318"/>
      <c r="AC67" s="318"/>
      <c r="AD67" s="318"/>
      <c r="AE67" s="318"/>
      <c r="AK67" s="321"/>
      <c r="AL67" s="321"/>
      <c r="AM67" s="321"/>
      <c r="AQ67" s="322"/>
    </row>
    <row r="68" spans="1:43" ht="30" customHeight="1">
      <c r="A68" s="328"/>
      <c r="B68" s="323"/>
      <c r="C68" s="334" t="s">
        <v>1817</v>
      </c>
      <c r="D68" s="327"/>
      <c r="E68" s="327"/>
      <c r="F68" s="327"/>
      <c r="G68" s="327"/>
      <c r="H68" s="327"/>
      <c r="I68" s="327"/>
      <c r="J68" s="327"/>
      <c r="K68" s="327"/>
      <c r="L68" s="327"/>
      <c r="M68" s="327"/>
      <c r="N68" s="327"/>
      <c r="O68" s="327"/>
      <c r="P68" s="327"/>
      <c r="Q68" s="327"/>
      <c r="R68" s="327"/>
      <c r="S68" s="327"/>
    </row>
    <row r="69" spans="1:43" ht="30" customHeight="1">
      <c r="A69" s="318" t="s">
        <v>32</v>
      </c>
      <c r="B69" s="319"/>
      <c r="C69" s="323"/>
      <c r="D69" s="323"/>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3"/>
      <c r="AD69" s="323"/>
      <c r="AE69" s="323"/>
    </row>
    <row r="70" spans="1:43" s="323" customFormat="1" ht="30" customHeight="1">
      <c r="A70" s="356" t="s">
        <v>1450</v>
      </c>
      <c r="B70" s="357" t="s">
        <v>1808</v>
      </c>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F70" s="341"/>
      <c r="AG70" s="341"/>
      <c r="AH70" s="335"/>
      <c r="AK70" s="321"/>
      <c r="AL70" s="321"/>
      <c r="AM70" s="321"/>
    </row>
    <row r="71" spans="1:43" s="323" customFormat="1" ht="30" customHeight="1">
      <c r="B71" s="357" t="s">
        <v>1739</v>
      </c>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F71" s="341"/>
      <c r="AG71" s="341"/>
      <c r="AH71" s="335"/>
      <c r="AK71" s="321"/>
      <c r="AL71" s="321"/>
      <c r="AM71" s="321"/>
    </row>
    <row r="72" spans="1:43" s="323" customFormat="1" ht="30" customHeight="1">
      <c r="A72" s="356" t="s">
        <v>1452</v>
      </c>
      <c r="B72" s="357" t="s">
        <v>1828</v>
      </c>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F72" s="341"/>
      <c r="AG72" s="341"/>
      <c r="AH72" s="335"/>
      <c r="AK72" s="321"/>
      <c r="AL72" s="321"/>
      <c r="AM72" s="321"/>
    </row>
    <row r="73" spans="1:43" s="323" customFormat="1" ht="30" customHeight="1">
      <c r="B73" s="357" t="s">
        <v>1742</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A74" s="356" t="s">
        <v>442</v>
      </c>
      <c r="B74" s="323" t="s">
        <v>1819</v>
      </c>
      <c r="F74" s="319"/>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48"/>
      <c r="B75" s="334"/>
      <c r="C75" s="348" t="s">
        <v>1451</v>
      </c>
      <c r="D75" s="334" t="s">
        <v>1785</v>
      </c>
      <c r="E75" s="334"/>
      <c r="F75" s="358"/>
      <c r="G75" s="334"/>
      <c r="H75" s="348"/>
      <c r="I75" s="348"/>
      <c r="J75" s="348"/>
      <c r="K75" s="348"/>
      <c r="L75" s="348"/>
      <c r="M75" s="348"/>
      <c r="N75" s="348"/>
      <c r="O75" s="348"/>
      <c r="P75" s="348"/>
      <c r="Q75" s="348"/>
      <c r="R75" s="348"/>
      <c r="S75" s="348"/>
      <c r="T75" s="348"/>
      <c r="U75" s="348"/>
      <c r="V75" s="348"/>
      <c r="W75" s="348"/>
      <c r="X75" s="348"/>
      <c r="Y75" s="348"/>
      <c r="Z75" s="348"/>
      <c r="AA75" s="348"/>
      <c r="AB75" s="348"/>
      <c r="AC75" s="334"/>
      <c r="AD75" s="334"/>
      <c r="AE75" s="334"/>
      <c r="AF75" s="341"/>
      <c r="AG75" s="341"/>
      <c r="AH75" s="335"/>
      <c r="AK75" s="321"/>
      <c r="AL75" s="321"/>
      <c r="AM75" s="321"/>
    </row>
    <row r="76" spans="1:43" s="334" customFormat="1" ht="30" customHeight="1">
      <c r="A76" s="348"/>
      <c r="C76" s="348" t="s">
        <v>1451</v>
      </c>
      <c r="D76" s="334" t="s">
        <v>1491</v>
      </c>
      <c r="F76" s="358"/>
      <c r="H76" s="348"/>
      <c r="I76" s="348"/>
      <c r="J76" s="348"/>
      <c r="K76" s="348"/>
      <c r="L76" s="348"/>
      <c r="M76" s="348"/>
      <c r="N76" s="348"/>
      <c r="O76" s="348"/>
      <c r="P76" s="348"/>
      <c r="Q76" s="348"/>
      <c r="R76" s="348"/>
      <c r="S76" s="348"/>
      <c r="T76" s="348"/>
      <c r="U76" s="348"/>
      <c r="V76" s="348"/>
      <c r="W76" s="348"/>
      <c r="X76" s="348"/>
      <c r="Y76" s="348"/>
      <c r="Z76" s="348"/>
      <c r="AA76" s="348"/>
      <c r="AB76" s="348"/>
      <c r="AF76" s="359"/>
      <c r="AG76" s="359"/>
      <c r="AH76" s="353"/>
      <c r="AK76" s="352"/>
      <c r="AL76" s="352"/>
      <c r="AM76" s="352"/>
    </row>
    <row r="77" spans="1:43" s="334" customFormat="1" ht="30" customHeight="1">
      <c r="A77" s="348"/>
      <c r="C77" s="348" t="s">
        <v>1451</v>
      </c>
      <c r="D77" s="334" t="s">
        <v>1492</v>
      </c>
      <c r="F77" s="358"/>
      <c r="H77" s="348"/>
      <c r="I77" s="348"/>
      <c r="J77" s="348"/>
      <c r="K77" s="348"/>
      <c r="L77" s="348"/>
      <c r="M77" s="348"/>
      <c r="N77" s="348"/>
      <c r="O77" s="348"/>
      <c r="P77" s="348"/>
      <c r="Q77" s="348"/>
      <c r="R77" s="348"/>
      <c r="S77" s="348"/>
      <c r="T77" s="348"/>
      <c r="U77" s="348"/>
      <c r="V77" s="348"/>
      <c r="W77" s="348"/>
      <c r="X77" s="348"/>
      <c r="Y77" s="348"/>
      <c r="Z77" s="348"/>
      <c r="AA77" s="348"/>
      <c r="AB77" s="348"/>
      <c r="AF77" s="359"/>
      <c r="AG77" s="359"/>
      <c r="AH77" s="353"/>
      <c r="AK77" s="352"/>
      <c r="AL77" s="352"/>
      <c r="AM77" s="352"/>
    </row>
    <row r="78" spans="1:43" s="334" customFormat="1" ht="30" customHeight="1">
      <c r="A78" s="356" t="s">
        <v>1470</v>
      </c>
      <c r="B78" s="323" t="s">
        <v>1820</v>
      </c>
      <c r="C78" s="323"/>
      <c r="D78" s="323"/>
      <c r="E78" s="323"/>
      <c r="F78" s="319"/>
      <c r="G78" s="323"/>
      <c r="H78" s="327"/>
      <c r="I78" s="327"/>
      <c r="J78" s="327"/>
      <c r="K78" s="327"/>
      <c r="L78" s="327"/>
      <c r="M78" s="327"/>
      <c r="N78" s="327"/>
      <c r="O78" s="327"/>
      <c r="P78" s="327"/>
      <c r="Q78" s="327"/>
      <c r="R78" s="327"/>
      <c r="S78" s="327"/>
      <c r="T78" s="327"/>
      <c r="U78" s="327"/>
      <c r="V78" s="327"/>
      <c r="W78" s="327"/>
      <c r="X78" s="327"/>
      <c r="Y78" s="327"/>
      <c r="Z78" s="327"/>
      <c r="AA78" s="327"/>
      <c r="AB78" s="327"/>
      <c r="AC78" s="323"/>
      <c r="AD78" s="323"/>
      <c r="AE78" s="323"/>
      <c r="AH78" s="353"/>
      <c r="AK78" s="352"/>
      <c r="AL78" s="352"/>
      <c r="AM78" s="352"/>
    </row>
    <row r="79" spans="1:43" s="323" customFormat="1" ht="30" customHeight="1">
      <c r="A79" s="360"/>
      <c r="C79" s="348" t="s">
        <v>1451</v>
      </c>
      <c r="D79" s="334" t="s">
        <v>1453</v>
      </c>
      <c r="F79" s="319"/>
      <c r="H79" s="327"/>
      <c r="I79" s="327"/>
      <c r="J79" s="327"/>
      <c r="K79" s="327"/>
      <c r="L79" s="327"/>
      <c r="M79" s="327"/>
      <c r="N79" s="327"/>
      <c r="O79" s="327"/>
      <c r="P79" s="327"/>
      <c r="Q79" s="327"/>
      <c r="R79" s="327"/>
      <c r="S79" s="327"/>
      <c r="T79" s="327"/>
      <c r="U79" s="327"/>
      <c r="V79" s="327"/>
      <c r="W79" s="327"/>
      <c r="X79" s="327"/>
      <c r="Y79" s="327"/>
      <c r="Z79" s="327"/>
      <c r="AA79" s="327"/>
      <c r="AB79" s="327"/>
      <c r="AH79" s="335"/>
      <c r="AK79" s="321"/>
      <c r="AL79" s="321"/>
      <c r="AM79" s="321"/>
    </row>
    <row r="80" spans="1:43" s="323" customFormat="1" ht="30" customHeight="1">
      <c r="A80" s="361"/>
      <c r="C80" s="348" t="s">
        <v>1451</v>
      </c>
      <c r="D80" s="334" t="s">
        <v>1454</v>
      </c>
      <c r="F80" s="319"/>
      <c r="H80" s="327"/>
      <c r="I80" s="327"/>
      <c r="J80" s="327"/>
      <c r="K80" s="327"/>
      <c r="L80" s="327"/>
      <c r="M80" s="327"/>
      <c r="N80" s="327"/>
      <c r="O80" s="327"/>
      <c r="P80" s="327"/>
      <c r="Q80" s="327"/>
      <c r="R80" s="327"/>
      <c r="S80" s="327"/>
      <c r="T80" s="327"/>
      <c r="U80" s="327"/>
      <c r="V80" s="327"/>
      <c r="W80" s="327"/>
      <c r="X80" s="327"/>
      <c r="Y80" s="327"/>
      <c r="Z80" s="327"/>
      <c r="AA80" s="327"/>
      <c r="AB80" s="327"/>
      <c r="AH80" s="335"/>
      <c r="AK80" s="321"/>
      <c r="AL80" s="321"/>
      <c r="AM80" s="321"/>
    </row>
    <row r="81" spans="1:53" s="323" customFormat="1" ht="30" customHeight="1">
      <c r="A81" s="361"/>
      <c r="C81" s="348" t="s">
        <v>1451</v>
      </c>
      <c r="D81" s="334" t="s">
        <v>1455</v>
      </c>
      <c r="F81" s="319"/>
      <c r="H81" s="327"/>
      <c r="I81" s="327"/>
      <c r="J81" s="327"/>
      <c r="K81" s="327"/>
      <c r="L81" s="327"/>
      <c r="M81" s="327"/>
      <c r="N81" s="327"/>
      <c r="O81" s="327"/>
      <c r="P81" s="327"/>
      <c r="Q81" s="327"/>
      <c r="R81" s="327"/>
      <c r="S81" s="327"/>
      <c r="T81" s="327"/>
      <c r="U81" s="327"/>
      <c r="V81" s="327"/>
      <c r="W81" s="327"/>
      <c r="X81" s="327"/>
      <c r="Y81" s="327"/>
      <c r="Z81" s="327"/>
      <c r="AA81" s="327"/>
      <c r="AB81" s="327"/>
      <c r="AH81" s="335"/>
      <c r="AK81" s="321"/>
      <c r="AL81" s="321"/>
      <c r="AM81" s="321"/>
      <c r="AQ81" s="362"/>
      <c r="AR81" s="362"/>
      <c r="AS81" s="362"/>
      <c r="AT81" s="362"/>
      <c r="AU81" s="362"/>
      <c r="AV81" s="362"/>
      <c r="AW81" s="362"/>
      <c r="AX81" s="362"/>
      <c r="AY81" s="362"/>
    </row>
    <row r="82" spans="1:53" ht="30" customHeight="1">
      <c r="A82" s="361"/>
      <c r="B82" s="323"/>
      <c r="C82" s="348" t="s">
        <v>1451</v>
      </c>
      <c r="D82" s="334" t="s">
        <v>1456</v>
      </c>
      <c r="E82" s="323"/>
      <c r="G82" s="323"/>
      <c r="H82" s="327"/>
      <c r="I82" s="327"/>
      <c r="J82" s="327"/>
      <c r="K82" s="327"/>
      <c r="L82" s="327"/>
      <c r="M82" s="327"/>
      <c r="N82" s="327"/>
      <c r="O82" s="327"/>
      <c r="P82" s="327"/>
      <c r="Q82" s="327"/>
      <c r="R82" s="327"/>
      <c r="S82" s="327"/>
      <c r="T82" s="327"/>
      <c r="U82" s="327"/>
      <c r="V82" s="327"/>
      <c r="W82" s="327"/>
      <c r="X82" s="327"/>
      <c r="Y82" s="327"/>
      <c r="Z82" s="327"/>
      <c r="AA82" s="327"/>
      <c r="AB82" s="327"/>
      <c r="AC82" s="323"/>
      <c r="AD82" s="323"/>
      <c r="AE82" s="323"/>
      <c r="AF82" s="323"/>
      <c r="AG82" s="323"/>
      <c r="AH82" s="335"/>
      <c r="AQ82" s="362"/>
      <c r="AR82" s="362"/>
      <c r="AS82" s="362"/>
      <c r="AT82" s="362"/>
      <c r="AU82" s="362"/>
      <c r="AV82" s="362"/>
      <c r="AW82" s="362"/>
      <c r="AX82" s="362"/>
      <c r="AY82" s="362"/>
    </row>
    <row r="83" spans="1:53" s="363" customFormat="1" ht="30" customHeight="1">
      <c r="A83" s="361"/>
      <c r="B83" s="323"/>
      <c r="C83" s="348" t="s">
        <v>1451</v>
      </c>
      <c r="D83" s="334" t="s">
        <v>1457</v>
      </c>
      <c r="E83" s="323"/>
      <c r="F83" s="319"/>
      <c r="G83" s="323"/>
      <c r="H83" s="327"/>
      <c r="I83" s="327"/>
      <c r="J83" s="327"/>
      <c r="K83" s="327"/>
      <c r="L83" s="327"/>
      <c r="M83" s="327"/>
      <c r="N83" s="327"/>
      <c r="O83" s="327"/>
      <c r="P83" s="327"/>
      <c r="Q83" s="327"/>
      <c r="R83" s="327"/>
      <c r="S83" s="327"/>
      <c r="T83" s="327"/>
      <c r="U83" s="327"/>
      <c r="V83" s="327"/>
      <c r="W83" s="327"/>
      <c r="X83" s="327"/>
      <c r="Y83" s="327"/>
      <c r="Z83" s="327"/>
      <c r="AA83" s="327"/>
      <c r="AB83" s="327"/>
      <c r="AC83" s="323"/>
      <c r="AD83" s="323"/>
      <c r="AE83" s="323"/>
      <c r="AF83" s="323"/>
      <c r="AG83" s="323"/>
      <c r="AH83" s="335"/>
      <c r="AK83" s="364"/>
      <c r="AL83" s="365"/>
      <c r="AM83" s="364"/>
      <c r="AQ83" s="362"/>
      <c r="AR83" s="362"/>
      <c r="AS83" s="362"/>
      <c r="AT83" s="362"/>
      <c r="AU83" s="362"/>
      <c r="AV83" s="362"/>
      <c r="AW83" s="362"/>
      <c r="AX83" s="362"/>
      <c r="AY83" s="362"/>
      <c r="AZ83" s="362"/>
      <c r="BA83" s="362"/>
    </row>
    <row r="84" spans="1:53" s="363" customFormat="1" ht="30" customHeight="1">
      <c r="A84" s="361"/>
      <c r="B84" s="323"/>
      <c r="C84" s="348" t="s">
        <v>1451</v>
      </c>
      <c r="D84" s="334" t="s">
        <v>1458</v>
      </c>
      <c r="E84" s="323"/>
      <c r="F84" s="319"/>
      <c r="G84" s="323"/>
      <c r="H84" s="327"/>
      <c r="I84" s="327"/>
      <c r="J84" s="327"/>
      <c r="K84" s="327"/>
      <c r="L84" s="327"/>
      <c r="M84" s="327"/>
      <c r="N84" s="327"/>
      <c r="O84" s="327"/>
      <c r="P84" s="327"/>
      <c r="Q84" s="327"/>
      <c r="R84" s="327"/>
      <c r="S84" s="327"/>
      <c r="T84" s="327"/>
      <c r="U84" s="327"/>
      <c r="V84" s="327"/>
      <c r="W84" s="327"/>
      <c r="X84" s="327"/>
      <c r="Y84" s="327"/>
      <c r="Z84" s="327"/>
      <c r="AA84" s="327"/>
      <c r="AB84" s="327"/>
      <c r="AC84" s="323"/>
      <c r="AD84" s="323"/>
      <c r="AE84" s="323"/>
      <c r="AF84" s="323"/>
      <c r="AG84" s="323"/>
      <c r="AH84" s="335"/>
      <c r="AK84" s="364"/>
      <c r="AL84" s="365"/>
      <c r="AM84" s="364"/>
      <c r="AQ84" s="362"/>
      <c r="AR84" s="362"/>
      <c r="AS84" s="362"/>
      <c r="AT84" s="362"/>
      <c r="AU84" s="362"/>
      <c r="AV84" s="362"/>
      <c r="AW84" s="362"/>
      <c r="AX84" s="362"/>
      <c r="AY84" s="362"/>
      <c r="AZ84" s="362"/>
      <c r="BA84" s="362"/>
    </row>
    <row r="85" spans="1:53" s="363" customFormat="1" ht="30" customHeight="1">
      <c r="A85" s="361"/>
      <c r="B85" s="323"/>
      <c r="C85" s="348" t="s">
        <v>1451</v>
      </c>
      <c r="D85" s="334" t="s">
        <v>1459</v>
      </c>
      <c r="E85" s="323"/>
      <c r="F85" s="319"/>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K85" s="364"/>
      <c r="AL85" s="365"/>
      <c r="AM85" s="364"/>
      <c r="AQ85" s="362"/>
      <c r="AR85" s="362"/>
      <c r="AS85" s="362"/>
      <c r="AT85" s="362"/>
      <c r="AU85" s="362"/>
      <c r="AV85" s="362"/>
      <c r="AW85" s="362"/>
      <c r="AX85" s="362"/>
      <c r="AY85" s="362"/>
      <c r="AZ85" s="362"/>
      <c r="BA85" s="362"/>
    </row>
    <row r="86" spans="1:53" s="363" customFormat="1" ht="30" customHeight="1">
      <c r="A86" s="361"/>
      <c r="B86" s="323"/>
      <c r="C86" s="348" t="s">
        <v>1451</v>
      </c>
      <c r="D86" s="334" t="s">
        <v>1460</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1461</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0"/>
      <c r="B88" s="323"/>
      <c r="C88" s="348" t="s">
        <v>1451</v>
      </c>
      <c r="D88" s="334" t="s">
        <v>1462</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56" t="s">
        <v>33</v>
      </c>
      <c r="B89" s="323" t="s">
        <v>1821</v>
      </c>
      <c r="C89" s="348"/>
      <c r="D89" s="323"/>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23"/>
      <c r="AR89" s="323"/>
      <c r="AS89" s="323"/>
      <c r="AT89" s="323"/>
      <c r="AU89" s="323"/>
      <c r="AV89" s="323"/>
      <c r="AW89" s="323"/>
      <c r="AX89" s="323"/>
      <c r="AY89" s="323"/>
      <c r="AZ89" s="362"/>
      <c r="BA89" s="362"/>
    </row>
    <row r="90" spans="1:53" s="363" customFormat="1" ht="30" customHeight="1">
      <c r="A90" s="366"/>
      <c r="B90" s="367"/>
      <c r="C90" s="366" t="s">
        <v>1451</v>
      </c>
      <c r="D90" s="334" t="s">
        <v>1468</v>
      </c>
      <c r="E90" s="334"/>
      <c r="F90" s="358"/>
      <c r="G90" s="334"/>
      <c r="H90" s="366"/>
      <c r="I90" s="366"/>
      <c r="J90" s="366"/>
      <c r="K90" s="366"/>
      <c r="L90" s="366"/>
      <c r="M90" s="366"/>
      <c r="N90" s="366"/>
      <c r="O90" s="366"/>
      <c r="P90" s="366"/>
      <c r="Q90" s="366"/>
      <c r="R90" s="366"/>
      <c r="S90" s="366"/>
      <c r="T90" s="366"/>
      <c r="U90" s="366"/>
      <c r="V90" s="366"/>
      <c r="W90" s="366"/>
      <c r="X90" s="366"/>
      <c r="Y90" s="366"/>
      <c r="Z90" s="366"/>
      <c r="AA90" s="348"/>
      <c r="AB90" s="348"/>
      <c r="AC90" s="367"/>
      <c r="AD90" s="367"/>
      <c r="AE90" s="367"/>
      <c r="AF90" s="323"/>
      <c r="AG90" s="323"/>
      <c r="AH90" s="335"/>
      <c r="AK90" s="364"/>
      <c r="AL90" s="365"/>
      <c r="AM90" s="364"/>
      <c r="AQ90" s="323"/>
      <c r="AR90" s="323"/>
      <c r="AS90" s="323"/>
      <c r="AT90" s="323"/>
      <c r="AU90" s="323"/>
      <c r="AV90" s="323"/>
      <c r="AW90" s="323"/>
      <c r="AX90" s="323"/>
      <c r="AY90" s="323"/>
      <c r="AZ90" s="362"/>
      <c r="BA90" s="362"/>
    </row>
    <row r="91" spans="1:53" s="334" customFormat="1" ht="30" customHeight="1">
      <c r="A91" s="366"/>
      <c r="B91" s="367"/>
      <c r="C91" s="366" t="s">
        <v>1451</v>
      </c>
      <c r="D91" s="334" t="s">
        <v>1469</v>
      </c>
      <c r="F91" s="358"/>
      <c r="H91" s="366"/>
      <c r="I91" s="366"/>
      <c r="J91" s="366"/>
      <c r="K91" s="366"/>
      <c r="L91" s="366"/>
      <c r="M91" s="366"/>
      <c r="N91" s="366"/>
      <c r="O91" s="366"/>
      <c r="P91" s="366"/>
      <c r="Q91" s="366"/>
      <c r="R91" s="366"/>
      <c r="S91" s="366"/>
      <c r="T91" s="366"/>
      <c r="U91" s="366"/>
      <c r="V91" s="366"/>
      <c r="W91" s="366"/>
      <c r="X91" s="366"/>
      <c r="Y91" s="366"/>
      <c r="Z91" s="366"/>
      <c r="AA91" s="348"/>
      <c r="AB91" s="348"/>
      <c r="AC91" s="367"/>
      <c r="AD91" s="367"/>
      <c r="AE91" s="367"/>
      <c r="AF91" s="367"/>
      <c r="AG91" s="367"/>
      <c r="AH91" s="353"/>
      <c r="AK91" s="352"/>
      <c r="AL91" s="352"/>
      <c r="AM91" s="352"/>
      <c r="AQ91" s="367"/>
      <c r="AR91" s="367"/>
      <c r="AS91" s="367"/>
      <c r="AT91" s="367"/>
      <c r="AU91" s="367"/>
      <c r="AV91" s="367"/>
      <c r="AW91" s="367"/>
      <c r="AX91" s="367"/>
      <c r="AY91" s="367"/>
      <c r="AZ91" s="367"/>
      <c r="BA91" s="367"/>
    </row>
    <row r="92" spans="1:53" s="334" customFormat="1" ht="30" customHeight="1">
      <c r="A92" s="356" t="s">
        <v>34</v>
      </c>
      <c r="B92" s="323" t="s">
        <v>1822</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67"/>
      <c r="AG92" s="367"/>
      <c r="AH92" s="353"/>
      <c r="AK92" s="352"/>
      <c r="AL92" s="352"/>
      <c r="AM92" s="352"/>
      <c r="AQ92" s="367"/>
      <c r="AR92" s="367"/>
      <c r="AS92" s="367"/>
      <c r="AT92" s="367"/>
      <c r="AU92" s="367"/>
      <c r="AV92" s="367"/>
      <c r="AW92" s="367"/>
      <c r="AX92" s="367"/>
      <c r="AY92" s="367"/>
      <c r="AZ92" s="367"/>
      <c r="BA92" s="367"/>
    </row>
    <row r="93" spans="1:53" ht="30" customHeight="1">
      <c r="A93" s="360"/>
      <c r="B93" s="323"/>
      <c r="C93" s="348" t="s">
        <v>1451</v>
      </c>
      <c r="D93" s="334" t="s">
        <v>1466</v>
      </c>
      <c r="E93" s="334"/>
      <c r="F93" s="358"/>
      <c r="G93" s="334"/>
      <c r="H93" s="348"/>
      <c r="I93" s="348"/>
      <c r="J93" s="348"/>
      <c r="K93" s="348"/>
      <c r="L93" s="348"/>
      <c r="M93" s="348"/>
      <c r="N93" s="348"/>
      <c r="O93" s="348"/>
      <c r="P93" s="348"/>
      <c r="Q93" s="348"/>
      <c r="R93" s="348"/>
      <c r="S93" s="327"/>
      <c r="T93" s="327"/>
      <c r="U93" s="327"/>
      <c r="V93" s="327"/>
      <c r="W93" s="327"/>
      <c r="X93" s="327"/>
      <c r="Y93" s="327"/>
      <c r="Z93" s="327"/>
      <c r="AA93" s="327"/>
      <c r="AB93" s="327"/>
      <c r="AC93" s="323"/>
      <c r="AD93" s="323"/>
      <c r="AE93" s="323"/>
      <c r="AF93" s="323"/>
      <c r="AG93" s="323"/>
      <c r="AH93" s="335"/>
      <c r="AL93" s="320"/>
      <c r="AQ93" s="323"/>
    </row>
    <row r="94" spans="1:53" ht="30" customHeight="1">
      <c r="A94" s="360"/>
      <c r="B94" s="323"/>
      <c r="C94" s="348" t="s">
        <v>1451</v>
      </c>
      <c r="D94" s="334" t="s">
        <v>1467</v>
      </c>
      <c r="E94" s="334"/>
      <c r="F94" s="358"/>
      <c r="G94" s="334"/>
      <c r="H94" s="348"/>
      <c r="I94" s="348"/>
      <c r="J94" s="348"/>
      <c r="K94" s="348"/>
      <c r="L94" s="348"/>
      <c r="M94" s="348"/>
      <c r="N94" s="348"/>
      <c r="O94" s="348"/>
      <c r="P94" s="348"/>
      <c r="Q94" s="348"/>
      <c r="R94" s="348"/>
      <c r="S94" s="327"/>
      <c r="T94" s="327"/>
      <c r="U94" s="327"/>
      <c r="V94" s="327"/>
      <c r="W94" s="327"/>
      <c r="X94" s="327"/>
      <c r="Y94" s="327"/>
      <c r="Z94" s="327"/>
      <c r="AA94" s="327"/>
      <c r="AB94" s="327"/>
      <c r="AC94" s="323"/>
      <c r="AD94" s="323"/>
      <c r="AE94" s="323"/>
      <c r="AF94" s="323"/>
      <c r="AG94" s="323"/>
      <c r="AH94" s="335"/>
      <c r="AL94" s="320"/>
      <c r="AQ94" s="323"/>
    </row>
    <row r="95" spans="1:53" ht="30" customHeight="1">
      <c r="A95" s="356" t="s">
        <v>1471</v>
      </c>
      <c r="B95" s="323" t="s">
        <v>1823</v>
      </c>
      <c r="C95" s="323"/>
      <c r="D95" s="323"/>
      <c r="E95" s="323"/>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23"/>
      <c r="AG95" s="323"/>
      <c r="AH95" s="335"/>
      <c r="AL95" s="320"/>
      <c r="AQ95" s="323"/>
    </row>
    <row r="96" spans="1:53" ht="30" customHeight="1">
      <c r="A96" s="327"/>
      <c r="B96" s="323" t="s">
        <v>1495</v>
      </c>
      <c r="C96" s="348"/>
      <c r="D96" s="334"/>
      <c r="E96" s="334"/>
      <c r="G96" s="323"/>
      <c r="H96" s="327"/>
      <c r="I96" s="327"/>
      <c r="J96" s="327"/>
      <c r="K96" s="327"/>
      <c r="L96" s="327"/>
      <c r="M96" s="327"/>
      <c r="N96" s="327"/>
      <c r="O96" s="327"/>
      <c r="P96" s="327"/>
      <c r="Q96" s="327"/>
      <c r="R96" s="327"/>
      <c r="S96" s="327"/>
      <c r="T96" s="327"/>
      <c r="U96" s="327"/>
      <c r="V96" s="327"/>
      <c r="W96" s="327"/>
      <c r="X96" s="327"/>
      <c r="Y96" s="327"/>
      <c r="Z96" s="327"/>
      <c r="AA96" s="327"/>
      <c r="AB96" s="327"/>
      <c r="AC96" s="323"/>
      <c r="AD96" s="323"/>
      <c r="AE96" s="323"/>
      <c r="AF96" s="323"/>
      <c r="AG96" s="323"/>
      <c r="AH96" s="335"/>
      <c r="AL96" s="320"/>
      <c r="AQ96" s="362"/>
      <c r="AR96" s="362"/>
      <c r="AS96" s="362"/>
      <c r="AT96" s="362"/>
      <c r="AU96" s="362"/>
      <c r="AV96" s="362"/>
      <c r="AW96" s="362"/>
      <c r="AX96" s="362"/>
      <c r="AY96" s="362"/>
    </row>
    <row r="97" spans="1:53" ht="30" customHeight="1">
      <c r="A97" s="356" t="s">
        <v>1472</v>
      </c>
      <c r="B97" s="323" t="s">
        <v>1824</v>
      </c>
      <c r="C97" s="323"/>
      <c r="D97" s="323"/>
      <c r="E97" s="323"/>
      <c r="G97" s="323"/>
      <c r="H97" s="327"/>
      <c r="I97" s="327"/>
      <c r="J97" s="327"/>
      <c r="K97" s="327"/>
      <c r="L97" s="327"/>
      <c r="M97" s="327"/>
      <c r="N97" s="327"/>
      <c r="O97" s="327"/>
      <c r="P97" s="327"/>
      <c r="Q97" s="327"/>
      <c r="R97" s="327"/>
      <c r="S97" s="327"/>
      <c r="T97" s="327"/>
      <c r="U97" s="327"/>
      <c r="V97" s="327"/>
      <c r="W97" s="327"/>
      <c r="X97" s="327"/>
      <c r="Y97" s="327"/>
      <c r="Z97" s="327"/>
      <c r="AA97" s="327"/>
      <c r="AB97" s="327"/>
      <c r="AC97" s="323"/>
      <c r="AD97" s="323"/>
      <c r="AE97" s="323"/>
      <c r="AF97" s="323"/>
      <c r="AG97" s="323"/>
      <c r="AH97" s="335"/>
      <c r="AL97" s="320"/>
      <c r="AQ97" s="362"/>
      <c r="AR97" s="362"/>
      <c r="AS97" s="362"/>
      <c r="AT97" s="362"/>
      <c r="AU97" s="362"/>
      <c r="AV97" s="362"/>
      <c r="AW97" s="362"/>
      <c r="AX97" s="362"/>
      <c r="AY97" s="362"/>
    </row>
    <row r="98" spans="1:53" s="363" customFormat="1" ht="30" customHeight="1">
      <c r="A98" s="360"/>
      <c r="B98" s="323"/>
      <c r="C98" s="348" t="s">
        <v>1451</v>
      </c>
      <c r="D98" s="334" t="s">
        <v>1496</v>
      </c>
      <c r="E98" s="334"/>
      <c r="F98" s="358"/>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K98" s="364"/>
      <c r="AL98" s="365"/>
      <c r="AM98" s="364"/>
      <c r="AQ98" s="362"/>
      <c r="AR98" s="362"/>
      <c r="AS98" s="362"/>
      <c r="AT98" s="362"/>
      <c r="AU98" s="362"/>
      <c r="AV98" s="362"/>
      <c r="AW98" s="362"/>
      <c r="AX98" s="362"/>
      <c r="AY98" s="362"/>
      <c r="AZ98" s="362"/>
      <c r="BA98" s="362"/>
    </row>
    <row r="99" spans="1:53" s="363" customFormat="1" ht="30" customHeight="1">
      <c r="A99" s="361"/>
      <c r="B99" s="323"/>
      <c r="C99" s="348" t="s">
        <v>1451</v>
      </c>
      <c r="D99" s="334" t="s">
        <v>1463</v>
      </c>
      <c r="E99" s="334"/>
      <c r="F99" s="358"/>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K99" s="364"/>
      <c r="AL99" s="365"/>
      <c r="AM99" s="364"/>
      <c r="AQ99" s="322"/>
      <c r="AR99" s="323"/>
      <c r="AS99" s="323"/>
      <c r="AT99" s="323"/>
      <c r="AU99" s="323"/>
      <c r="AV99" s="323"/>
      <c r="AW99" s="323"/>
      <c r="AX99" s="323"/>
      <c r="AY99" s="323"/>
      <c r="AZ99" s="362"/>
      <c r="BA99" s="362"/>
    </row>
    <row r="100" spans="1:53" s="363" customFormat="1" ht="30" customHeight="1">
      <c r="A100" s="361"/>
      <c r="B100" s="323"/>
      <c r="C100" s="348" t="s">
        <v>1451</v>
      </c>
      <c r="D100" s="334" t="s">
        <v>1464</v>
      </c>
      <c r="E100" s="334"/>
      <c r="F100" s="358"/>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K100" s="364"/>
      <c r="AL100" s="365"/>
      <c r="AM100" s="364"/>
      <c r="AQ100" s="322"/>
      <c r="AR100" s="323"/>
      <c r="AS100" s="323"/>
      <c r="AT100" s="323"/>
      <c r="AU100" s="323"/>
      <c r="AV100" s="323"/>
      <c r="AW100" s="323"/>
      <c r="AX100" s="323"/>
      <c r="AY100" s="323"/>
      <c r="AZ100" s="362"/>
      <c r="BA100" s="362"/>
    </row>
    <row r="101" spans="1:53" ht="30" customHeight="1">
      <c r="A101" s="361"/>
      <c r="B101" s="323"/>
      <c r="C101" s="348" t="s">
        <v>1451</v>
      </c>
      <c r="D101" s="334" t="s">
        <v>1465</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L101" s="320"/>
    </row>
    <row r="102" spans="1:53" ht="30" customHeight="1">
      <c r="A102" s="356" t="s">
        <v>1573</v>
      </c>
      <c r="B102" s="323" t="s">
        <v>1825</v>
      </c>
      <c r="C102" s="348"/>
      <c r="D102" s="323"/>
      <c r="E102" s="323"/>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L102" s="320"/>
    </row>
    <row r="103" spans="1:53" ht="30" customHeight="1">
      <c r="A103" s="360"/>
      <c r="B103" s="323" t="s">
        <v>1497</v>
      </c>
      <c r="C103" s="368"/>
      <c r="D103" s="369"/>
      <c r="E103" s="369"/>
      <c r="F103" s="370"/>
      <c r="G103" s="369"/>
      <c r="H103" s="368"/>
      <c r="I103" s="368"/>
      <c r="J103" s="368"/>
      <c r="K103" s="368"/>
      <c r="L103" s="368"/>
      <c r="M103" s="368"/>
      <c r="N103" s="368"/>
      <c r="O103" s="368"/>
      <c r="P103" s="368"/>
      <c r="Q103" s="368"/>
      <c r="R103" s="368"/>
      <c r="S103" s="368"/>
      <c r="T103" s="368"/>
      <c r="U103" s="368"/>
      <c r="V103" s="368"/>
      <c r="W103" s="368"/>
      <c r="X103" s="368"/>
      <c r="Y103" s="368"/>
      <c r="Z103" s="368"/>
      <c r="AA103" s="327"/>
      <c r="AB103" s="327"/>
      <c r="AC103" s="323"/>
      <c r="AD103" s="323"/>
      <c r="AE103" s="323"/>
      <c r="AF103" s="323"/>
      <c r="AG103" s="323"/>
      <c r="AH103" s="335"/>
      <c r="AL103" s="320"/>
    </row>
    <row r="104" spans="1:53" ht="30" customHeight="1">
      <c r="A104" s="371" t="s">
        <v>1740</v>
      </c>
      <c r="B104" s="323" t="s">
        <v>1826</v>
      </c>
      <c r="C104" s="348"/>
      <c r="D104" s="323"/>
      <c r="E104" s="323"/>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60"/>
      <c r="B105" s="323"/>
      <c r="C105" s="348" t="s">
        <v>1451</v>
      </c>
      <c r="D105" s="334" t="s">
        <v>1498</v>
      </c>
      <c r="E105" s="334"/>
      <c r="F105" s="358"/>
      <c r="G105" s="334"/>
      <c r="H105" s="348"/>
      <c r="I105" s="348"/>
      <c r="J105" s="348"/>
      <c r="K105" s="348"/>
      <c r="L105" s="348"/>
      <c r="M105" s="348"/>
      <c r="N105" s="348"/>
      <c r="O105" s="348"/>
      <c r="P105" s="348"/>
      <c r="Q105" s="348"/>
      <c r="R105" s="348"/>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c r="C106" s="348" t="s">
        <v>1451</v>
      </c>
      <c r="D106" s="334" t="s">
        <v>1499</v>
      </c>
      <c r="E106" s="334"/>
      <c r="F106" s="358"/>
      <c r="G106" s="334"/>
      <c r="H106" s="348"/>
      <c r="I106" s="348"/>
      <c r="J106" s="348"/>
      <c r="K106" s="348"/>
      <c r="L106" s="348"/>
      <c r="M106" s="348"/>
      <c r="N106" s="348"/>
      <c r="O106" s="348"/>
      <c r="P106" s="348"/>
      <c r="Q106" s="348"/>
      <c r="R106" s="348"/>
      <c r="S106" s="327"/>
      <c r="T106" s="327"/>
      <c r="U106" s="327"/>
      <c r="V106" s="327"/>
      <c r="W106" s="327"/>
      <c r="X106" s="327"/>
      <c r="Y106" s="327"/>
      <c r="Z106" s="327"/>
      <c r="AA106" s="327"/>
      <c r="AB106" s="327"/>
      <c r="AC106" s="323"/>
      <c r="AD106" s="323"/>
      <c r="AE106" s="323"/>
      <c r="AF106" s="323"/>
      <c r="AG106" s="323"/>
      <c r="AH106" s="335"/>
      <c r="AL106" s="320"/>
    </row>
    <row r="107" spans="1:53" ht="30" customHeight="1">
      <c r="A107" s="360"/>
      <c r="B107" s="323"/>
      <c r="C107" s="348" t="s">
        <v>1451</v>
      </c>
      <c r="D107" s="334" t="s">
        <v>1500</v>
      </c>
      <c r="E107" s="334"/>
      <c r="F107" s="358"/>
      <c r="G107" s="334"/>
      <c r="H107" s="348"/>
      <c r="I107" s="348"/>
      <c r="J107" s="348"/>
      <c r="K107" s="348"/>
      <c r="L107" s="348"/>
      <c r="M107" s="348"/>
      <c r="N107" s="348"/>
      <c r="O107" s="348"/>
      <c r="P107" s="348"/>
      <c r="Q107" s="348"/>
      <c r="R107" s="348"/>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1501</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1502</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c r="AR109" s="321"/>
      <c r="AS109" s="321"/>
      <c r="AT109" s="321"/>
      <c r="AU109" s="321"/>
      <c r="AV109" s="321"/>
      <c r="AW109" s="321"/>
      <c r="AX109" s="321"/>
      <c r="AY109" s="321"/>
    </row>
    <row r="110" spans="1:53" ht="30" customHeight="1">
      <c r="A110" s="360"/>
      <c r="B110" s="323"/>
      <c r="C110" s="348" t="s">
        <v>1451</v>
      </c>
      <c r="D110" s="334" t="s">
        <v>1503</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c r="AR110" s="321"/>
      <c r="AS110" s="321"/>
      <c r="AT110" s="321"/>
      <c r="AU110" s="321"/>
      <c r="AV110" s="321"/>
      <c r="AW110" s="321"/>
      <c r="AX110" s="321"/>
      <c r="AY110" s="321"/>
    </row>
    <row r="111" spans="1:53" s="320" customFormat="1" ht="24.9" customHeight="1">
      <c r="A111" s="360"/>
      <c r="B111" s="323"/>
      <c r="C111" s="348" t="s">
        <v>1451</v>
      </c>
      <c r="D111" s="334" t="s">
        <v>1504</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I111" s="318"/>
      <c r="AJ111" s="318"/>
      <c r="AN111" s="318"/>
      <c r="AO111" s="318"/>
      <c r="AP111" s="318"/>
      <c r="AQ111" s="322"/>
      <c r="AR111" s="321"/>
      <c r="AS111" s="321"/>
      <c r="AT111" s="321"/>
      <c r="AU111" s="321"/>
      <c r="AV111" s="321"/>
      <c r="AW111" s="321"/>
      <c r="AX111" s="321"/>
      <c r="AY111" s="321"/>
      <c r="AZ111" s="321"/>
      <c r="BA111" s="321"/>
    </row>
    <row r="112" spans="1:53" s="320" customFormat="1" ht="30" customHeight="1">
      <c r="A112" s="320">
        <v>11</v>
      </c>
      <c r="B112" s="372" t="s">
        <v>1809</v>
      </c>
      <c r="C112" s="323"/>
      <c r="D112" s="323"/>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3"/>
      <c r="AD112" s="323"/>
      <c r="AE112" s="323"/>
      <c r="AF112" s="323"/>
      <c r="AG112" s="323"/>
      <c r="AH112" s="318"/>
      <c r="AI112" s="318"/>
      <c r="AJ112" s="318"/>
      <c r="AL112" s="321"/>
      <c r="AN112" s="318"/>
      <c r="AO112" s="318"/>
      <c r="AP112" s="318"/>
      <c r="AQ112" s="322"/>
      <c r="AR112" s="321"/>
      <c r="AS112" s="321"/>
      <c r="AT112" s="321"/>
      <c r="AU112" s="321"/>
      <c r="AV112" s="321"/>
      <c r="AW112" s="321"/>
      <c r="AX112" s="321"/>
      <c r="AY112" s="321"/>
      <c r="AZ112" s="321"/>
      <c r="BA112" s="321"/>
    </row>
    <row r="113" spans="1:53" s="320" customFormat="1" ht="30" customHeight="1">
      <c r="A113" s="328"/>
      <c r="B113" s="358" t="s">
        <v>1486</v>
      </c>
      <c r="C113" s="321"/>
      <c r="D113" s="323"/>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3"/>
      <c r="AD113" s="323"/>
      <c r="AE113" s="323"/>
      <c r="AF113" s="323"/>
      <c r="AG113" s="323"/>
      <c r="AH113" s="363"/>
      <c r="AI113" s="318"/>
      <c r="AJ113" s="318"/>
      <c r="AL113" s="321"/>
      <c r="AN113" s="318"/>
      <c r="AO113" s="318"/>
      <c r="AP113" s="318"/>
      <c r="AQ113" s="323"/>
      <c r="AR113" s="323"/>
      <c r="AS113" s="323"/>
      <c r="AT113" s="323"/>
      <c r="AU113" s="323"/>
      <c r="AV113" s="323"/>
      <c r="AW113" s="323"/>
      <c r="AX113" s="323"/>
      <c r="AY113" s="323"/>
      <c r="AZ113" s="321"/>
      <c r="BA113" s="321"/>
    </row>
    <row r="114" spans="1:53" s="320" customFormat="1" ht="30" customHeight="1">
      <c r="A114" s="328"/>
      <c r="B114" s="358" t="s">
        <v>1487</v>
      </c>
      <c r="C114" s="323"/>
      <c r="D114" s="323"/>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3"/>
      <c r="AD114" s="323"/>
      <c r="AE114" s="323"/>
      <c r="AF114" s="323"/>
      <c r="AG114" s="323"/>
      <c r="AH114" s="363"/>
      <c r="AI114" s="318"/>
      <c r="AJ114" s="318"/>
      <c r="AL114" s="321"/>
      <c r="AN114" s="318"/>
      <c r="AO114" s="318"/>
      <c r="AP114" s="318"/>
      <c r="AQ114" s="323"/>
      <c r="AR114" s="323"/>
      <c r="AS114" s="323"/>
      <c r="AT114" s="323"/>
      <c r="AU114" s="323"/>
      <c r="AV114" s="323"/>
      <c r="AW114" s="323"/>
      <c r="AX114" s="323"/>
      <c r="AY114" s="323"/>
      <c r="AZ114" s="321"/>
      <c r="BA114" s="321"/>
    </row>
    <row r="115" spans="1:53" s="323" customFormat="1" ht="30" customHeight="1">
      <c r="A115" s="328"/>
      <c r="B115" s="358" t="s">
        <v>1488</v>
      </c>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H115" s="335"/>
      <c r="AK115" s="321"/>
      <c r="AL115" s="321"/>
      <c r="AM115" s="321"/>
    </row>
    <row r="116" spans="1:53" s="323" customFormat="1" ht="30" customHeight="1">
      <c r="A116" s="328"/>
      <c r="B116" s="358" t="s">
        <v>1490</v>
      </c>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H116" s="335"/>
      <c r="AK116" s="321"/>
      <c r="AL116" s="321"/>
      <c r="AM116" s="321"/>
    </row>
    <row r="117" spans="1:53" s="323" customFormat="1" ht="30" customHeight="1">
      <c r="A117" s="328"/>
      <c r="B117" s="358" t="s">
        <v>1489</v>
      </c>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H117" s="335"/>
      <c r="AK117" s="321"/>
      <c r="AL117" s="321"/>
      <c r="AM117" s="321"/>
    </row>
    <row r="118" spans="1:53" s="323" customFormat="1" ht="30" customHeight="1">
      <c r="A118" s="328" t="s">
        <v>1741</v>
      </c>
      <c r="B118" s="323" t="s">
        <v>1853</v>
      </c>
      <c r="AE118" s="318"/>
      <c r="AH118" s="335"/>
      <c r="AK118" s="321"/>
      <c r="AL118" s="321"/>
      <c r="AM118" s="321"/>
      <c r="AQ118" s="322"/>
    </row>
    <row r="119" spans="1:53" s="323" customFormat="1" ht="30" customHeight="1">
      <c r="A119" s="318"/>
      <c r="B119" s="318" t="s">
        <v>1854</v>
      </c>
      <c r="C119" s="318"/>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518"/>
      <c r="Z119" s="518"/>
      <c r="AA119" s="518"/>
      <c r="AB119" s="518"/>
      <c r="AC119" s="518"/>
      <c r="AD119" s="518"/>
      <c r="AE119" s="518"/>
      <c r="AH119" s="335"/>
      <c r="AK119" s="321"/>
      <c r="AL119" s="321"/>
      <c r="AM119" s="321"/>
      <c r="AQ119" s="322"/>
    </row>
    <row r="120" spans="1:53" ht="30" customHeight="1">
      <c r="F120" s="318"/>
      <c r="AF120" s="323"/>
      <c r="AG120" s="323"/>
      <c r="AH120" s="335"/>
    </row>
    <row r="121" spans="1:53" ht="30" customHeight="1">
      <c r="F121" s="318"/>
      <c r="AF121" s="323"/>
      <c r="AG121" s="323"/>
      <c r="AH121" s="363"/>
    </row>
    <row r="122" spans="1:53">
      <c r="F122" s="318"/>
      <c r="AF122" s="323"/>
      <c r="AG122" s="323"/>
    </row>
    <row r="123" spans="1:53">
      <c r="F123" s="318"/>
    </row>
    <row r="124" spans="1:53">
      <c r="F124" s="318"/>
    </row>
    <row r="125" spans="1:53">
      <c r="F125" s="318"/>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sheetData>
  <sheetProtection algorithmName="SHA-512" hashValue="vNHhqs8NvRyXV6x/8FogTQZeEu7hBmGZ+R0xYnrVxd3dQC3pWMJtpo2eq1OszGXBCtQsOQIQYKZdq6HX0efhIQ==" saltValue="SSQvgu5C+sAPpM73RsSnig==" spinCount="100000" sheet="1" objects="1" scenarios="1"/>
  <mergeCells count="70">
    <mergeCell ref="Y119:AE119"/>
    <mergeCell ref="V36:X36"/>
    <mergeCell ref="Z36:AB36"/>
    <mergeCell ref="V37:X37"/>
    <mergeCell ref="B30:B33"/>
    <mergeCell ref="B34:B37"/>
    <mergeCell ref="O30:Q30"/>
    <mergeCell ref="O31:Q31"/>
    <mergeCell ref="O32:Q32"/>
    <mergeCell ref="O33:Q33"/>
    <mergeCell ref="V30:X30"/>
    <mergeCell ref="V31:X31"/>
    <mergeCell ref="V32:X32"/>
    <mergeCell ref="V33:X33"/>
    <mergeCell ref="Z30:AB30"/>
    <mergeCell ref="Y55:AB55"/>
    <mergeCell ref="D36:N36"/>
    <mergeCell ref="D37:N37"/>
    <mergeCell ref="A2:AE2"/>
    <mergeCell ref="C29:M29"/>
    <mergeCell ref="V29:Y29"/>
    <mergeCell ref="L12:AC12"/>
    <mergeCell ref="V34:X34"/>
    <mergeCell ref="Z34:AB34"/>
    <mergeCell ref="L13:T13"/>
    <mergeCell ref="L9:T9"/>
    <mergeCell ref="L10:AC10"/>
    <mergeCell ref="C10:K10"/>
    <mergeCell ref="C9:K9"/>
    <mergeCell ref="K20:L20"/>
    <mergeCell ref="G20:H20"/>
    <mergeCell ref="N20:O20"/>
    <mergeCell ref="L11:T11"/>
    <mergeCell ref="L14:T14"/>
    <mergeCell ref="V35:X35"/>
    <mergeCell ref="Z35:AB35"/>
    <mergeCell ref="AQ11:AZ11"/>
    <mergeCell ref="L15:T15"/>
    <mergeCell ref="O35:Q35"/>
    <mergeCell ref="D35:N35"/>
    <mergeCell ref="G14:K14"/>
    <mergeCell ref="G15:K15"/>
    <mergeCell ref="C14:F15"/>
    <mergeCell ref="C11:F12"/>
    <mergeCell ref="C13:K13"/>
    <mergeCell ref="G11:K11"/>
    <mergeCell ref="G12:K12"/>
    <mergeCell ref="O29:R29"/>
    <mergeCell ref="O34:Q34"/>
    <mergeCell ref="AV45:AX45"/>
    <mergeCell ref="Z31:AB31"/>
    <mergeCell ref="Z32:AB32"/>
    <mergeCell ref="Z33:AB33"/>
    <mergeCell ref="O36:Q36"/>
    <mergeCell ref="O37:Q37"/>
    <mergeCell ref="Y38:AB38"/>
    <mergeCell ref="D30:N30"/>
    <mergeCell ref="D31:N31"/>
    <mergeCell ref="D32:N32"/>
    <mergeCell ref="D33:N33"/>
    <mergeCell ref="D34:N34"/>
    <mergeCell ref="AA48:AB48"/>
    <mergeCell ref="AA47:AB47"/>
    <mergeCell ref="AA23:AB23"/>
    <mergeCell ref="AA25:AB25"/>
    <mergeCell ref="Y54:AB54"/>
    <mergeCell ref="Y53:AB53"/>
    <mergeCell ref="Y41:AB41"/>
    <mergeCell ref="Z29:AC29"/>
    <mergeCell ref="Z37:AB37"/>
  </mergeCells>
  <phoneticPr fontId="1"/>
  <conditionalFormatting sqref="B30:D33 O30:O33 R30:R33">
    <cfRule type="expression" dxfId="16" priority="7">
      <formula>$AG$17=FALSE</formula>
    </cfRule>
  </conditionalFormatting>
  <conditionalFormatting sqref="B34:D37 O34:O37 R34:R37">
    <cfRule type="expression" dxfId="15" priority="11">
      <formula>$AG$18=FALSE</formula>
    </cfRule>
  </conditionalFormatting>
  <dataValidations count="11">
    <dataValidation type="list" allowBlank="1" showInputMessage="1" showErrorMessage="1" sqref="K20" xr:uid="{C83A2866-C270-4D7C-B792-9F2E683A822D}">
      <formula1>"3,4,5,6,7,8,9,10,11,12,1,2"</formula1>
    </dataValidation>
    <dataValidation type="list" allowBlank="1" showInputMessage="1" showErrorMessage="1" sqref="AA23 AA47" xr:uid="{2C74D5BC-DC75-4E3F-8DB2-B6920E8A6870}">
      <formula1>"4,5,6,7,8,9,10,11,12,1,2,3"</formula1>
    </dataValidation>
    <dataValidation imeMode="halfAlpha" allowBlank="1" showInputMessage="1" showErrorMessage="1" sqref="L15:T15 V30:X37 Z30:AB37 O30:O37 R30:T37" xr:uid="{E4B87AE1-73F6-4E3A-9DBA-F481D9CB4D37}"/>
    <dataValidation type="textLength" imeMode="halfAlpha" operator="equal" allowBlank="1" showInputMessage="1" showErrorMessage="1" sqref="L9:T9" xr:uid="{BFD444E1-9557-440D-98F9-DA6CB75EA315}">
      <formula1>7</formula1>
    </dataValidation>
    <dataValidation type="list" allowBlank="1" showInputMessage="1" showErrorMessage="1" sqref="Y47" xr:uid="{0E48EC12-35E0-4A02-8D42-0DF29A62E702}">
      <formula1>"6,7,8,9"</formula1>
    </dataValidation>
    <dataValidation type="whole" operator="greaterThanOrEqual" allowBlank="1" showInputMessage="1" showErrorMessage="1" sqref="Y53:AB53" xr:uid="{BDF90DA0-27D6-4F02-9EEC-BA649CA8C565}">
      <formula1>1</formula1>
    </dataValidation>
    <dataValidation type="list" allowBlank="1" showInputMessage="1" showErrorMessage="1" sqref="AA25:AB25 AA48:AB48" xr:uid="{9FBAA2CB-9265-461E-9AF8-5BD0C94B8E4D}">
      <formula1>"3,2,1,12,11,10,9,8,7,6,5,4"</formula1>
    </dataValidation>
    <dataValidation type="whole" operator="greaterThanOrEqual" allowBlank="1" showInputMessage="1" showErrorMessage="1" sqref="Y54:Y55 Y4:Y6" xr:uid="{3625ED09-6D27-44E3-830C-EDF199A01B88}">
      <formula1>0</formula1>
    </dataValidation>
    <dataValidation type="list" allowBlank="1" showInputMessage="1" showErrorMessage="1" sqref="Y48" xr:uid="{9609AAD0-47C7-44B2-821D-B5190A8AE3E4}">
      <formula1>"7,8,9,10"</formula1>
    </dataValidation>
    <dataValidation type="list" allowBlank="1" showInputMessage="1" showErrorMessage="1" sqref="I20 Y23" xr:uid="{C5EFDF21-241B-406F-A421-00DA0E3E792E}">
      <formula1>"7,8,9"</formula1>
    </dataValidation>
    <dataValidation type="list" allowBlank="1" showInputMessage="1" showErrorMessage="1" sqref="Y25" xr:uid="{46D7CE14-59E6-480B-BA2D-10A6284A3206}">
      <formula1>"7,8,9,10"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rowBreaks count="3" manualBreakCount="3">
    <brk id="26" max="30" man="1"/>
    <brk id="57" max="30" man="1"/>
    <brk id="9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locked="0" defaultSize="0" autoFill="0" autoLine="0" autoPict="0">
                <anchor moveWithCells="1">
                  <from>
                    <xdr:col>5</xdr:col>
                    <xdr:colOff>30480</xdr:colOff>
                    <xdr:row>17</xdr:row>
                    <xdr:rowOff>68580</xdr:rowOff>
                  </from>
                  <to>
                    <xdr:col>5</xdr:col>
                    <xdr:colOff>266700</xdr:colOff>
                    <xdr:row>17</xdr:row>
                    <xdr:rowOff>304800</xdr:rowOff>
                  </to>
                </anchor>
              </controlPr>
            </control>
          </mc:Choice>
        </mc:AlternateContent>
        <mc:AlternateContent xmlns:mc="http://schemas.openxmlformats.org/markup-compatibility/2006">
          <mc:Choice Requires="x14">
            <control shapeId="64519" r:id="rId5" name="Check Box 7">
              <controlPr locked="0" defaultSize="0" autoFill="0" autoLine="0" autoPict="0">
                <anchor moveWithCells="1">
                  <from>
                    <xdr:col>5</xdr:col>
                    <xdr:colOff>30480</xdr:colOff>
                    <xdr:row>16</xdr:row>
                    <xdr:rowOff>68580</xdr:rowOff>
                  </from>
                  <to>
                    <xdr:col>5</xdr:col>
                    <xdr:colOff>266700</xdr:colOff>
                    <xdr:row>16</xdr:row>
                    <xdr:rowOff>304800</xdr:rowOff>
                  </to>
                </anchor>
              </controlPr>
            </control>
          </mc:Choice>
        </mc:AlternateContent>
        <mc:AlternateContent xmlns:mc="http://schemas.openxmlformats.org/markup-compatibility/2006">
          <mc:Choice Requires="x14">
            <control shapeId="64528" r:id="rId6" name="Check Box 16">
              <controlPr defaultSize="0" autoFill="0" autoLine="0" autoPict="0">
                <anchor moveWithCells="1">
                  <from>
                    <xdr:col>1</xdr:col>
                    <xdr:colOff>30480</xdr:colOff>
                    <xdr:row>4</xdr:row>
                    <xdr:rowOff>22860</xdr:rowOff>
                  </from>
                  <to>
                    <xdr:col>2</xdr:col>
                    <xdr:colOff>60960</xdr:colOff>
                    <xdr:row>4</xdr:row>
                    <xdr:rowOff>327660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N20:O20</xm:sqref>
        </x14:dataValidation>
        <x14:dataValidation type="list" allowBlank="1" showInputMessage="1" showErrorMessage="1" xr:uid="{E7E985E2-1DE1-4C06-ACC3-BCC4C3A5546A}">
          <x14:formula1>
            <xm:f>リスト用!$C$3:$C$50</xm:f>
          </x14:formula1>
          <xm:sqref>L11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ColWidth="9" defaultRowHeight="13.2"/>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69921875" defaultRowHeight="13.2" outlineLevelRow="1" outlineLevelCol="1"/>
  <cols>
    <col min="1" max="32" width="3.59765625" style="4" customWidth="1"/>
    <col min="33" max="33" width="3.59765625" style="29" customWidth="1"/>
    <col min="34" max="34" width="3.5" style="4" customWidth="1"/>
    <col min="35" max="35" width="2.69921875" style="177" hidden="1" customWidth="1" outlineLevel="1"/>
    <col min="36" max="36" width="22.3984375" style="177" hidden="1" customWidth="1" outlineLevel="1"/>
    <col min="37" max="37" width="24.8984375" style="177" customWidth="1" collapsed="1"/>
    <col min="38" max="42" width="2.69921875" style="177" customWidth="1"/>
    <col min="43" max="43" width="8.69921875" style="177" customWidth="1"/>
    <col min="44" max="44" width="10.5" style="177" customWidth="1"/>
    <col min="45" max="16384" width="8.69921875" style="4"/>
  </cols>
  <sheetData>
    <row r="1" spans="1:35" ht="16.2"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2" customHeight="1">
      <c r="A2" s="588" t="s">
        <v>117</v>
      </c>
      <c r="B2" s="588"/>
      <c r="C2" s="588"/>
      <c r="D2" s="588"/>
      <c r="E2" s="588"/>
      <c r="F2" s="588"/>
      <c r="G2" s="588"/>
      <c r="H2" s="588"/>
      <c r="I2" s="588"/>
      <c r="J2" s="588"/>
      <c r="K2" s="588"/>
      <c r="L2" s="588"/>
      <c r="M2" s="588"/>
      <c r="N2" s="588"/>
      <c r="O2" s="588"/>
      <c r="P2" s="588"/>
      <c r="Q2" s="588"/>
      <c r="R2" s="588"/>
      <c r="S2" s="588"/>
      <c r="T2" s="588"/>
      <c r="U2" s="624"/>
      <c r="V2" s="624"/>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1" t="s">
        <v>119</v>
      </c>
      <c r="R4" s="591"/>
      <c r="S4" s="591"/>
      <c r="T4" s="591"/>
      <c r="U4" s="591"/>
      <c r="V4" s="663" t="e">
        <f>IF(#REF!=0,"",#REF!)</f>
        <v>#REF!</v>
      </c>
      <c r="W4" s="663"/>
      <c r="X4" s="663"/>
      <c r="Y4" s="663"/>
      <c r="Z4" s="663"/>
      <c r="AA4" s="663"/>
      <c r="AB4" s="663"/>
      <c r="AC4" s="663"/>
      <c r="AD4" s="663"/>
      <c r="AE4" s="663"/>
      <c r="AF4" s="663"/>
      <c r="AG4" s="663"/>
      <c r="AH4" s="113"/>
      <c r="AI4" s="192"/>
    </row>
    <row r="5" spans="1:35" ht="16.2" customHeight="1">
      <c r="A5" s="3"/>
      <c r="B5" s="3"/>
      <c r="C5" s="3"/>
      <c r="D5" s="3"/>
      <c r="E5" s="3"/>
      <c r="F5" s="3"/>
      <c r="G5" s="3"/>
      <c r="H5" s="3"/>
      <c r="I5" s="3"/>
      <c r="J5" s="3"/>
      <c r="K5" s="3"/>
      <c r="L5" s="3"/>
      <c r="M5" s="3"/>
      <c r="N5" s="3"/>
      <c r="O5" s="3"/>
      <c r="P5" s="3"/>
      <c r="Q5" s="654" t="s">
        <v>120</v>
      </c>
      <c r="R5" s="654"/>
      <c r="S5" s="654"/>
      <c r="T5" s="654"/>
      <c r="U5" s="655"/>
      <c r="V5" s="664" t="e">
        <f>IF(#REF!="","",#REF!)</f>
        <v>#REF!</v>
      </c>
      <c r="W5" s="664"/>
      <c r="X5" s="664"/>
      <c r="Y5" s="664"/>
      <c r="Z5" s="664"/>
      <c r="AA5" s="664"/>
      <c r="AB5" s="664"/>
      <c r="AC5" s="664"/>
      <c r="AD5" s="664"/>
      <c r="AE5" s="664"/>
      <c r="AF5" s="664"/>
      <c r="AG5" s="664"/>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2"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2"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2" customHeight="1">
      <c r="A9" s="2"/>
      <c r="B9" s="667"/>
      <c r="C9" s="667"/>
      <c r="D9" s="668" t="s">
        <v>123</v>
      </c>
      <c r="E9" s="668"/>
      <c r="F9" s="668"/>
      <c r="G9" s="668"/>
      <c r="H9" s="668"/>
      <c r="I9" s="668"/>
      <c r="J9" s="668"/>
      <c r="K9" s="668"/>
      <c r="L9" s="668"/>
      <c r="M9" s="668"/>
      <c r="N9" s="668"/>
      <c r="O9" s="668"/>
      <c r="P9" s="668"/>
      <c r="Q9" s="668"/>
      <c r="R9" s="668"/>
      <c r="S9" s="668"/>
      <c r="T9" s="668"/>
      <c r="U9" s="668"/>
      <c r="V9" s="668"/>
      <c r="W9" s="668"/>
      <c r="X9" s="668"/>
      <c r="Y9" s="668"/>
      <c r="Z9" s="668"/>
      <c r="AA9" s="3"/>
      <c r="AB9" s="3"/>
      <c r="AC9" s="3"/>
      <c r="AD9" s="3"/>
      <c r="AE9" s="3"/>
      <c r="AF9" s="3"/>
      <c r="AG9" s="20"/>
    </row>
    <row r="10" spans="1:35" ht="16.2" customHeight="1" thickBot="1">
      <c r="A10" s="2"/>
      <c r="B10" s="659"/>
      <c r="C10" s="659"/>
      <c r="D10" s="660" t="s">
        <v>124</v>
      </c>
      <c r="E10" s="660"/>
      <c r="F10" s="660"/>
      <c r="G10" s="660"/>
      <c r="H10" s="660"/>
      <c r="I10" s="660"/>
      <c r="J10" s="660"/>
      <c r="K10" s="660"/>
      <c r="L10" s="660"/>
      <c r="M10" s="660"/>
      <c r="N10" s="660"/>
      <c r="O10" s="660"/>
      <c r="P10" s="660"/>
      <c r="Q10" s="660"/>
      <c r="R10" s="660"/>
      <c r="S10" s="660"/>
      <c r="T10" s="660"/>
      <c r="U10" s="660"/>
      <c r="V10" s="660"/>
      <c r="W10" s="660"/>
      <c r="X10" s="660"/>
      <c r="Y10" s="660"/>
      <c r="Z10" s="660"/>
      <c r="AA10" s="3"/>
      <c r="AB10" s="3"/>
      <c r="AC10" s="3"/>
      <c r="AD10" s="3"/>
      <c r="AE10" s="3"/>
      <c r="AF10" s="3"/>
      <c r="AG10" s="20"/>
    </row>
    <row r="11" spans="1:35" ht="16.2"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2"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2"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2" customHeight="1" thickBot="1">
      <c r="A15" s="3" t="s">
        <v>125</v>
      </c>
      <c r="B15" s="3"/>
      <c r="C15" s="3"/>
      <c r="D15" s="3"/>
      <c r="E15" s="3"/>
      <c r="F15" s="3"/>
      <c r="L15" s="3"/>
      <c r="M15" s="3"/>
      <c r="N15" s="3"/>
      <c r="O15" s="3"/>
      <c r="P15" s="3"/>
      <c r="Q15" s="3"/>
      <c r="R15" s="3"/>
      <c r="S15" s="3"/>
      <c r="T15" s="3"/>
      <c r="U15" s="3"/>
      <c r="V15" s="3"/>
      <c r="AE15" s="3"/>
      <c r="AF15" s="3"/>
      <c r="AG15" s="20"/>
    </row>
    <row r="16" spans="1:35" ht="16.2" customHeight="1" thickBot="1">
      <c r="B16" s="632" t="s">
        <v>15</v>
      </c>
      <c r="C16" s="632"/>
      <c r="D16" s="632"/>
      <c r="E16" s="634"/>
      <c r="F16" s="634"/>
      <c r="G16" s="21" t="s">
        <v>16</v>
      </c>
      <c r="H16" s="634"/>
      <c r="I16" s="634"/>
      <c r="J16" s="21" t="s">
        <v>126</v>
      </c>
      <c r="K16" s="21"/>
      <c r="L16" s="21" t="s">
        <v>127</v>
      </c>
      <c r="M16" s="21" t="s">
        <v>15</v>
      </c>
      <c r="N16" s="21"/>
      <c r="O16" s="634"/>
      <c r="P16" s="634"/>
      <c r="Q16" s="21" t="s">
        <v>16</v>
      </c>
      <c r="R16" s="634"/>
      <c r="S16" s="634"/>
      <c r="T16" s="22" t="s">
        <v>126</v>
      </c>
      <c r="V16" s="635">
        <f>IF(E16=O16,R16-H16+1,IF(O16-E16=1,12-H16+1+R16,IF(O16-E16=2,12-H16+1+R16+12,"エラー")))</f>
        <v>1</v>
      </c>
      <c r="W16" s="635"/>
      <c r="X16" s="635"/>
      <c r="Y16" s="636"/>
      <c r="Z16" s="3" t="s">
        <v>128</v>
      </c>
      <c r="AA16" s="3"/>
      <c r="AG16" s="20"/>
    </row>
    <row r="17" spans="1:33" ht="16.2" customHeight="1">
      <c r="B17" s="159"/>
      <c r="C17" s="29"/>
      <c r="D17" s="29"/>
      <c r="E17" s="29"/>
      <c r="F17" s="29"/>
      <c r="H17" s="29"/>
      <c r="I17" s="29"/>
      <c r="O17" s="29"/>
      <c r="P17" s="29"/>
      <c r="R17" s="29"/>
      <c r="S17" s="29"/>
      <c r="V17" s="29"/>
      <c r="W17" s="29"/>
      <c r="X17" s="29"/>
      <c r="Y17" s="29"/>
    </row>
    <row r="18" spans="1:33" ht="16.2"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2"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2"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2" customHeight="1" thickBot="1">
      <c r="A21" s="3"/>
      <c r="B21" s="632" t="s">
        <v>15</v>
      </c>
      <c r="C21" s="632"/>
      <c r="D21" s="632"/>
      <c r="E21" s="634"/>
      <c r="F21" s="634"/>
      <c r="G21" s="21" t="s">
        <v>16</v>
      </c>
      <c r="H21" s="634"/>
      <c r="I21" s="634"/>
      <c r="J21" s="21" t="s">
        <v>126</v>
      </c>
      <c r="K21" s="21"/>
      <c r="L21" s="21" t="s">
        <v>127</v>
      </c>
      <c r="M21" s="21" t="s">
        <v>15</v>
      </c>
      <c r="N21" s="21"/>
      <c r="O21" s="634"/>
      <c r="P21" s="634"/>
      <c r="Q21" s="21" t="s">
        <v>16</v>
      </c>
      <c r="R21" s="634"/>
      <c r="S21" s="634"/>
      <c r="T21" s="22" t="s">
        <v>126</v>
      </c>
      <c r="V21" s="635">
        <f>IF(E21=O21,R21-H21+1,IF(O21-E21=1,12-H21+1+R21,IF(O21-E21=2,12-H21+1+R21+12,"エラー")))</f>
        <v>1</v>
      </c>
      <c r="W21" s="635"/>
      <c r="X21" s="635"/>
      <c r="Y21" s="636"/>
      <c r="Z21" s="3" t="s">
        <v>128</v>
      </c>
      <c r="AA21" s="3"/>
      <c r="AG21" s="20"/>
    </row>
    <row r="22" spans="1:33" ht="16.2" customHeight="1">
      <c r="A22" s="3"/>
      <c r="B22" s="160"/>
      <c r="D22" s="29"/>
      <c r="E22" s="29"/>
      <c r="G22" s="29"/>
      <c r="H22" s="29"/>
      <c r="N22" s="29"/>
      <c r="O22" s="29"/>
      <c r="Q22" s="29"/>
      <c r="R22" s="29"/>
      <c r="U22" s="3"/>
      <c r="AB22" s="3"/>
      <c r="AC22" s="3"/>
      <c r="AD22" s="3"/>
      <c r="AE22" s="3"/>
      <c r="AF22" s="3"/>
      <c r="AG22" s="20"/>
    </row>
    <row r="23" spans="1:33" ht="16.2" customHeight="1">
      <c r="A23" s="3"/>
      <c r="B23" s="160"/>
      <c r="D23" s="29"/>
      <c r="E23" s="29"/>
      <c r="G23" s="29"/>
      <c r="H23" s="29"/>
      <c r="N23" s="29"/>
      <c r="O23" s="29"/>
      <c r="Q23" s="29"/>
      <c r="R23" s="29"/>
      <c r="U23" s="3"/>
      <c r="AB23" s="3"/>
      <c r="AC23" s="3"/>
      <c r="AD23" s="3"/>
      <c r="AE23" s="3"/>
      <c r="AF23" s="3"/>
      <c r="AG23" s="20"/>
    </row>
    <row r="24" spans="1:33" ht="16.2" customHeight="1">
      <c r="A24" s="3"/>
      <c r="B24" s="160"/>
      <c r="D24" s="29"/>
      <c r="E24" s="29"/>
      <c r="G24" s="29"/>
      <c r="H24" s="29"/>
      <c r="N24" s="29"/>
      <c r="O24" s="29"/>
      <c r="Q24" s="29"/>
      <c r="R24" s="29"/>
      <c r="U24" s="3"/>
      <c r="AB24" s="3"/>
      <c r="AC24" s="3"/>
      <c r="AD24" s="3"/>
      <c r="AE24" s="3"/>
      <c r="AF24" s="3"/>
      <c r="AG24" s="20"/>
    </row>
    <row r="25" spans="1:33" ht="16.2" customHeight="1">
      <c r="A25" s="3"/>
      <c r="B25" s="160"/>
      <c r="D25" s="29"/>
      <c r="E25" s="29"/>
      <c r="G25" s="29"/>
      <c r="H25" s="29"/>
      <c r="N25" s="29"/>
      <c r="O25" s="29"/>
      <c r="Q25" s="29"/>
      <c r="R25" s="29"/>
      <c r="U25" s="3"/>
      <c r="AB25" s="3"/>
      <c r="AC25" s="3"/>
      <c r="AD25" s="3"/>
      <c r="AE25" s="3"/>
      <c r="AF25" s="3"/>
      <c r="AG25" s="20"/>
    </row>
    <row r="26" spans="1:33" ht="16.2" customHeight="1">
      <c r="A26" s="3"/>
      <c r="B26" s="160"/>
      <c r="D26" s="29"/>
      <c r="E26" s="29"/>
      <c r="G26" s="29"/>
      <c r="H26" s="29"/>
      <c r="N26" s="29"/>
      <c r="O26" s="29"/>
      <c r="Q26" s="29"/>
      <c r="R26" s="29"/>
      <c r="U26" s="3"/>
      <c r="AB26" s="3"/>
      <c r="AC26" s="3"/>
      <c r="AD26" s="3"/>
      <c r="AE26" s="3"/>
      <c r="AF26" s="3"/>
      <c r="AG26" s="20"/>
    </row>
    <row r="27" spans="1:33" ht="16.2"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2"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7" t="str">
        <f>IFERROR(SUM(AB29:AF30),"")</f>
        <v/>
      </c>
      <c r="AC28" s="627"/>
      <c r="AD28" s="627"/>
      <c r="AE28" s="627"/>
      <c r="AF28" s="627"/>
      <c r="AG28" s="142" t="s">
        <v>132</v>
      </c>
    </row>
    <row r="29" spans="1:33" ht="16.2" customHeight="1">
      <c r="A29" s="53"/>
      <c r="B29" s="629" t="s">
        <v>133</v>
      </c>
      <c r="C29" s="629"/>
      <c r="D29" s="629"/>
      <c r="E29" s="629"/>
      <c r="F29" s="629"/>
      <c r="G29" s="629"/>
      <c r="H29" s="629"/>
      <c r="I29" s="629"/>
      <c r="J29" s="629"/>
      <c r="K29" s="629"/>
      <c r="L29" s="629"/>
      <c r="M29" s="629"/>
      <c r="N29" s="629"/>
      <c r="O29" s="629"/>
      <c r="P29" s="629"/>
      <c r="Q29" s="629"/>
      <c r="R29" s="629"/>
      <c r="S29" s="629"/>
      <c r="T29" s="629"/>
      <c r="U29" s="629"/>
      <c r="V29" s="629"/>
      <c r="W29" s="629"/>
      <c r="X29" s="15"/>
      <c r="Y29" s="15" t="s">
        <v>134</v>
      </c>
      <c r="Z29" s="15"/>
      <c r="AA29" s="15"/>
      <c r="AB29" s="597" t="e">
        <f>#REF!*V21*10</f>
        <v>#REF!</v>
      </c>
      <c r="AC29" s="597"/>
      <c r="AD29" s="597"/>
      <c r="AE29" s="597"/>
      <c r="AF29" s="597"/>
      <c r="AG29" s="127" t="s">
        <v>132</v>
      </c>
    </row>
    <row r="30" spans="1:33" ht="16.2"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56">
        <f>IFERROR(AB31*AB32*10,0)</f>
        <v>0</v>
      </c>
      <c r="AC30" s="656"/>
      <c r="AD30" s="656"/>
      <c r="AE30" s="656"/>
      <c r="AF30" s="656"/>
      <c r="AG30" s="176" t="s">
        <v>132</v>
      </c>
    </row>
    <row r="31" spans="1:33" ht="16.2" customHeight="1">
      <c r="A31" s="52"/>
      <c r="B31" s="57"/>
      <c r="C31" s="59" t="s">
        <v>136</v>
      </c>
      <c r="D31" s="60"/>
      <c r="E31" s="60"/>
      <c r="F31" s="60"/>
      <c r="G31" s="60"/>
      <c r="H31" s="60"/>
      <c r="I31" s="60"/>
      <c r="J31" s="60"/>
      <c r="K31" s="60"/>
      <c r="L31" s="60"/>
      <c r="M31" s="58"/>
      <c r="N31" s="58"/>
      <c r="O31" s="6" t="s">
        <v>137</v>
      </c>
      <c r="P31" s="661" t="e">
        <f>#REF!</f>
        <v>#REF!</v>
      </c>
      <c r="Q31" s="661"/>
      <c r="R31" s="661"/>
      <c r="S31" s="661"/>
      <c r="T31" s="661"/>
      <c r="U31" s="661"/>
      <c r="V31" s="661"/>
      <c r="W31" s="661"/>
      <c r="X31" s="6" t="s">
        <v>63</v>
      </c>
      <c r="Y31" s="6" t="s">
        <v>134</v>
      </c>
      <c r="Z31" s="6" t="s">
        <v>52</v>
      </c>
      <c r="AA31" s="6"/>
      <c r="AB31" s="662" t="str">
        <f>IFERROR(VLOOKUP(P31,'リスト（入院）'!C:D,2,FALSE),"-")</f>
        <v>-</v>
      </c>
      <c r="AC31" s="662"/>
      <c r="AD31" s="662"/>
      <c r="AE31" s="662"/>
      <c r="AF31" s="662"/>
      <c r="AG31" s="176" t="s">
        <v>138</v>
      </c>
    </row>
    <row r="32" spans="1:33" ht="16.2"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45" t="e">
        <f>IF(#REF!="","0",#REF!*V21)</f>
        <v>#REF!</v>
      </c>
      <c r="AC32" s="645"/>
      <c r="AD32" s="645"/>
      <c r="AE32" s="645"/>
      <c r="AF32" s="645"/>
      <c r="AG32" s="127" t="s">
        <v>140</v>
      </c>
    </row>
    <row r="33" spans="1:37" ht="16.2"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598">
        <v>0</v>
      </c>
      <c r="AC33" s="598"/>
      <c r="AD33" s="598"/>
      <c r="AE33" s="598"/>
      <c r="AF33" s="598"/>
      <c r="AG33" s="176" t="s">
        <v>142</v>
      </c>
    </row>
    <row r="34" spans="1:37" ht="16.2"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599">
        <v>0</v>
      </c>
      <c r="AC34" s="599"/>
      <c r="AD34" s="599"/>
      <c r="AE34" s="599"/>
      <c r="AF34" s="599"/>
      <c r="AG34" s="143" t="s">
        <v>142</v>
      </c>
    </row>
    <row r="35" spans="1:37" ht="16.2"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0" t="str">
        <f>IFERROR(AB28-AB33+AB34,"")</f>
        <v/>
      </c>
      <c r="AC35" s="600"/>
      <c r="AD35" s="600"/>
      <c r="AE35" s="600"/>
      <c r="AF35" s="600"/>
      <c r="AG35" s="144" t="s">
        <v>132</v>
      </c>
    </row>
    <row r="36" spans="1:37" ht="16.2"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2"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2" customHeight="1"/>
    <row r="39" spans="1:37" ht="16.2" customHeight="1" thickBot="1">
      <c r="A39" s="2" t="s">
        <v>145</v>
      </c>
    </row>
    <row r="40" spans="1:37" ht="16.2"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1"/>
      <c r="AC40" s="601"/>
      <c r="AD40" s="601"/>
      <c r="AE40" s="601"/>
      <c r="AF40" s="601"/>
      <c r="AG40" s="129" t="s">
        <v>132</v>
      </c>
      <c r="AJ40" s="177" t="str">
        <f>IF(AB35&gt;AB40,"NG","OK")</f>
        <v>OK</v>
      </c>
      <c r="AK40" s="210" t="str">
        <f>IF(AJ40="NG","←（８）全体の賃金改善の見込み額は（７）算定金額の見込み（繰越額調整後）の値を上回るように設定してください","")</f>
        <v/>
      </c>
    </row>
    <row r="41" spans="1:37" ht="16.2"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39" t="str">
        <f>AB35</f>
        <v/>
      </c>
      <c r="AC41" s="639"/>
      <c r="AD41" s="639"/>
      <c r="AE41" s="639"/>
      <c r="AF41" s="639"/>
      <c r="AG41" s="130" t="s">
        <v>132</v>
      </c>
    </row>
    <row r="42" spans="1:37" ht="16.2"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594"/>
      <c r="AC42" s="594"/>
      <c r="AD42" s="594"/>
      <c r="AE42" s="594"/>
      <c r="AF42" s="594"/>
      <c r="AG42" s="130" t="s">
        <v>132</v>
      </c>
    </row>
    <row r="43" spans="1:37" ht="16.2"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594"/>
      <c r="AC43" s="594"/>
      <c r="AD43" s="594"/>
      <c r="AE43" s="594"/>
      <c r="AF43" s="594"/>
      <c r="AG43" s="130" t="s">
        <v>132</v>
      </c>
    </row>
    <row r="44" spans="1:37" ht="16.2"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02">
        <f>AB40-SUM(AB41:AF43)</f>
        <v>0</v>
      </c>
      <c r="AC44" s="602"/>
      <c r="AD44" s="602"/>
      <c r="AE44" s="602"/>
      <c r="AF44" s="602"/>
      <c r="AG44" s="145" t="s">
        <v>132</v>
      </c>
    </row>
    <row r="45" spans="1:37" ht="16.2"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2"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2"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2"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2"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2"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2"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2"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2"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2"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2"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2"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2"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2"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2"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2"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2"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2"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2"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2"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58">
        <f>SUM(AB73,AB82,AB91,AB100,AB109)</f>
        <v>0</v>
      </c>
      <c r="AC64" s="658"/>
      <c r="AD64" s="658"/>
      <c r="AE64" s="658"/>
      <c r="AF64" s="658"/>
      <c r="AG64" s="74" t="s">
        <v>154</v>
      </c>
      <c r="AH64" s="29"/>
      <c r="AI64" s="181"/>
    </row>
    <row r="65" spans="1:36" ht="16.2"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24">
        <f t="shared" ref="AB65:AB69" si="0">SUM(AB74,AB83,AB92,AB101,AB110)</f>
        <v>0</v>
      </c>
      <c r="AC65" s="524"/>
      <c r="AD65" s="524"/>
      <c r="AE65" s="524"/>
      <c r="AF65" s="524"/>
      <c r="AG65" s="127" t="s">
        <v>132</v>
      </c>
    </row>
    <row r="66" spans="1:36" ht="16.2"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24">
        <f t="shared" si="0"/>
        <v>0</v>
      </c>
      <c r="AC66" s="524"/>
      <c r="AD66" s="524"/>
      <c r="AE66" s="524"/>
      <c r="AF66" s="524"/>
      <c r="AG66" s="176" t="s">
        <v>132</v>
      </c>
    </row>
    <row r="67" spans="1:36" ht="16.2"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57">
        <f>AB66-AB65</f>
        <v>0</v>
      </c>
      <c r="AC67" s="657"/>
      <c r="AD67" s="657"/>
      <c r="AE67" s="657"/>
      <c r="AF67" s="657"/>
      <c r="AG67" s="176" t="s">
        <v>132</v>
      </c>
    </row>
    <row r="68" spans="1:36" ht="16.2"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24">
        <f t="shared" si="0"/>
        <v>0</v>
      </c>
      <c r="AC68" s="524"/>
      <c r="AD68" s="524"/>
      <c r="AE68" s="524"/>
      <c r="AF68" s="524"/>
      <c r="AG68" s="130" t="s">
        <v>132</v>
      </c>
    </row>
    <row r="69" spans="1:36" ht="16.2"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0">
        <f t="shared" si="0"/>
        <v>0</v>
      </c>
      <c r="AC69" s="670"/>
      <c r="AD69" s="670"/>
      <c r="AE69" s="670"/>
      <c r="AF69" s="670"/>
      <c r="AG69" s="130" t="s">
        <v>160</v>
      </c>
    </row>
    <row r="70" spans="1:36" ht="16.2"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66">
        <f>IFERROR(AB69/AB65*100,0)</f>
        <v>0</v>
      </c>
      <c r="AC70" s="666"/>
      <c r="AD70" s="666"/>
      <c r="AE70" s="666"/>
      <c r="AF70" s="666"/>
      <c r="AG70" s="164" t="s">
        <v>162</v>
      </c>
    </row>
    <row r="71" spans="1:36" ht="16.2" customHeight="1">
      <c r="F71" s="3"/>
      <c r="G71" s="3"/>
      <c r="H71" s="3"/>
      <c r="I71" s="3"/>
      <c r="J71" s="3"/>
      <c r="K71" s="3"/>
      <c r="L71" s="3"/>
      <c r="M71" s="3"/>
      <c r="N71" s="3"/>
      <c r="O71" s="3"/>
      <c r="P71" s="3"/>
      <c r="Q71" s="3"/>
      <c r="R71" s="3"/>
      <c r="S71" s="3"/>
      <c r="T71" s="3"/>
      <c r="U71" s="3"/>
      <c r="V71" s="3"/>
      <c r="W71" s="3"/>
      <c r="X71" s="3"/>
      <c r="Y71" s="3"/>
      <c r="Z71" s="3"/>
      <c r="AA71" s="3"/>
    </row>
    <row r="72" spans="1:36" ht="16.2"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2"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04"/>
      <c r="AC73" s="604"/>
      <c r="AD73" s="604"/>
      <c r="AE73" s="604"/>
      <c r="AF73" s="604"/>
      <c r="AG73" s="74" t="s">
        <v>154</v>
      </c>
      <c r="AH73" s="29"/>
      <c r="AI73" s="181"/>
      <c r="AJ73" s="193"/>
    </row>
    <row r="74" spans="1:36" ht="16.2"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598"/>
      <c r="AC74" s="598"/>
      <c r="AD74" s="598"/>
      <c r="AE74" s="598"/>
      <c r="AF74" s="598"/>
      <c r="AG74" s="127" t="s">
        <v>132</v>
      </c>
    </row>
    <row r="75" spans="1:36" ht="16.2"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05"/>
      <c r="AC75" s="605"/>
      <c r="AD75" s="605"/>
      <c r="AE75" s="605"/>
      <c r="AF75" s="605"/>
      <c r="AG75" s="176" t="s">
        <v>132</v>
      </c>
    </row>
    <row r="76" spans="1:36" ht="16.2"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08">
        <f>AB75-AB74</f>
        <v>0</v>
      </c>
      <c r="AC76" s="608"/>
      <c r="AD76" s="608"/>
      <c r="AE76" s="608"/>
      <c r="AF76" s="608"/>
      <c r="AG76" s="176" t="s">
        <v>132</v>
      </c>
    </row>
    <row r="77" spans="1:36" ht="16.2"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598"/>
      <c r="AC77" s="598"/>
      <c r="AD77" s="598"/>
      <c r="AE77" s="598"/>
      <c r="AF77" s="598"/>
      <c r="AG77" s="130" t="s">
        <v>132</v>
      </c>
    </row>
    <row r="78" spans="1:36" ht="16.2"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3"/>
      <c r="AC78" s="603"/>
      <c r="AD78" s="603"/>
      <c r="AE78" s="603"/>
      <c r="AF78" s="603"/>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07">
        <f>IFERROR(AB78/AB74*100,0)</f>
        <v>0</v>
      </c>
      <c r="AC79" s="607"/>
      <c r="AD79" s="607"/>
      <c r="AE79" s="607"/>
      <c r="AF79" s="607"/>
      <c r="AG79" s="164" t="s">
        <v>162</v>
      </c>
    </row>
    <row r="80" spans="1:36" ht="16.350000000000001" customHeight="1"/>
    <row r="81" spans="1:35" ht="16.2"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09"/>
      <c r="AB81" s="609"/>
      <c r="AC81" s="609"/>
      <c r="AD81" s="609"/>
      <c r="AE81" s="609"/>
      <c r="AF81" s="609"/>
      <c r="AG81" s="609"/>
      <c r="AH81" s="103"/>
      <c r="AI81" s="191"/>
    </row>
    <row r="82" spans="1:35" ht="16.2"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04"/>
      <c r="AC82" s="604"/>
      <c r="AD82" s="604"/>
      <c r="AE82" s="604"/>
      <c r="AF82" s="604"/>
      <c r="AG82" s="74" t="s">
        <v>154</v>
      </c>
      <c r="AH82" s="29"/>
      <c r="AI82" s="181"/>
    </row>
    <row r="83" spans="1:35" ht="16.2"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598"/>
      <c r="AC83" s="598"/>
      <c r="AD83" s="598"/>
      <c r="AE83" s="598"/>
      <c r="AF83" s="598"/>
      <c r="AG83" s="127" t="s">
        <v>132</v>
      </c>
    </row>
    <row r="84" spans="1:35" ht="16.2"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05"/>
      <c r="AC84" s="605"/>
      <c r="AD84" s="605"/>
      <c r="AE84" s="605"/>
      <c r="AF84" s="605"/>
      <c r="AG84" s="176" t="s">
        <v>132</v>
      </c>
    </row>
    <row r="85" spans="1:35" ht="16.2"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08">
        <f>AB84-AB83</f>
        <v>0</v>
      </c>
      <c r="AC85" s="608"/>
      <c r="AD85" s="608"/>
      <c r="AE85" s="608"/>
      <c r="AF85" s="608"/>
      <c r="AG85" s="176" t="s">
        <v>132</v>
      </c>
    </row>
    <row r="86" spans="1:35" ht="16.2"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598"/>
      <c r="AC86" s="598"/>
      <c r="AD86" s="598"/>
      <c r="AE86" s="598"/>
      <c r="AF86" s="598"/>
      <c r="AG86" s="130" t="s">
        <v>132</v>
      </c>
    </row>
    <row r="87" spans="1:35" ht="16.2"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3"/>
      <c r="AC87" s="603"/>
      <c r="AD87" s="603"/>
      <c r="AE87" s="603"/>
      <c r="AF87" s="603"/>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07">
        <f>IFERROR(AB87/AB83*100,0)</f>
        <v>0</v>
      </c>
      <c r="AC88" s="607"/>
      <c r="AD88" s="607"/>
      <c r="AE88" s="607"/>
      <c r="AF88" s="607"/>
      <c r="AG88" s="164" t="s">
        <v>162</v>
      </c>
    </row>
    <row r="89" spans="1:35" ht="16.350000000000001" customHeight="1"/>
    <row r="90" spans="1:35" ht="16.2"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09"/>
      <c r="AB90" s="609"/>
      <c r="AC90" s="609"/>
      <c r="AD90" s="609"/>
      <c r="AE90" s="609"/>
      <c r="AF90" s="609"/>
      <c r="AG90" s="609"/>
      <c r="AH90" s="103"/>
      <c r="AI90" s="191"/>
    </row>
    <row r="91" spans="1:35" ht="16.2"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04"/>
      <c r="AC91" s="604"/>
      <c r="AD91" s="604"/>
      <c r="AE91" s="604"/>
      <c r="AF91" s="604"/>
      <c r="AG91" s="74" t="s">
        <v>154</v>
      </c>
      <c r="AH91" s="29"/>
      <c r="AI91" s="181"/>
    </row>
    <row r="92" spans="1:35" ht="16.2"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598"/>
      <c r="AC92" s="598"/>
      <c r="AD92" s="598"/>
      <c r="AE92" s="598"/>
      <c r="AF92" s="598"/>
      <c r="AG92" s="127" t="s">
        <v>132</v>
      </c>
    </row>
    <row r="93" spans="1:35" ht="16.2"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05"/>
      <c r="AC93" s="605"/>
      <c r="AD93" s="605"/>
      <c r="AE93" s="605"/>
      <c r="AF93" s="605"/>
      <c r="AG93" s="176" t="s">
        <v>132</v>
      </c>
    </row>
    <row r="94" spans="1:35" ht="16.2"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08">
        <f>AB93-AB92</f>
        <v>0</v>
      </c>
      <c r="AC94" s="608"/>
      <c r="AD94" s="608"/>
      <c r="AE94" s="608"/>
      <c r="AF94" s="608"/>
      <c r="AG94" s="176" t="s">
        <v>132</v>
      </c>
    </row>
    <row r="95" spans="1:35" ht="16.2"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598"/>
      <c r="AC95" s="598"/>
      <c r="AD95" s="598"/>
      <c r="AE95" s="598"/>
      <c r="AF95" s="598"/>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03"/>
      <c r="AC96" s="603"/>
      <c r="AD96" s="603"/>
      <c r="AE96" s="603"/>
      <c r="AF96" s="603"/>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07">
        <f>IFERROR(AB96/AB92*100,0)</f>
        <v>0</v>
      </c>
      <c r="AC97" s="607"/>
      <c r="AD97" s="607"/>
      <c r="AE97" s="607"/>
      <c r="AF97" s="607"/>
      <c r="AG97" s="164" t="s">
        <v>162</v>
      </c>
    </row>
    <row r="98" spans="1:36" ht="16.350000000000001" customHeight="1"/>
    <row r="99" spans="1:36" ht="16.350000000000001" customHeight="1" thickBot="1">
      <c r="A99" s="671" t="s">
        <v>187</v>
      </c>
      <c r="B99" s="671"/>
      <c r="C99" s="671"/>
      <c r="D99" s="671"/>
      <c r="E99" s="671"/>
      <c r="F99" s="671"/>
      <c r="G99" s="671"/>
      <c r="H99" s="671"/>
      <c r="I99" s="671"/>
      <c r="J99" s="671"/>
      <c r="K99" s="671"/>
      <c r="L99" s="671"/>
      <c r="M99" s="671"/>
      <c r="N99" s="671"/>
      <c r="O99" s="671"/>
      <c r="P99" s="671"/>
      <c r="Q99" s="671"/>
      <c r="R99" s="671"/>
      <c r="S99" s="671"/>
      <c r="T99" s="671"/>
      <c r="U99" s="671"/>
      <c r="V99" s="671"/>
      <c r="W99" s="671"/>
      <c r="X99" s="671"/>
      <c r="Y99" s="671"/>
      <c r="Z99" s="671"/>
      <c r="AA99" s="671"/>
      <c r="AB99" s="671"/>
      <c r="AC99" s="671"/>
      <c r="AD99" s="671"/>
      <c r="AE99" s="671"/>
      <c r="AF99" s="671"/>
      <c r="AG99" s="671"/>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04"/>
      <c r="AC100" s="604"/>
      <c r="AD100" s="604"/>
      <c r="AE100" s="604"/>
      <c r="AF100" s="604"/>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598"/>
      <c r="AC101" s="598"/>
      <c r="AD101" s="598"/>
      <c r="AE101" s="598"/>
      <c r="AF101" s="598"/>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5"/>
      <c r="AC102" s="605"/>
      <c r="AD102" s="605"/>
      <c r="AE102" s="605"/>
      <c r="AF102" s="605"/>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08">
        <f>AB102-AB101</f>
        <v>0</v>
      </c>
      <c r="AC103" s="608"/>
      <c r="AD103" s="608"/>
      <c r="AE103" s="608"/>
      <c r="AF103" s="608"/>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598"/>
      <c r="AC104" s="598"/>
      <c r="AD104" s="598"/>
      <c r="AE104" s="598"/>
      <c r="AF104" s="598"/>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65"/>
      <c r="AC105" s="665"/>
      <c r="AD105" s="665"/>
      <c r="AE105" s="665"/>
      <c r="AF105" s="665"/>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07">
        <f>IFERROR(AB105/AB101*100,0)</f>
        <v>0</v>
      </c>
      <c r="AC106" s="607"/>
      <c r="AD106" s="607"/>
      <c r="AE106" s="607"/>
      <c r="AF106" s="607"/>
      <c r="AG106" s="164" t="s">
        <v>162</v>
      </c>
    </row>
    <row r="107" spans="1:36" ht="16.350000000000001" customHeight="1"/>
    <row r="108" spans="1:36" ht="16.2"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9"/>
      <c r="AB108" s="609"/>
      <c r="AC108" s="609"/>
      <c r="AD108" s="609"/>
      <c r="AE108" s="609"/>
      <c r="AF108" s="609"/>
      <c r="AG108" s="609"/>
      <c r="AH108" s="103"/>
      <c r="AI108" s="191"/>
    </row>
    <row r="109" spans="1:36" ht="16.2"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04"/>
      <c r="AC109" s="604"/>
      <c r="AD109" s="604"/>
      <c r="AE109" s="604"/>
      <c r="AF109" s="604"/>
      <c r="AG109" s="74" t="s">
        <v>154</v>
      </c>
      <c r="AH109" s="29"/>
      <c r="AI109" s="181"/>
      <c r="AJ109" s="194"/>
    </row>
    <row r="110" spans="1:36" ht="16.2"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598"/>
      <c r="AC110" s="598"/>
      <c r="AD110" s="598"/>
      <c r="AE110" s="598"/>
      <c r="AF110" s="598"/>
      <c r="AG110" s="127" t="s">
        <v>132</v>
      </c>
      <c r="AJ110" s="194"/>
    </row>
    <row r="111" spans="1:36" ht="16.2"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5"/>
      <c r="AC111" s="605"/>
      <c r="AD111" s="605"/>
      <c r="AE111" s="605"/>
      <c r="AF111" s="605"/>
      <c r="AG111" s="176" t="s">
        <v>132</v>
      </c>
      <c r="AJ111" s="194"/>
    </row>
    <row r="112" spans="1:36" ht="16.2"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08">
        <f>AB111-AB110</f>
        <v>0</v>
      </c>
      <c r="AC112" s="608"/>
      <c r="AD112" s="608"/>
      <c r="AE112" s="608"/>
      <c r="AF112" s="608"/>
      <c r="AG112" s="176" t="s">
        <v>132</v>
      </c>
      <c r="AJ112" s="194"/>
    </row>
    <row r="113" spans="1:36" ht="16.2"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598"/>
      <c r="AC113" s="598"/>
      <c r="AD113" s="598"/>
      <c r="AE113" s="598"/>
      <c r="AF113" s="598"/>
      <c r="AG113" s="130" t="s">
        <v>132</v>
      </c>
      <c r="AJ113" s="194"/>
    </row>
    <row r="114" spans="1:36" ht="16.2"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03"/>
      <c r="AC114" s="603"/>
      <c r="AD114" s="603"/>
      <c r="AE114" s="603"/>
      <c r="AF114" s="603"/>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07">
        <f>IFERROR(AB114/AB110*100,0)</f>
        <v>0</v>
      </c>
      <c r="AC115" s="607"/>
      <c r="AD115" s="607"/>
      <c r="AE115" s="607"/>
      <c r="AF115" s="607"/>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2"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1"/>
      <c r="AB118" s="611"/>
      <c r="AC118" s="611"/>
      <c r="AD118" s="611"/>
      <c r="AE118" s="611"/>
      <c r="AF118" s="611"/>
      <c r="AG118" s="611"/>
      <c r="AH118" s="103"/>
      <c r="AI118" s="191"/>
    </row>
    <row r="119" spans="1:36" ht="16.2"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12"/>
      <c r="AC119" s="612"/>
      <c r="AD119" s="612"/>
      <c r="AE119" s="612"/>
      <c r="AF119" s="612"/>
      <c r="AG119" s="77" t="s">
        <v>154</v>
      </c>
      <c r="AH119" s="29"/>
      <c r="AI119" s="181"/>
    </row>
    <row r="120" spans="1:36" ht="16.2"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0"/>
      <c r="AC120" s="610"/>
      <c r="AD120" s="610"/>
      <c r="AE120" s="610"/>
      <c r="AF120" s="610"/>
      <c r="AG120" s="121" t="s">
        <v>132</v>
      </c>
      <c r="AH120" s="29"/>
      <c r="AI120" s="181"/>
    </row>
    <row r="121" spans="1:36" ht="16.2"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0"/>
      <c r="AC121" s="610"/>
      <c r="AD121" s="610"/>
      <c r="AE121" s="610"/>
      <c r="AF121" s="610"/>
      <c r="AG121" s="121" t="s">
        <v>132</v>
      </c>
    </row>
    <row r="122" spans="1:36" ht="16.2"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13"/>
      <c r="AC122" s="613"/>
      <c r="AD122" s="613"/>
      <c r="AE122" s="613"/>
      <c r="AF122" s="613"/>
      <c r="AG122" s="134" t="s">
        <v>132</v>
      </c>
    </row>
    <row r="123" spans="1:36" ht="16.2"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0"/>
      <c r="AC123" s="610"/>
      <c r="AD123" s="610"/>
      <c r="AE123" s="610"/>
      <c r="AF123" s="610"/>
      <c r="AG123" s="134" t="s">
        <v>132</v>
      </c>
    </row>
    <row r="124" spans="1:36" ht="16.2"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14">
        <f>AB122-AB120</f>
        <v>0</v>
      </c>
      <c r="AC124" s="614"/>
      <c r="AD124" s="614"/>
      <c r="AE124" s="614"/>
      <c r="AF124" s="614"/>
      <c r="AG124" s="134" t="s">
        <v>132</v>
      </c>
    </row>
    <row r="125" spans="1:36" ht="16.2"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14">
        <f>AB123-AB121</f>
        <v>0</v>
      </c>
      <c r="AC125" s="614"/>
      <c r="AD125" s="614"/>
      <c r="AE125" s="614"/>
      <c r="AF125" s="614"/>
      <c r="AG125" s="134" t="s">
        <v>132</v>
      </c>
    </row>
    <row r="126" spans="1:36" ht="16.2"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0"/>
      <c r="AC126" s="610"/>
      <c r="AD126" s="610"/>
      <c r="AE126" s="610"/>
      <c r="AF126" s="610"/>
      <c r="AG126" s="137" t="s">
        <v>132</v>
      </c>
    </row>
    <row r="127" spans="1:36" ht="16.2"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15"/>
      <c r="AC127" s="615"/>
      <c r="AD127" s="615"/>
      <c r="AE127" s="615"/>
      <c r="AF127" s="615"/>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07">
        <f>IFERROR(AB127/AB121*100,0)</f>
        <v>0</v>
      </c>
      <c r="AC128" s="607"/>
      <c r="AD128" s="607"/>
      <c r="AE128" s="607"/>
      <c r="AF128" s="607"/>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2"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1"/>
      <c r="AB130" s="611"/>
      <c r="AC130" s="611"/>
      <c r="AD130" s="611"/>
      <c r="AE130" s="611"/>
      <c r="AF130" s="611"/>
      <c r="AG130" s="611"/>
      <c r="AH130" s="103"/>
      <c r="AI130" s="191"/>
    </row>
    <row r="131" spans="1:36" ht="16.2"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12"/>
      <c r="AC131" s="612"/>
      <c r="AD131" s="612"/>
      <c r="AE131" s="612"/>
      <c r="AF131" s="612"/>
      <c r="AG131" s="77" t="s">
        <v>154</v>
      </c>
      <c r="AH131" s="29"/>
      <c r="AI131" s="181"/>
    </row>
    <row r="132" spans="1:36" ht="16.2"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0"/>
      <c r="AC132" s="610"/>
      <c r="AD132" s="610"/>
      <c r="AE132" s="610"/>
      <c r="AF132" s="610"/>
      <c r="AG132" s="121" t="s">
        <v>132</v>
      </c>
      <c r="AH132" s="29"/>
      <c r="AI132" s="181"/>
    </row>
    <row r="133" spans="1:36" ht="16.2"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0"/>
      <c r="AC133" s="610"/>
      <c r="AD133" s="610"/>
      <c r="AE133" s="610"/>
      <c r="AF133" s="610"/>
      <c r="AG133" s="121" t="s">
        <v>132</v>
      </c>
    </row>
    <row r="134" spans="1:36" ht="16.2"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13"/>
      <c r="AC134" s="613"/>
      <c r="AD134" s="613"/>
      <c r="AE134" s="613"/>
      <c r="AF134" s="613"/>
      <c r="AG134" s="134" t="s">
        <v>132</v>
      </c>
    </row>
    <row r="135" spans="1:36" ht="16.2"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0"/>
      <c r="AC135" s="610"/>
      <c r="AD135" s="610"/>
      <c r="AE135" s="610"/>
      <c r="AF135" s="610"/>
      <c r="AG135" s="134" t="s">
        <v>132</v>
      </c>
    </row>
    <row r="136" spans="1:36" ht="16.2"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14">
        <f>AB134-AB132</f>
        <v>0</v>
      </c>
      <c r="AC136" s="614"/>
      <c r="AD136" s="614"/>
      <c r="AE136" s="614"/>
      <c r="AF136" s="614"/>
      <c r="AG136" s="134" t="s">
        <v>132</v>
      </c>
    </row>
    <row r="137" spans="1:36" ht="16.2"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14">
        <f>AB135-AB133</f>
        <v>0</v>
      </c>
      <c r="AC137" s="614"/>
      <c r="AD137" s="614"/>
      <c r="AE137" s="614"/>
      <c r="AF137" s="614"/>
      <c r="AG137" s="134" t="s">
        <v>132</v>
      </c>
    </row>
    <row r="138" spans="1:36" ht="16.2"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0"/>
      <c r="AC138" s="610"/>
      <c r="AD138" s="610"/>
      <c r="AE138" s="610"/>
      <c r="AF138" s="610"/>
      <c r="AG138" s="137" t="s">
        <v>132</v>
      </c>
    </row>
    <row r="139" spans="1:36" ht="16.2"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15"/>
      <c r="AC139" s="615"/>
      <c r="AD139" s="615"/>
      <c r="AE139" s="615"/>
      <c r="AF139" s="615"/>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07">
        <f>IFERROR(AB139/AB133*100,0)</f>
        <v>0</v>
      </c>
      <c r="AC140" s="607"/>
      <c r="AD140" s="607"/>
      <c r="AE140" s="607"/>
      <c r="AF140" s="607"/>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2"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2"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2"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1"/>
      <c r="K145" s="621"/>
      <c r="L145" s="621"/>
      <c r="M145" s="621"/>
      <c r="N145" s="621"/>
      <c r="O145" s="621"/>
      <c r="P145" s="621"/>
      <c r="Q145" s="621"/>
      <c r="R145" s="621"/>
      <c r="S145" s="621"/>
      <c r="T145" s="621"/>
      <c r="U145" s="621"/>
      <c r="V145" s="621"/>
      <c r="W145" s="621"/>
      <c r="X145" s="621"/>
      <c r="Y145" s="621"/>
      <c r="Z145" s="621"/>
      <c r="AA145" s="621"/>
      <c r="AB145" s="621"/>
      <c r="AC145" s="621"/>
      <c r="AD145" s="621"/>
      <c r="AE145" s="20" t="s">
        <v>63</v>
      </c>
      <c r="AG145" s="183"/>
      <c r="AJ145" s="177" t="b">
        <v>0</v>
      </c>
    </row>
    <row r="146" spans="1:36" ht="5.4"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2" customHeight="1">
      <c r="A148" s="17"/>
      <c r="B148" s="3"/>
      <c r="C148" s="669"/>
      <c r="D148" s="669"/>
      <c r="E148" s="669"/>
      <c r="F148" s="669"/>
      <c r="G148" s="669"/>
      <c r="H148" s="669"/>
      <c r="I148" s="669"/>
      <c r="J148" s="669"/>
      <c r="K148" s="669"/>
      <c r="L148" s="669"/>
      <c r="M148" s="669"/>
      <c r="N148" s="669"/>
      <c r="O148" s="669"/>
      <c r="P148" s="669"/>
      <c r="Q148" s="669"/>
      <c r="R148" s="669"/>
      <c r="S148" s="669"/>
      <c r="T148" s="669"/>
      <c r="U148" s="669"/>
      <c r="V148" s="669"/>
      <c r="W148" s="669"/>
      <c r="X148" s="669"/>
      <c r="Y148" s="669"/>
      <c r="Z148" s="669"/>
      <c r="AA148" s="669"/>
      <c r="AB148" s="669"/>
      <c r="AC148" s="669"/>
      <c r="AD148" s="669"/>
      <c r="AE148" s="669"/>
      <c r="AF148" s="669"/>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19" t="s">
        <v>231</v>
      </c>
      <c r="B151" s="619"/>
      <c r="C151" s="619"/>
      <c r="D151" s="619"/>
      <c r="E151" s="619"/>
      <c r="F151" s="619"/>
      <c r="G151" s="619"/>
      <c r="H151" s="619"/>
      <c r="I151" s="619"/>
      <c r="J151" s="619"/>
      <c r="K151" s="619"/>
      <c r="L151" s="619"/>
      <c r="M151" s="619"/>
      <c r="N151" s="619"/>
      <c r="O151" s="619"/>
      <c r="P151" s="619"/>
      <c r="Q151" s="619"/>
      <c r="R151" s="619"/>
      <c r="S151" s="619"/>
      <c r="T151" s="619"/>
      <c r="U151" s="619"/>
      <c r="V151" s="619"/>
      <c r="W151" s="619"/>
      <c r="X151" s="619"/>
      <c r="Y151" s="619"/>
      <c r="Z151" s="619"/>
      <c r="AA151" s="619"/>
      <c r="AB151" s="619"/>
      <c r="AC151" s="619"/>
      <c r="AD151" s="619"/>
      <c r="AE151" s="619"/>
      <c r="AF151" s="619"/>
      <c r="AG151" s="619"/>
      <c r="AH151" s="114"/>
      <c r="AI151" s="195"/>
    </row>
    <row r="152" spans="1:36" ht="15" customHeight="1">
      <c r="A152" s="619"/>
      <c r="B152" s="619"/>
      <c r="C152" s="619"/>
      <c r="D152" s="619"/>
      <c r="E152" s="619"/>
      <c r="F152" s="619"/>
      <c r="G152" s="619"/>
      <c r="H152" s="619"/>
      <c r="I152" s="619"/>
      <c r="J152" s="619"/>
      <c r="K152" s="619"/>
      <c r="L152" s="619"/>
      <c r="M152" s="619"/>
      <c r="N152" s="619"/>
      <c r="O152" s="619"/>
      <c r="P152" s="619"/>
      <c r="Q152" s="619"/>
      <c r="R152" s="619"/>
      <c r="S152" s="619"/>
      <c r="T152" s="619"/>
      <c r="U152" s="619"/>
      <c r="V152" s="619"/>
      <c r="W152" s="619"/>
      <c r="X152" s="619"/>
      <c r="Y152" s="619"/>
      <c r="Z152" s="619"/>
      <c r="AA152" s="619"/>
      <c r="AB152" s="619"/>
      <c r="AC152" s="619"/>
      <c r="AD152" s="619"/>
      <c r="AE152" s="619"/>
      <c r="AF152" s="619"/>
      <c r="AG152" s="619"/>
      <c r="AH152" s="114"/>
      <c r="AI152" s="195"/>
    </row>
    <row r="153" spans="1:36" ht="15" customHeight="1">
      <c r="A153" s="3"/>
      <c r="B153" s="3"/>
      <c r="C153" s="3" t="s">
        <v>15</v>
      </c>
      <c r="D153" s="3"/>
      <c r="E153" s="620"/>
      <c r="F153" s="620"/>
      <c r="G153" s="3" t="s">
        <v>16</v>
      </c>
      <c r="H153" s="620"/>
      <c r="I153" s="620"/>
      <c r="J153" s="3" t="s">
        <v>126</v>
      </c>
      <c r="K153" s="620"/>
      <c r="L153" s="620"/>
      <c r="M153" s="3" t="s">
        <v>18</v>
      </c>
      <c r="N153" s="3"/>
      <c r="O153" s="3"/>
      <c r="P153" s="3" t="s">
        <v>232</v>
      </c>
      <c r="Q153" s="3"/>
      <c r="R153" s="3"/>
      <c r="S153" s="3"/>
      <c r="T153" s="621"/>
      <c r="U153" s="621"/>
      <c r="V153" s="621"/>
      <c r="W153" s="621"/>
      <c r="X153" s="621"/>
      <c r="Y153" s="621"/>
      <c r="Z153" s="621"/>
      <c r="AA153" s="621"/>
      <c r="AB153" s="621"/>
      <c r="AC153" s="621"/>
      <c r="AD153" s="621"/>
      <c r="AE153" s="621"/>
      <c r="AF153" s="621"/>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2"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2"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2" customHeight="1"/>
    <row r="199" spans="1:70" ht="16.2" customHeight="1"/>
    <row r="200" spans="1:70" ht="16.2" customHeight="1"/>
    <row r="201" spans="1:70" ht="16.2"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142</xdr:row>
                    <xdr:rowOff>175260</xdr:rowOff>
                  </from>
                  <to>
                    <xdr:col>2</xdr:col>
                    <xdr:colOff>22860</xdr:colOff>
                    <xdr:row>144</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143</xdr:row>
                    <xdr:rowOff>182880</xdr:rowOff>
                  </from>
                  <to>
                    <xdr:col>2</xdr:col>
                    <xdr:colOff>22860</xdr:colOff>
                    <xdr:row>145</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142</xdr:row>
                    <xdr:rowOff>175260</xdr:rowOff>
                  </from>
                  <to>
                    <xdr:col>12</xdr:col>
                    <xdr:colOff>45720</xdr:colOff>
                    <xdr:row>144</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69921875" defaultRowHeight="13.2" outlineLevelCol="1"/>
  <cols>
    <col min="1" max="1" width="4.69921875" style="4" customWidth="1"/>
    <col min="2" max="2" width="2.69921875" style="4" customWidth="1"/>
    <col min="3" max="3" width="4.59765625" style="4" customWidth="1"/>
    <col min="4" max="33" width="3.5" style="4" customWidth="1"/>
    <col min="34" max="34" width="7" style="177" customWidth="1" outlineLevel="1"/>
    <col min="35" max="40" width="2.69921875" style="177" customWidth="1" outlineLevel="1"/>
    <col min="41" max="43" width="8.69921875" style="177" customWidth="1" outlineLevel="1"/>
    <col min="44" max="16384" width="8.69921875" style="4"/>
  </cols>
  <sheetData>
    <row r="1" spans="1:43" ht="16.2"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2" customHeight="1">
      <c r="A2" s="588" t="s">
        <v>289</v>
      </c>
      <c r="B2" s="588"/>
      <c r="C2" s="588"/>
      <c r="D2" s="588"/>
      <c r="E2" s="588"/>
      <c r="F2" s="588"/>
      <c r="G2" s="588"/>
      <c r="H2" s="588"/>
      <c r="I2" s="588"/>
      <c r="J2" s="588"/>
      <c r="K2" s="588"/>
      <c r="L2" s="588"/>
      <c r="M2" s="588"/>
      <c r="N2" s="588"/>
      <c r="O2" s="588"/>
      <c r="P2" s="588"/>
      <c r="Q2" s="588"/>
      <c r="R2" s="588"/>
      <c r="S2" s="588"/>
      <c r="T2" s="588"/>
      <c r="U2" s="624"/>
      <c r="V2" s="624"/>
      <c r="W2" s="590" t="s">
        <v>290</v>
      </c>
      <c r="X2" s="590"/>
      <c r="Y2" s="590"/>
      <c r="Z2" s="590"/>
      <c r="AA2" s="590"/>
      <c r="AB2" s="590"/>
      <c r="AC2" s="590"/>
      <c r="AD2" s="590"/>
      <c r="AE2" s="590"/>
      <c r="AF2" s="590"/>
      <c r="AG2" s="590"/>
    </row>
    <row r="3" spans="1:4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1" t="s">
        <v>119</v>
      </c>
      <c r="T4" s="591"/>
      <c r="U4" s="591"/>
      <c r="V4" s="591"/>
      <c r="W4" s="591"/>
      <c r="X4" s="592" t="e">
        <f>IF(#REF!=0,"",#REF!)</f>
        <v>#REF!</v>
      </c>
      <c r="Y4" s="683"/>
      <c r="Z4" s="683"/>
      <c r="AA4" s="683"/>
      <c r="AB4" s="683"/>
      <c r="AC4" s="683"/>
      <c r="AD4" s="683"/>
      <c r="AE4" s="683"/>
      <c r="AF4" s="683"/>
      <c r="AG4" s="693"/>
    </row>
    <row r="5" spans="1:43" ht="16.2" customHeight="1">
      <c r="A5" s="3"/>
      <c r="B5" s="3"/>
      <c r="C5" s="3"/>
      <c r="D5" s="3"/>
      <c r="E5" s="3"/>
      <c r="F5" s="3"/>
      <c r="G5" s="3"/>
      <c r="H5" s="3"/>
      <c r="I5" s="3"/>
      <c r="J5" s="3"/>
      <c r="K5" s="3"/>
      <c r="L5" s="3"/>
      <c r="M5" s="3"/>
      <c r="N5" s="3"/>
      <c r="O5" s="3"/>
      <c r="P5" s="3"/>
      <c r="Q5" s="3"/>
      <c r="R5" s="3"/>
      <c r="S5" s="654" t="s">
        <v>120</v>
      </c>
      <c r="T5" s="654"/>
      <c r="U5" s="654"/>
      <c r="V5" s="654"/>
      <c r="W5" s="655"/>
      <c r="X5" s="592" t="e">
        <f>IF(#REF!=0,"",#REF!)</f>
        <v>#REF!</v>
      </c>
      <c r="Y5" s="683"/>
      <c r="Z5" s="683"/>
      <c r="AA5" s="683"/>
      <c r="AB5" s="683"/>
      <c r="AC5" s="683"/>
      <c r="AD5" s="683"/>
      <c r="AE5" s="683"/>
      <c r="AF5" s="683"/>
      <c r="AG5" s="693"/>
    </row>
    <row r="6" spans="1:43" s="217" customFormat="1" ht="16.2" customHeight="1">
      <c r="X6" s="218"/>
      <c r="Y6" s="218"/>
      <c r="Z6" s="218"/>
      <c r="AA6" s="218"/>
      <c r="AB6" s="218"/>
      <c r="AC6" s="218"/>
      <c r="AD6" s="218"/>
      <c r="AE6" s="218"/>
      <c r="AF6" s="218"/>
      <c r="AG6" s="218"/>
      <c r="AH6" s="210"/>
      <c r="AI6" s="210"/>
      <c r="AJ6" s="210"/>
      <c r="AK6" s="210"/>
      <c r="AL6" s="210"/>
      <c r="AM6" s="210"/>
      <c r="AN6" s="210"/>
      <c r="AO6" s="210"/>
      <c r="AP6" s="210"/>
      <c r="AQ6" s="210"/>
    </row>
    <row r="7" spans="1:43" ht="16.2"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2"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2" customHeight="1" thickBot="1">
      <c r="A9" s="3"/>
      <c r="B9" s="697"/>
      <c r="C9" s="698"/>
      <c r="D9" s="668" t="s">
        <v>123</v>
      </c>
      <c r="E9" s="623"/>
      <c r="F9" s="623"/>
      <c r="G9" s="623"/>
      <c r="H9" s="623"/>
      <c r="I9" s="623"/>
      <c r="J9" s="623"/>
      <c r="K9" s="623"/>
      <c r="L9" s="623"/>
      <c r="M9" s="623"/>
      <c r="N9" s="623"/>
      <c r="O9" s="623"/>
      <c r="P9" s="623"/>
      <c r="Q9" s="623"/>
      <c r="R9" s="623"/>
      <c r="S9" s="623"/>
      <c r="T9" s="623"/>
      <c r="U9" s="623"/>
      <c r="V9" s="623"/>
      <c r="W9" s="623"/>
      <c r="X9" s="623"/>
      <c r="Y9" s="623"/>
      <c r="Z9" s="623"/>
      <c r="AA9" s="3"/>
      <c r="AB9" s="3"/>
      <c r="AC9" s="3"/>
      <c r="AD9" s="3"/>
      <c r="AE9" s="3"/>
      <c r="AF9" s="3"/>
      <c r="AG9" s="3"/>
    </row>
    <row r="10" spans="1:43" ht="16.2" customHeight="1" thickBot="1">
      <c r="A10" s="3"/>
      <c r="B10" s="697"/>
      <c r="C10" s="698"/>
      <c r="D10" s="660" t="s">
        <v>124</v>
      </c>
      <c r="E10" s="638"/>
      <c r="F10" s="638"/>
      <c r="G10" s="638"/>
      <c r="H10" s="638"/>
      <c r="I10" s="638"/>
      <c r="J10" s="638"/>
      <c r="K10" s="638"/>
      <c r="L10" s="638"/>
      <c r="M10" s="638"/>
      <c r="N10" s="638"/>
      <c r="O10" s="638"/>
      <c r="P10" s="638"/>
      <c r="Q10" s="638"/>
      <c r="R10" s="638"/>
      <c r="S10" s="638"/>
      <c r="T10" s="638"/>
      <c r="U10" s="638"/>
      <c r="V10" s="638"/>
      <c r="W10" s="638"/>
      <c r="X10" s="638"/>
      <c r="Y10" s="638"/>
      <c r="Z10" s="638"/>
      <c r="AA10" s="3"/>
      <c r="AB10" s="3"/>
      <c r="AC10" s="3"/>
      <c r="AD10" s="3"/>
      <c r="AE10" s="3"/>
      <c r="AF10" s="3"/>
      <c r="AG10" s="3"/>
    </row>
    <row r="11" spans="1:43" ht="16.2"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2" customHeight="1" thickBot="1">
      <c r="A12" s="3" t="s">
        <v>125</v>
      </c>
      <c r="B12" s="3"/>
      <c r="C12" s="3"/>
      <c r="D12" s="3"/>
      <c r="E12" s="3"/>
      <c r="F12" s="3"/>
      <c r="L12" s="3"/>
      <c r="M12" s="3"/>
      <c r="N12" s="3"/>
      <c r="O12" s="3"/>
      <c r="P12" s="3"/>
      <c r="Q12" s="3"/>
      <c r="R12" s="3"/>
      <c r="S12" s="3"/>
      <c r="T12" s="3"/>
      <c r="U12" s="3"/>
      <c r="V12" s="3"/>
      <c r="AE12" s="3"/>
      <c r="AF12" s="3"/>
      <c r="AG12" s="3"/>
    </row>
    <row r="13" spans="1:43" ht="16.2" customHeight="1" thickBot="1">
      <c r="B13" s="632" t="s">
        <v>15</v>
      </c>
      <c r="C13" s="633"/>
      <c r="D13" s="633"/>
      <c r="E13" s="694" t="str">
        <f>IF('別添_計画書（病院及び有床診療所）'!E16=0,"",'別添_計画書（病院及び有床診療所）'!E16)</f>
        <v/>
      </c>
      <c r="F13" s="694"/>
      <c r="G13" s="21" t="s">
        <v>16</v>
      </c>
      <c r="H13" s="694" t="str">
        <f>IF('別添_計画書（病院及び有床診療所）'!H16=0,"",'別添_計画書（病院及び有床診療所）'!H16)</f>
        <v/>
      </c>
      <c r="I13" s="694"/>
      <c r="J13" s="21" t="s">
        <v>126</v>
      </c>
      <c r="K13" s="21"/>
      <c r="L13" s="21" t="s">
        <v>127</v>
      </c>
      <c r="M13" s="21" t="s">
        <v>15</v>
      </c>
      <c r="N13" s="21"/>
      <c r="O13" s="694" t="str">
        <f>IF('別添_計画書（病院及び有床診療所）'!O16=0,"",'別添_計画書（病院及び有床診療所）'!O16)</f>
        <v/>
      </c>
      <c r="P13" s="694"/>
      <c r="Q13" s="21" t="s">
        <v>16</v>
      </c>
      <c r="R13" s="694" t="str">
        <f>IF('別添_計画書（病院及び有床診療所）'!R16=0,"",'別添_計画書（病院及び有床診療所）'!R16)</f>
        <v/>
      </c>
      <c r="S13" s="694"/>
      <c r="T13" s="22" t="s">
        <v>126</v>
      </c>
      <c r="V13" s="695">
        <f>'別添_計画書（病院及び有床診療所）'!V16</f>
        <v>1</v>
      </c>
      <c r="W13" s="695"/>
      <c r="X13" s="695"/>
      <c r="Y13" s="696"/>
      <c r="Z13" s="3" t="s">
        <v>128</v>
      </c>
      <c r="AA13" s="3"/>
      <c r="AG13" s="3"/>
    </row>
    <row r="14" spans="1:43" ht="16.2"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2"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2" customHeight="1" thickBot="1">
      <c r="A16" s="3"/>
      <c r="B16" s="632" t="s">
        <v>15</v>
      </c>
      <c r="C16" s="633"/>
      <c r="D16" s="633"/>
      <c r="E16" s="694" t="str">
        <f>IF('別添_計画書（病院及び有床診療所）'!E21=0,"",'別添_計画書（病院及び有床診療所）'!E21)</f>
        <v/>
      </c>
      <c r="F16" s="694"/>
      <c r="G16" s="21" t="s">
        <v>16</v>
      </c>
      <c r="H16" s="694" t="str">
        <f>IF('別添_計画書（病院及び有床診療所）'!H21=0,"",'別添_計画書（病院及び有床診療所）'!H21)</f>
        <v/>
      </c>
      <c r="I16" s="694"/>
      <c r="J16" s="21" t="s">
        <v>126</v>
      </c>
      <c r="K16" s="21"/>
      <c r="L16" s="21" t="s">
        <v>127</v>
      </c>
      <c r="M16" s="21" t="s">
        <v>15</v>
      </c>
      <c r="N16" s="21"/>
      <c r="O16" s="634"/>
      <c r="P16" s="634"/>
      <c r="Q16" s="21" t="s">
        <v>16</v>
      </c>
      <c r="R16" s="634"/>
      <c r="S16" s="634"/>
      <c r="T16" s="22" t="s">
        <v>126</v>
      </c>
      <c r="V16" s="695">
        <f>IFERROR(IF(E16=O16,R16-H16+1,IF(O16-E16=1,12-H16+1+R16,IF(O16-E16=2,12-H16+1+R16+12,"エラー"))),1)</f>
        <v>1</v>
      </c>
      <c r="W16" s="695"/>
      <c r="X16" s="695"/>
      <c r="Y16" s="696"/>
      <c r="Z16" s="3" t="s">
        <v>128</v>
      </c>
      <c r="AA16" s="3"/>
      <c r="AG16" s="3"/>
    </row>
    <row r="17" spans="1:33" ht="16.2" customHeight="1">
      <c r="A17" s="3"/>
      <c r="B17" s="122"/>
      <c r="D17" s="29"/>
      <c r="E17" s="29"/>
      <c r="G17" s="29"/>
      <c r="H17" s="29"/>
      <c r="N17" s="29"/>
      <c r="O17" s="29"/>
      <c r="Q17" s="29"/>
      <c r="R17" s="29"/>
      <c r="U17" s="3"/>
      <c r="AB17" s="3"/>
      <c r="AC17" s="3"/>
      <c r="AD17" s="3"/>
      <c r="AE17" s="3"/>
      <c r="AF17" s="3"/>
      <c r="AG17" s="3"/>
    </row>
    <row r="18" spans="1:33" ht="16.2"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2" customHeight="1">
      <c r="A19" s="11" t="s">
        <v>292</v>
      </c>
      <c r="B19" s="12"/>
      <c r="C19" s="12"/>
      <c r="D19" s="12"/>
      <c r="E19" s="12"/>
      <c r="F19" s="12"/>
      <c r="G19" s="12"/>
      <c r="H19" s="12"/>
      <c r="I19" s="12"/>
      <c r="J19" s="12"/>
      <c r="K19" s="5"/>
      <c r="L19" s="12"/>
      <c r="M19" s="12"/>
      <c r="N19" s="12"/>
      <c r="O19" s="12"/>
      <c r="P19" s="12"/>
      <c r="Q19" s="12"/>
      <c r="R19" s="690"/>
      <c r="S19" s="691"/>
      <c r="T19" s="691"/>
      <c r="U19" s="691"/>
      <c r="V19" s="691"/>
      <c r="W19" s="691"/>
      <c r="X19" s="691"/>
      <c r="Y19" s="35"/>
      <c r="Z19" s="35"/>
      <c r="AA19" s="35"/>
      <c r="AB19" s="35"/>
      <c r="AC19" s="692"/>
      <c r="AD19" s="692"/>
      <c r="AE19" s="692"/>
      <c r="AF19" s="692"/>
      <c r="AG19" s="36"/>
    </row>
    <row r="20" spans="1:33" ht="16.2" customHeight="1">
      <c r="A20" s="17"/>
      <c r="B20" s="685" t="s">
        <v>293</v>
      </c>
      <c r="C20" s="685"/>
      <c r="D20" s="685"/>
      <c r="E20" s="685"/>
      <c r="F20" s="685"/>
      <c r="G20" s="685"/>
      <c r="H20" s="685"/>
      <c r="I20" s="685"/>
      <c r="J20" s="685"/>
      <c r="K20" s="685"/>
      <c r="L20" s="685"/>
      <c r="M20" s="685"/>
      <c r="N20" s="685"/>
      <c r="O20" s="685"/>
      <c r="P20" s="685"/>
      <c r="Q20" s="685"/>
      <c r="R20" s="685"/>
      <c r="S20" s="650" t="s">
        <v>294</v>
      </c>
      <c r="T20" s="651"/>
      <c r="U20" s="651"/>
      <c r="V20" s="651"/>
      <c r="W20" s="651"/>
      <c r="X20" s="651"/>
      <c r="Y20" s="651"/>
      <c r="Z20" s="651"/>
      <c r="AA20" s="652"/>
      <c r="AB20" s="650" t="s">
        <v>52</v>
      </c>
      <c r="AC20" s="651"/>
      <c r="AD20" s="651"/>
      <c r="AE20" s="651"/>
      <c r="AF20" s="651"/>
      <c r="AG20" s="686"/>
    </row>
    <row r="21" spans="1:33" ht="16.2" customHeight="1">
      <c r="A21" s="17"/>
      <c r="B21" s="38" t="s">
        <v>295</v>
      </c>
      <c r="C21" s="37" t="s">
        <v>15</v>
      </c>
      <c r="D21" s="683" t="str">
        <f>IF('別添_計画書（病院及び有床診療所）'!E21=0,"",'別添_計画書（病院及び有床診療所）'!E21)</f>
        <v/>
      </c>
      <c r="E21" s="683"/>
      <c r="F21" s="15" t="s">
        <v>16</v>
      </c>
      <c r="G21" s="683" t="str">
        <f>IF('別添_計画書（病院及び有床診療所）'!H21=0,"",'別添_計画書（病院及び有床診療所）'!H21)</f>
        <v/>
      </c>
      <c r="H21" s="683"/>
      <c r="I21" s="15" t="s">
        <v>126</v>
      </c>
      <c r="J21" s="15" t="s">
        <v>296</v>
      </c>
      <c r="K21" s="15" t="s">
        <v>297</v>
      </c>
      <c r="L21" s="15"/>
      <c r="M21" s="688"/>
      <c r="N21" s="688"/>
      <c r="O21" s="26" t="s">
        <v>16</v>
      </c>
      <c r="P21" s="688"/>
      <c r="Q21" s="688"/>
      <c r="R21" s="39" t="s">
        <v>126</v>
      </c>
      <c r="S21" s="37"/>
      <c r="T21" s="661" t="e">
        <f>'別添_計画書（病院及び有床診療所）'!P31</f>
        <v>#REF!</v>
      </c>
      <c r="U21" s="661"/>
      <c r="V21" s="661"/>
      <c r="W21" s="661"/>
      <c r="X21" s="661"/>
      <c r="Y21" s="661"/>
      <c r="Z21" s="661"/>
      <c r="AA21" s="15"/>
      <c r="AB21" s="40"/>
      <c r="AC21" s="662" t="str">
        <f>IFERROR(IF(T21="","-",VLOOKUP(T21,'リスト（入院）'!C:D,2,FALSE)),"-")</f>
        <v>-</v>
      </c>
      <c r="AD21" s="662"/>
      <c r="AE21" s="662"/>
      <c r="AF21" s="662"/>
      <c r="AG21" s="7" t="s">
        <v>138</v>
      </c>
    </row>
    <row r="22" spans="1:33" ht="16.2" customHeight="1">
      <c r="A22" s="17"/>
      <c r="B22" s="38" t="s">
        <v>298</v>
      </c>
      <c r="C22" s="37" t="s">
        <v>15</v>
      </c>
      <c r="D22" s="688"/>
      <c r="E22" s="688"/>
      <c r="F22" s="15" t="s">
        <v>16</v>
      </c>
      <c r="G22" s="688"/>
      <c r="H22" s="688"/>
      <c r="I22" s="15" t="s">
        <v>126</v>
      </c>
      <c r="J22" s="15" t="s">
        <v>296</v>
      </c>
      <c r="K22" s="15" t="s">
        <v>297</v>
      </c>
      <c r="L22" s="15"/>
      <c r="M22" s="688"/>
      <c r="N22" s="688"/>
      <c r="O22" s="26" t="s">
        <v>16</v>
      </c>
      <c r="P22" s="688"/>
      <c r="Q22" s="688"/>
      <c r="R22" s="39" t="s">
        <v>126</v>
      </c>
      <c r="S22" s="37"/>
      <c r="T22" s="689"/>
      <c r="U22" s="689"/>
      <c r="V22" s="689"/>
      <c r="W22" s="689"/>
      <c r="X22" s="689"/>
      <c r="Y22" s="689"/>
      <c r="Z22" s="689"/>
      <c r="AA22" s="15"/>
      <c r="AB22" s="40"/>
      <c r="AC22" s="662" t="str">
        <f>IFERROR(IF(T22="","-",VLOOKUP(T22,'リスト（入院）'!C:D,2,FALSE)),"-")</f>
        <v>-</v>
      </c>
      <c r="AD22" s="662"/>
      <c r="AE22" s="662"/>
      <c r="AF22" s="662"/>
      <c r="AG22" s="7" t="s">
        <v>138</v>
      </c>
    </row>
    <row r="23" spans="1:33" ht="16.2" customHeight="1">
      <c r="A23" s="17"/>
      <c r="B23" s="38" t="s">
        <v>299</v>
      </c>
      <c r="C23" s="37" t="s">
        <v>15</v>
      </c>
      <c r="D23" s="688"/>
      <c r="E23" s="688"/>
      <c r="F23" s="15" t="s">
        <v>16</v>
      </c>
      <c r="G23" s="688"/>
      <c r="H23" s="688"/>
      <c r="I23" s="15" t="s">
        <v>126</v>
      </c>
      <c r="J23" s="15" t="s">
        <v>296</v>
      </c>
      <c r="K23" s="15" t="s">
        <v>297</v>
      </c>
      <c r="L23" s="15"/>
      <c r="M23" s="688"/>
      <c r="N23" s="688"/>
      <c r="O23" s="26" t="s">
        <v>16</v>
      </c>
      <c r="P23" s="688"/>
      <c r="Q23" s="688"/>
      <c r="R23" s="39" t="s">
        <v>126</v>
      </c>
      <c r="S23" s="37"/>
      <c r="T23" s="689"/>
      <c r="U23" s="689"/>
      <c r="V23" s="689"/>
      <c r="W23" s="689"/>
      <c r="X23" s="689"/>
      <c r="Y23" s="689"/>
      <c r="Z23" s="689"/>
      <c r="AA23" s="15"/>
      <c r="AB23" s="40"/>
      <c r="AC23" s="662" t="str">
        <f>IFERROR(IF(T23="","-",VLOOKUP(T23,'リスト（入院）'!C:D,2,FALSE)),"-")</f>
        <v>-</v>
      </c>
      <c r="AD23" s="662"/>
      <c r="AE23" s="662"/>
      <c r="AF23" s="662"/>
      <c r="AG23" s="7" t="s">
        <v>138</v>
      </c>
    </row>
    <row r="24" spans="1:33" ht="16.2" customHeight="1">
      <c r="A24" s="17"/>
      <c r="B24" s="214" t="s">
        <v>300</v>
      </c>
      <c r="C24" s="37" t="s">
        <v>15</v>
      </c>
      <c r="D24" s="688"/>
      <c r="E24" s="688"/>
      <c r="F24" s="15" t="s">
        <v>16</v>
      </c>
      <c r="G24" s="688"/>
      <c r="H24" s="688"/>
      <c r="I24" s="15" t="s">
        <v>126</v>
      </c>
      <c r="J24" s="15" t="s">
        <v>296</v>
      </c>
      <c r="K24" s="15" t="s">
        <v>297</v>
      </c>
      <c r="L24" s="15"/>
      <c r="M24" s="688"/>
      <c r="N24" s="688"/>
      <c r="O24" s="26" t="s">
        <v>16</v>
      </c>
      <c r="P24" s="688"/>
      <c r="Q24" s="688"/>
      <c r="R24" s="39" t="s">
        <v>126</v>
      </c>
      <c r="S24" s="37"/>
      <c r="T24" s="689"/>
      <c r="U24" s="689"/>
      <c r="V24" s="689"/>
      <c r="W24" s="689"/>
      <c r="X24" s="689"/>
      <c r="Y24" s="689"/>
      <c r="Z24" s="689"/>
      <c r="AA24" s="15"/>
      <c r="AB24" s="40"/>
      <c r="AC24" s="662" t="str">
        <f>IFERROR(IF(T24="","-",VLOOKUP(T24,'リスト（入院）'!C:D,2,FALSE)),"-")</f>
        <v>-</v>
      </c>
      <c r="AD24" s="662"/>
      <c r="AE24" s="662"/>
      <c r="AF24" s="662"/>
      <c r="AG24" s="7" t="s">
        <v>138</v>
      </c>
    </row>
    <row r="25" spans="1:33" ht="16.2"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87"/>
      <c r="AD25" s="687"/>
      <c r="AE25" s="687"/>
      <c r="AF25" s="687"/>
      <c r="AG25" s="7"/>
    </row>
    <row r="26" spans="1:33" ht="16.2" customHeight="1">
      <c r="A26" s="17"/>
      <c r="B26" s="685" t="s">
        <v>293</v>
      </c>
      <c r="C26" s="685"/>
      <c r="D26" s="685"/>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50" t="s">
        <v>302</v>
      </c>
      <c r="AC26" s="651"/>
      <c r="AD26" s="651"/>
      <c r="AE26" s="651"/>
      <c r="AF26" s="651"/>
      <c r="AG26" s="686"/>
    </row>
    <row r="27" spans="1:33" ht="16.2" customHeight="1">
      <c r="A27" s="17"/>
      <c r="B27" s="38" t="s">
        <v>295</v>
      </c>
      <c r="C27" s="37" t="s">
        <v>15</v>
      </c>
      <c r="D27" s="683" t="str">
        <f>IF(D21="","",D21)</f>
        <v/>
      </c>
      <c r="E27" s="683"/>
      <c r="F27" s="15" t="s">
        <v>16</v>
      </c>
      <c r="G27" s="683" t="str">
        <f>IF(G21="","",G21)</f>
        <v/>
      </c>
      <c r="H27" s="683"/>
      <c r="I27" s="15" t="s">
        <v>126</v>
      </c>
      <c r="J27" s="15" t="s">
        <v>296</v>
      </c>
      <c r="K27" s="15" t="s">
        <v>297</v>
      </c>
      <c r="L27" s="15"/>
      <c r="M27" s="683" t="str">
        <f>IF(M21="","",M21)</f>
        <v/>
      </c>
      <c r="N27" s="683"/>
      <c r="O27" s="26" t="s">
        <v>16</v>
      </c>
      <c r="P27" s="683" t="str">
        <f>IF(P21="","",P21)</f>
        <v/>
      </c>
      <c r="Q27" s="683"/>
      <c r="R27" s="26" t="s">
        <v>126</v>
      </c>
      <c r="S27" s="215"/>
      <c r="T27" s="215"/>
      <c r="U27" s="215"/>
      <c r="V27" s="215"/>
      <c r="W27" s="215"/>
      <c r="X27" s="215"/>
      <c r="Y27" s="215"/>
      <c r="Z27" s="215"/>
      <c r="AA27" s="216"/>
      <c r="AB27" s="40"/>
      <c r="AC27" s="598"/>
      <c r="AD27" s="598"/>
      <c r="AE27" s="598"/>
      <c r="AF27" s="598"/>
      <c r="AG27" s="7" t="s">
        <v>140</v>
      </c>
    </row>
    <row r="28" spans="1:33" ht="16.2" customHeight="1">
      <c r="A28" s="17"/>
      <c r="B28" s="38" t="s">
        <v>298</v>
      </c>
      <c r="C28" s="37" t="s">
        <v>15</v>
      </c>
      <c r="D28" s="683" t="str">
        <f>IF(D22="","",D22)</f>
        <v/>
      </c>
      <c r="E28" s="683"/>
      <c r="F28" s="15" t="s">
        <v>16</v>
      </c>
      <c r="G28" s="683" t="str">
        <f>IF(G22="","",G22)</f>
        <v/>
      </c>
      <c r="H28" s="683"/>
      <c r="I28" s="15" t="s">
        <v>126</v>
      </c>
      <c r="J28" s="15" t="s">
        <v>296</v>
      </c>
      <c r="K28" s="15" t="s">
        <v>297</v>
      </c>
      <c r="L28" s="15"/>
      <c r="M28" s="683" t="str">
        <f>IF(M22="","",M22)</f>
        <v/>
      </c>
      <c r="N28" s="683"/>
      <c r="O28" s="26" t="s">
        <v>16</v>
      </c>
      <c r="P28" s="683" t="str">
        <f>IF(P22="","",P22)</f>
        <v/>
      </c>
      <c r="Q28" s="683"/>
      <c r="R28" s="26" t="s">
        <v>126</v>
      </c>
      <c r="S28" s="215"/>
      <c r="T28" s="215"/>
      <c r="U28" s="215"/>
      <c r="V28" s="215"/>
      <c r="W28" s="215"/>
      <c r="X28" s="215"/>
      <c r="Y28" s="215"/>
      <c r="Z28" s="215"/>
      <c r="AA28" s="216"/>
      <c r="AB28" s="40"/>
      <c r="AC28" s="598"/>
      <c r="AD28" s="598"/>
      <c r="AE28" s="598"/>
      <c r="AF28" s="598"/>
      <c r="AG28" s="7" t="s">
        <v>140</v>
      </c>
    </row>
    <row r="29" spans="1:33" ht="16.2" customHeight="1">
      <c r="A29" s="17"/>
      <c r="B29" s="38" t="s">
        <v>299</v>
      </c>
      <c r="C29" s="37" t="s">
        <v>15</v>
      </c>
      <c r="D29" s="683" t="str">
        <f>IF(D23="","",D23)</f>
        <v/>
      </c>
      <c r="E29" s="683"/>
      <c r="F29" s="15" t="s">
        <v>16</v>
      </c>
      <c r="G29" s="683" t="str">
        <f>IF(G23="","",G23)</f>
        <v/>
      </c>
      <c r="H29" s="683"/>
      <c r="I29" s="15" t="s">
        <v>126</v>
      </c>
      <c r="J29" s="15" t="s">
        <v>296</v>
      </c>
      <c r="K29" s="15" t="s">
        <v>297</v>
      </c>
      <c r="L29" s="15"/>
      <c r="M29" s="683" t="str">
        <f>IF(M23="","",M23)</f>
        <v/>
      </c>
      <c r="N29" s="683"/>
      <c r="O29" s="26" t="s">
        <v>16</v>
      </c>
      <c r="P29" s="683" t="str">
        <f>IF(P23="","",P23)</f>
        <v/>
      </c>
      <c r="Q29" s="683"/>
      <c r="R29" s="26" t="s">
        <v>126</v>
      </c>
      <c r="S29" s="215"/>
      <c r="T29" s="215"/>
      <c r="U29" s="215"/>
      <c r="V29" s="215"/>
      <c r="W29" s="215"/>
      <c r="X29" s="215"/>
      <c r="Y29" s="215"/>
      <c r="Z29" s="215"/>
      <c r="AA29" s="216"/>
      <c r="AB29" s="40"/>
      <c r="AC29" s="598"/>
      <c r="AD29" s="598"/>
      <c r="AE29" s="598"/>
      <c r="AF29" s="598"/>
      <c r="AG29" s="7" t="s">
        <v>140</v>
      </c>
    </row>
    <row r="30" spans="1:33" ht="16.2" customHeight="1">
      <c r="A30" s="41"/>
      <c r="B30" s="214" t="s">
        <v>300</v>
      </c>
      <c r="C30" s="37" t="s">
        <v>15</v>
      </c>
      <c r="D30" s="683" t="str">
        <f>IF(D24="","",D24)</f>
        <v/>
      </c>
      <c r="E30" s="683"/>
      <c r="F30" s="15" t="s">
        <v>16</v>
      </c>
      <c r="G30" s="683" t="str">
        <f>IF(G24="","",G24)</f>
        <v/>
      </c>
      <c r="H30" s="683"/>
      <c r="I30" s="15" t="s">
        <v>126</v>
      </c>
      <c r="J30" s="15" t="s">
        <v>296</v>
      </c>
      <c r="K30" s="15" t="s">
        <v>297</v>
      </c>
      <c r="L30" s="15"/>
      <c r="M30" s="683" t="str">
        <f>IF(M24="","",M24)</f>
        <v/>
      </c>
      <c r="N30" s="683"/>
      <c r="O30" s="26" t="s">
        <v>16</v>
      </c>
      <c r="P30" s="683" t="str">
        <f>IF(P24="","",P24)</f>
        <v/>
      </c>
      <c r="Q30" s="683"/>
      <c r="R30" s="26" t="s">
        <v>126</v>
      </c>
      <c r="S30" s="215"/>
      <c r="T30" s="26"/>
      <c r="U30" s="26"/>
      <c r="V30" s="26"/>
      <c r="W30" s="26"/>
      <c r="X30" s="26"/>
      <c r="Y30" s="26"/>
      <c r="Z30" s="26"/>
      <c r="AA30" s="26"/>
      <c r="AB30" s="40"/>
      <c r="AC30" s="598"/>
      <c r="AD30" s="598"/>
      <c r="AE30" s="598"/>
      <c r="AF30" s="598"/>
      <c r="AG30" s="7" t="s">
        <v>140</v>
      </c>
    </row>
    <row r="31" spans="1:33" ht="16.2"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39" t="str">
        <f>IF(AC27="","",SUM(AC27:AF30))</f>
        <v/>
      </c>
      <c r="AD31" s="639"/>
      <c r="AE31" s="639"/>
      <c r="AF31" s="639"/>
      <c r="AG31" s="7" t="s">
        <v>140</v>
      </c>
    </row>
    <row r="32" spans="1:33" ht="16.2"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84"/>
      <c r="AD32" s="684"/>
      <c r="AE32" s="684"/>
      <c r="AF32" s="684"/>
      <c r="AG32" s="16"/>
    </row>
    <row r="33" spans="1:43" ht="16.2" customHeight="1">
      <c r="A33" s="17"/>
      <c r="B33" s="685" t="s">
        <v>293</v>
      </c>
      <c r="C33" s="685"/>
      <c r="D33" s="685"/>
      <c r="E33" s="685"/>
      <c r="F33" s="685"/>
      <c r="G33" s="685"/>
      <c r="H33" s="685"/>
      <c r="I33" s="685"/>
      <c r="J33" s="685"/>
      <c r="K33" s="685"/>
      <c r="L33" s="685"/>
      <c r="M33" s="685"/>
      <c r="N33" s="685"/>
      <c r="O33" s="685"/>
      <c r="P33" s="685"/>
      <c r="Q33" s="685"/>
      <c r="R33" s="685"/>
      <c r="S33" s="685"/>
      <c r="T33" s="685"/>
      <c r="U33" s="685"/>
      <c r="V33" s="685"/>
      <c r="W33" s="685"/>
      <c r="X33" s="685"/>
      <c r="Y33" s="685"/>
      <c r="Z33" s="685"/>
      <c r="AA33" s="650"/>
      <c r="AB33" s="650" t="s">
        <v>305</v>
      </c>
      <c r="AC33" s="651"/>
      <c r="AD33" s="651"/>
      <c r="AE33" s="651"/>
      <c r="AF33" s="651"/>
      <c r="AG33" s="686"/>
    </row>
    <row r="34" spans="1:43" ht="16.2" customHeight="1">
      <c r="A34" s="17"/>
      <c r="B34" s="38" t="s">
        <v>295</v>
      </c>
      <c r="C34" s="37" t="s">
        <v>15</v>
      </c>
      <c r="D34" s="683" t="str">
        <f>IF(D21="","",D21)</f>
        <v/>
      </c>
      <c r="E34" s="683"/>
      <c r="F34" s="15" t="s">
        <v>16</v>
      </c>
      <c r="G34" s="683" t="str">
        <f>IF(G21="","",G21)</f>
        <v/>
      </c>
      <c r="H34" s="683"/>
      <c r="I34" s="15" t="s">
        <v>126</v>
      </c>
      <c r="J34" s="15" t="s">
        <v>296</v>
      </c>
      <c r="K34" s="15" t="s">
        <v>297</v>
      </c>
      <c r="L34" s="15"/>
      <c r="M34" s="683" t="str">
        <f>IF(M21="","",M21)</f>
        <v/>
      </c>
      <c r="N34" s="683"/>
      <c r="O34" s="26" t="s">
        <v>16</v>
      </c>
      <c r="P34" s="683" t="str">
        <f>IF(P21="","",P21)</f>
        <v/>
      </c>
      <c r="Q34" s="683"/>
      <c r="R34" s="26" t="s">
        <v>126</v>
      </c>
      <c r="S34" s="215"/>
      <c r="T34" s="215"/>
      <c r="U34" s="215"/>
      <c r="V34" s="215"/>
      <c r="W34" s="215"/>
      <c r="X34" s="215"/>
      <c r="Y34" s="215"/>
      <c r="Z34" s="215"/>
      <c r="AA34" s="215"/>
      <c r="AB34" s="40"/>
      <c r="AC34" s="639" t="str">
        <f>IFERROR(AC21*AC27*10,"")</f>
        <v/>
      </c>
      <c r="AD34" s="639"/>
      <c r="AE34" s="639"/>
      <c r="AF34" s="639"/>
      <c r="AG34" s="7" t="s">
        <v>132</v>
      </c>
    </row>
    <row r="35" spans="1:43" ht="16.2" customHeight="1">
      <c r="A35" s="17"/>
      <c r="B35" s="38" t="s">
        <v>298</v>
      </c>
      <c r="C35" s="37" t="s">
        <v>15</v>
      </c>
      <c r="D35" s="683" t="str">
        <f>IF(D22="","",D22)</f>
        <v/>
      </c>
      <c r="E35" s="683"/>
      <c r="F35" s="15" t="s">
        <v>16</v>
      </c>
      <c r="G35" s="683" t="str">
        <f>IF(G22="","",G22)</f>
        <v/>
      </c>
      <c r="H35" s="683"/>
      <c r="I35" s="15" t="s">
        <v>126</v>
      </c>
      <c r="J35" s="15" t="s">
        <v>296</v>
      </c>
      <c r="K35" s="15" t="s">
        <v>297</v>
      </c>
      <c r="L35" s="15"/>
      <c r="M35" s="683" t="str">
        <f>IF(M22="","",M22)</f>
        <v/>
      </c>
      <c r="N35" s="683"/>
      <c r="O35" s="26" t="s">
        <v>16</v>
      </c>
      <c r="P35" s="683" t="str">
        <f>IF(P22="","",P22)</f>
        <v/>
      </c>
      <c r="Q35" s="683"/>
      <c r="R35" s="26" t="s">
        <v>126</v>
      </c>
      <c r="S35" s="215"/>
      <c r="T35" s="215"/>
      <c r="U35" s="215"/>
      <c r="V35" s="215"/>
      <c r="W35" s="215"/>
      <c r="X35" s="215"/>
      <c r="Y35" s="215"/>
      <c r="Z35" s="215"/>
      <c r="AA35" s="215"/>
      <c r="AB35" s="40"/>
      <c r="AC35" s="639" t="str">
        <f>IFERROR(AC22*AC28*10,"")</f>
        <v/>
      </c>
      <c r="AD35" s="639"/>
      <c r="AE35" s="639"/>
      <c r="AF35" s="639"/>
      <c r="AG35" s="7" t="s">
        <v>132</v>
      </c>
    </row>
    <row r="36" spans="1:43" ht="16.2" customHeight="1">
      <c r="A36" s="17"/>
      <c r="B36" s="38" t="s">
        <v>299</v>
      </c>
      <c r="C36" s="37" t="s">
        <v>15</v>
      </c>
      <c r="D36" s="683" t="str">
        <f>IF(D23="","",D23)</f>
        <v/>
      </c>
      <c r="E36" s="683"/>
      <c r="F36" s="15" t="s">
        <v>16</v>
      </c>
      <c r="G36" s="683" t="str">
        <f>IF(G23="","",G23)</f>
        <v/>
      </c>
      <c r="H36" s="683"/>
      <c r="I36" s="15" t="s">
        <v>126</v>
      </c>
      <c r="J36" s="15" t="s">
        <v>296</v>
      </c>
      <c r="K36" s="15" t="s">
        <v>297</v>
      </c>
      <c r="L36" s="15"/>
      <c r="M36" s="683" t="str">
        <f>IF(M23="","",M23)</f>
        <v/>
      </c>
      <c r="N36" s="683"/>
      <c r="O36" s="26" t="s">
        <v>16</v>
      </c>
      <c r="P36" s="683" t="str">
        <f>IF(P23="","",P23)</f>
        <v/>
      </c>
      <c r="Q36" s="683"/>
      <c r="R36" s="26" t="s">
        <v>126</v>
      </c>
      <c r="S36" s="215"/>
      <c r="T36" s="215"/>
      <c r="U36" s="215"/>
      <c r="V36" s="215"/>
      <c r="W36" s="215"/>
      <c r="X36" s="215"/>
      <c r="Y36" s="215"/>
      <c r="Z36" s="215"/>
      <c r="AA36" s="215"/>
      <c r="AB36" s="40"/>
      <c r="AC36" s="639" t="str">
        <f>IFERROR(AC23*AC29*10,"")</f>
        <v/>
      </c>
      <c r="AD36" s="639"/>
      <c r="AE36" s="639"/>
      <c r="AF36" s="639"/>
      <c r="AG36" s="7" t="s">
        <v>132</v>
      </c>
    </row>
    <row r="37" spans="1:43" ht="16.2" customHeight="1">
      <c r="A37" s="17"/>
      <c r="B37" s="43" t="s">
        <v>300</v>
      </c>
      <c r="C37" s="40" t="s">
        <v>15</v>
      </c>
      <c r="D37" s="683" t="str">
        <f>IF(D24="","",D24)</f>
        <v/>
      </c>
      <c r="E37" s="683"/>
      <c r="F37" s="15" t="s">
        <v>16</v>
      </c>
      <c r="G37" s="683" t="str">
        <f>IF(G24="","",G24)</f>
        <v/>
      </c>
      <c r="H37" s="683"/>
      <c r="I37" s="15" t="s">
        <v>126</v>
      </c>
      <c r="J37" s="15" t="s">
        <v>296</v>
      </c>
      <c r="K37" s="15" t="s">
        <v>297</v>
      </c>
      <c r="L37" s="15"/>
      <c r="M37" s="683" t="str">
        <f>IF(M24="","",M24)</f>
        <v/>
      </c>
      <c r="N37" s="683"/>
      <c r="O37" s="26" t="s">
        <v>16</v>
      </c>
      <c r="P37" s="683" t="str">
        <f>IF(P24="","",P24)</f>
        <v/>
      </c>
      <c r="Q37" s="683"/>
      <c r="R37" s="26" t="s">
        <v>126</v>
      </c>
      <c r="S37" s="215"/>
      <c r="T37" s="26"/>
      <c r="U37" s="26"/>
      <c r="V37" s="26"/>
      <c r="W37" s="26"/>
      <c r="X37" s="26"/>
      <c r="Y37" s="26"/>
      <c r="Z37" s="26"/>
      <c r="AA37" s="26"/>
      <c r="AB37" s="40"/>
      <c r="AC37" s="639" t="str">
        <f>IFERROR(AC24*AC30*10,"")</f>
        <v/>
      </c>
      <c r="AD37" s="639"/>
      <c r="AE37" s="639"/>
      <c r="AF37" s="639"/>
      <c r="AG37" s="7" t="s">
        <v>132</v>
      </c>
    </row>
    <row r="38" spans="1:43" s="51" customFormat="1" ht="16.2"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74"/>
      <c r="AD38" s="674"/>
      <c r="AE38" s="674"/>
      <c r="AF38" s="674"/>
      <c r="AG38" s="50" t="s">
        <v>132</v>
      </c>
      <c r="AH38" s="202"/>
      <c r="AI38" s="202"/>
      <c r="AJ38" s="202"/>
      <c r="AK38" s="202"/>
      <c r="AL38" s="202"/>
      <c r="AM38" s="202"/>
      <c r="AN38" s="202"/>
      <c r="AO38" s="202"/>
      <c r="AP38" s="202"/>
      <c r="AQ38" s="202"/>
    </row>
    <row r="39" spans="1:43" s="51" customFormat="1" ht="16.2"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74"/>
      <c r="AD39" s="674"/>
      <c r="AE39" s="674"/>
      <c r="AF39" s="674"/>
      <c r="AG39" s="50" t="s">
        <v>132</v>
      </c>
      <c r="AH39" s="202"/>
      <c r="AI39" s="202"/>
      <c r="AJ39" s="202"/>
      <c r="AK39" s="202"/>
      <c r="AL39" s="202"/>
      <c r="AM39" s="202"/>
      <c r="AN39" s="202"/>
      <c r="AO39" s="202"/>
      <c r="AP39" s="202"/>
      <c r="AQ39" s="202"/>
    </row>
    <row r="40" spans="1:43" ht="16.2"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1" t="str">
        <f>IF(AC34="","",SUM(AC34:AF37)-AC38+AC39)</f>
        <v/>
      </c>
      <c r="AD40" s="681"/>
      <c r="AE40" s="681"/>
      <c r="AF40" s="681"/>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2"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2"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1"/>
      <c r="AC43" s="601"/>
      <c r="AD43" s="601"/>
      <c r="AE43" s="601"/>
      <c r="AF43" s="601"/>
      <c r="AG43" s="13" t="s">
        <v>132</v>
      </c>
    </row>
    <row r="44" spans="1:43" ht="16.2"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74"/>
      <c r="AC44" s="674"/>
      <c r="AD44" s="674"/>
      <c r="AE44" s="674"/>
      <c r="AF44" s="674"/>
      <c r="AG44" s="25" t="s">
        <v>132</v>
      </c>
    </row>
    <row r="45" spans="1:43" ht="16.2"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82" t="str">
        <f>AC40</f>
        <v/>
      </c>
      <c r="AC45" s="682"/>
      <c r="AD45" s="682"/>
      <c r="AE45" s="682"/>
      <c r="AF45" s="682"/>
      <c r="AG45" s="25" t="s">
        <v>132</v>
      </c>
    </row>
    <row r="46" spans="1:43" s="51" customFormat="1" ht="16.2"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77"/>
      <c r="AC46" s="677"/>
      <c r="AD46" s="677"/>
      <c r="AE46" s="677"/>
      <c r="AF46" s="677"/>
      <c r="AG46" s="50" t="s">
        <v>132</v>
      </c>
      <c r="AH46" s="202"/>
      <c r="AI46" s="202"/>
      <c r="AJ46" s="202"/>
      <c r="AK46" s="202"/>
      <c r="AL46" s="202"/>
      <c r="AM46" s="202"/>
      <c r="AN46" s="202"/>
      <c r="AO46" s="202"/>
      <c r="AP46" s="202"/>
      <c r="AQ46" s="202"/>
    </row>
    <row r="47" spans="1:43" s="51" customFormat="1" ht="16.2"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77"/>
      <c r="AC47" s="677"/>
      <c r="AD47" s="677"/>
      <c r="AE47" s="677"/>
      <c r="AF47" s="677"/>
      <c r="AG47" s="50" t="s">
        <v>132</v>
      </c>
      <c r="AH47" s="202"/>
      <c r="AI47" s="202"/>
      <c r="AJ47" s="202"/>
      <c r="AK47" s="202"/>
      <c r="AL47" s="202"/>
      <c r="AM47" s="202"/>
      <c r="AN47" s="202"/>
      <c r="AO47" s="202"/>
      <c r="AP47" s="202"/>
      <c r="AQ47" s="202"/>
    </row>
    <row r="48" spans="1:43" ht="16.2"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94"/>
      <c r="AC48" s="594"/>
      <c r="AD48" s="594"/>
      <c r="AE48" s="594"/>
      <c r="AF48" s="594"/>
      <c r="AG48" s="25" t="s">
        <v>132</v>
      </c>
    </row>
    <row r="49" spans="1:34" ht="16.2"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4"/>
      <c r="AC49" s="594"/>
      <c r="AD49" s="594"/>
      <c r="AE49" s="594"/>
      <c r="AF49" s="594"/>
      <c r="AG49" s="25" t="s">
        <v>132</v>
      </c>
    </row>
    <row r="50" spans="1:34" ht="16.2"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78">
        <f>AB43-SUM(AB44:AF49)</f>
        <v>0</v>
      </c>
      <c r="AC50" s="678"/>
      <c r="AD50" s="678"/>
      <c r="AE50" s="678"/>
      <c r="AF50" s="678"/>
      <c r="AG50" s="25" t="s">
        <v>132</v>
      </c>
    </row>
    <row r="51" spans="1:34" ht="16.2"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79"/>
      <c r="AC51" s="679"/>
      <c r="AD51" s="679"/>
      <c r="AE51" s="679"/>
      <c r="AF51" s="679"/>
      <c r="AG51" s="96"/>
      <c r="AH51" s="177" t="b">
        <v>0</v>
      </c>
    </row>
    <row r="52" spans="1:34" ht="16.2"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0" t="str">
        <f>IF(AH51=TRUE,"問題なし","問題あり")</f>
        <v>問題あり</v>
      </c>
      <c r="AC52" s="680"/>
      <c r="AD52" s="680"/>
      <c r="AE52" s="680"/>
      <c r="AF52" s="680"/>
      <c r="AG52" s="3"/>
    </row>
    <row r="53" spans="1:34" ht="16.2"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2"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2"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2"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2"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2"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2"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2"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2"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2"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2"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2"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73">
        <f>'別添_計画書（病院及び有床診療所）'!AB64</f>
        <v>0</v>
      </c>
      <c r="AC64" s="673"/>
      <c r="AD64" s="673"/>
      <c r="AE64" s="673"/>
      <c r="AF64" s="673"/>
      <c r="AG64" s="74" t="s">
        <v>154</v>
      </c>
    </row>
    <row r="65" spans="1:33" ht="16.2"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39">
        <f>'別添_計画書（病院及び有床診療所）'!AB65</f>
        <v>0</v>
      </c>
      <c r="AC65" s="639"/>
      <c r="AD65" s="639"/>
      <c r="AE65" s="639"/>
      <c r="AF65" s="639"/>
      <c r="AG65" s="127" t="s">
        <v>132</v>
      </c>
    </row>
    <row r="66" spans="1:33" ht="16.2"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05"/>
      <c r="AC66" s="605"/>
      <c r="AD66" s="605"/>
      <c r="AE66" s="605"/>
      <c r="AF66" s="605"/>
      <c r="AG66" s="176" t="s">
        <v>132</v>
      </c>
    </row>
    <row r="67" spans="1:33" ht="16.2"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08">
        <f>AB66-AB65</f>
        <v>0</v>
      </c>
      <c r="AC67" s="608"/>
      <c r="AD67" s="608"/>
      <c r="AE67" s="608"/>
      <c r="AF67" s="608"/>
      <c r="AG67" s="176" t="s">
        <v>132</v>
      </c>
    </row>
    <row r="68" spans="1:33" ht="16.2"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74"/>
      <c r="AC68" s="674"/>
      <c r="AD68" s="674"/>
      <c r="AE68" s="674"/>
      <c r="AF68" s="674"/>
      <c r="AG68" s="131" t="s">
        <v>132</v>
      </c>
    </row>
    <row r="69" spans="1:33" ht="16.2"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75"/>
      <c r="AC69" s="675"/>
      <c r="AD69" s="675"/>
      <c r="AE69" s="675"/>
      <c r="AF69" s="675"/>
      <c r="AG69" s="131" t="s">
        <v>160</v>
      </c>
    </row>
    <row r="70" spans="1:33" ht="16.2"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76">
        <f>IFERROR(AB69/AB65*100,0)</f>
        <v>0</v>
      </c>
      <c r="AC70" s="676"/>
      <c r="AD70" s="676"/>
      <c r="AE70" s="676"/>
      <c r="AF70" s="676"/>
      <c r="AG70" s="132" t="s">
        <v>162</v>
      </c>
    </row>
    <row r="71" spans="1:33" ht="16.2"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2"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09"/>
      <c r="AB72" s="609"/>
      <c r="AC72" s="609"/>
      <c r="AD72" s="609"/>
      <c r="AE72" s="609"/>
      <c r="AF72" s="609"/>
      <c r="AG72" s="609"/>
    </row>
    <row r="73" spans="1:33" ht="16.2"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73">
        <f>'別添_計画書（病院及び有床診療所）'!AB73</f>
        <v>0</v>
      </c>
      <c r="AC73" s="673"/>
      <c r="AD73" s="673"/>
      <c r="AE73" s="673"/>
      <c r="AF73" s="673"/>
      <c r="AG73" s="74" t="s">
        <v>154</v>
      </c>
    </row>
    <row r="74" spans="1:33" ht="16.2"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39">
        <f>'別添_計画書（病院及び有床診療所）'!AB74</f>
        <v>0</v>
      </c>
      <c r="AC74" s="639"/>
      <c r="AD74" s="639"/>
      <c r="AE74" s="639"/>
      <c r="AF74" s="639"/>
      <c r="AG74" s="127" t="s">
        <v>132</v>
      </c>
    </row>
    <row r="75" spans="1:33" ht="16.2"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05"/>
      <c r="AC75" s="605"/>
      <c r="AD75" s="605"/>
      <c r="AE75" s="605"/>
      <c r="AF75" s="605"/>
      <c r="AG75" s="176" t="s">
        <v>132</v>
      </c>
    </row>
    <row r="76" spans="1:33" ht="16.2"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08">
        <f>AB75-AB74</f>
        <v>0</v>
      </c>
      <c r="AC76" s="608"/>
      <c r="AD76" s="608"/>
      <c r="AE76" s="608"/>
      <c r="AF76" s="608"/>
      <c r="AG76" s="176" t="s">
        <v>132</v>
      </c>
    </row>
    <row r="77" spans="1:33" ht="16.2"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74"/>
      <c r="AC77" s="674"/>
      <c r="AD77" s="674"/>
      <c r="AE77" s="674"/>
      <c r="AF77" s="674"/>
      <c r="AG77" s="131" t="s">
        <v>132</v>
      </c>
    </row>
    <row r="78" spans="1:33" ht="16.2"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75"/>
      <c r="AC78" s="675"/>
      <c r="AD78" s="675"/>
      <c r="AE78" s="675"/>
      <c r="AF78" s="675"/>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76">
        <f>IFERROR(AB78/AB74*100,0)</f>
        <v>0</v>
      </c>
      <c r="AC79" s="676"/>
      <c r="AD79" s="676"/>
      <c r="AE79" s="676"/>
      <c r="AF79" s="676"/>
      <c r="AG79" s="132" t="s">
        <v>162</v>
      </c>
    </row>
    <row r="80" spans="1:33" ht="16.350000000000001" customHeight="1"/>
    <row r="81" spans="1:33" ht="16.2"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09"/>
      <c r="AB81" s="609"/>
      <c r="AC81" s="609"/>
      <c r="AD81" s="609"/>
      <c r="AE81" s="609"/>
      <c r="AF81" s="609"/>
      <c r="AG81" s="609"/>
    </row>
    <row r="82" spans="1:33" ht="16.2"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73">
        <f>'別添_計画書（病院及び有床診療所）'!AB82</f>
        <v>0</v>
      </c>
      <c r="AC82" s="673"/>
      <c r="AD82" s="673"/>
      <c r="AE82" s="673"/>
      <c r="AF82" s="673"/>
      <c r="AG82" s="74" t="s">
        <v>154</v>
      </c>
    </row>
    <row r="83" spans="1:33" ht="16.2"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39">
        <f>'別添_計画書（病院及び有床診療所）'!AB83</f>
        <v>0</v>
      </c>
      <c r="AC83" s="639"/>
      <c r="AD83" s="639"/>
      <c r="AE83" s="639"/>
      <c r="AF83" s="639"/>
      <c r="AG83" s="127" t="s">
        <v>132</v>
      </c>
    </row>
    <row r="84" spans="1:33" ht="16.2"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05"/>
      <c r="AC84" s="605"/>
      <c r="AD84" s="605"/>
      <c r="AE84" s="605"/>
      <c r="AF84" s="605"/>
      <c r="AG84" s="176" t="s">
        <v>132</v>
      </c>
    </row>
    <row r="85" spans="1:33" ht="16.2"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08">
        <f>AB84-AB83</f>
        <v>0</v>
      </c>
      <c r="AC85" s="608"/>
      <c r="AD85" s="608"/>
      <c r="AE85" s="608"/>
      <c r="AF85" s="608"/>
      <c r="AG85" s="176" t="s">
        <v>132</v>
      </c>
    </row>
    <row r="86" spans="1:33" ht="16.2"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74"/>
      <c r="AC86" s="674"/>
      <c r="AD86" s="674"/>
      <c r="AE86" s="674"/>
      <c r="AF86" s="674"/>
      <c r="AG86" s="131" t="s">
        <v>132</v>
      </c>
    </row>
    <row r="87" spans="1:33" ht="16.2"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75"/>
      <c r="AC87" s="675"/>
      <c r="AD87" s="675"/>
      <c r="AE87" s="675"/>
      <c r="AF87" s="675"/>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76">
        <f>IFERROR(AB87/AB83*100,0)</f>
        <v>0</v>
      </c>
      <c r="AC88" s="676"/>
      <c r="AD88" s="676"/>
      <c r="AE88" s="676"/>
      <c r="AF88" s="676"/>
      <c r="AG88" s="132" t="s">
        <v>162</v>
      </c>
    </row>
    <row r="89" spans="1:33" ht="16.350000000000001" customHeight="1"/>
    <row r="90" spans="1:33" ht="16.2"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09"/>
      <c r="AB90" s="609"/>
      <c r="AC90" s="609"/>
      <c r="AD90" s="609"/>
      <c r="AE90" s="609"/>
      <c r="AF90" s="609"/>
      <c r="AG90" s="609"/>
    </row>
    <row r="91" spans="1:33" ht="16.2"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73">
        <f>'別添_計画書（病院及び有床診療所）'!AB91</f>
        <v>0</v>
      </c>
      <c r="AC91" s="673"/>
      <c r="AD91" s="673"/>
      <c r="AE91" s="673"/>
      <c r="AF91" s="673"/>
      <c r="AG91" s="74" t="s">
        <v>154</v>
      </c>
    </row>
    <row r="92" spans="1:33" ht="16.2"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39">
        <f>'別添_計画書（病院及び有床診療所）'!AB92</f>
        <v>0</v>
      </c>
      <c r="AC92" s="639"/>
      <c r="AD92" s="639"/>
      <c r="AE92" s="639"/>
      <c r="AF92" s="639"/>
      <c r="AG92" s="127" t="s">
        <v>132</v>
      </c>
    </row>
    <row r="93" spans="1:33" ht="16.2"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05"/>
      <c r="AC93" s="605"/>
      <c r="AD93" s="605"/>
      <c r="AE93" s="605"/>
      <c r="AF93" s="605"/>
      <c r="AG93" s="176" t="s">
        <v>132</v>
      </c>
    </row>
    <row r="94" spans="1:33" ht="16.2"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08">
        <f>AB93-AB92</f>
        <v>0</v>
      </c>
      <c r="AC94" s="608"/>
      <c r="AD94" s="608"/>
      <c r="AE94" s="608"/>
      <c r="AF94" s="608"/>
      <c r="AG94" s="176" t="s">
        <v>132</v>
      </c>
    </row>
    <row r="95" spans="1:33" ht="16.2"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74"/>
      <c r="AC95" s="674"/>
      <c r="AD95" s="674"/>
      <c r="AE95" s="674"/>
      <c r="AF95" s="674"/>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75"/>
      <c r="AC96" s="675"/>
      <c r="AD96" s="675"/>
      <c r="AE96" s="675"/>
      <c r="AF96" s="675"/>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76">
        <f>IFERROR(AB96/AB92*100,0)</f>
        <v>0</v>
      </c>
      <c r="AC97" s="676"/>
      <c r="AD97" s="676"/>
      <c r="AE97" s="676"/>
      <c r="AF97" s="676"/>
      <c r="AG97" s="132" t="s">
        <v>162</v>
      </c>
    </row>
    <row r="98" spans="1:35" ht="16.350000000000001" customHeight="1">
      <c r="AG98" s="29"/>
    </row>
    <row r="99" spans="1:35" ht="16.350000000000001" customHeight="1" thickBot="1">
      <c r="A99" s="671" t="s">
        <v>349</v>
      </c>
      <c r="B99" s="671"/>
      <c r="C99" s="671"/>
      <c r="D99" s="671"/>
      <c r="E99" s="671"/>
      <c r="F99" s="671"/>
      <c r="G99" s="671"/>
      <c r="H99" s="671"/>
      <c r="I99" s="671"/>
      <c r="J99" s="671"/>
      <c r="K99" s="671"/>
      <c r="L99" s="671"/>
      <c r="M99" s="671"/>
      <c r="N99" s="671"/>
      <c r="O99" s="671"/>
      <c r="P99" s="671"/>
      <c r="Q99" s="671"/>
      <c r="R99" s="671"/>
      <c r="S99" s="671"/>
      <c r="T99" s="671"/>
      <c r="U99" s="671"/>
      <c r="V99" s="671"/>
      <c r="W99" s="671"/>
      <c r="X99" s="671"/>
      <c r="Y99" s="671"/>
      <c r="Z99" s="671"/>
      <c r="AA99" s="671"/>
      <c r="AB99" s="671"/>
      <c r="AC99" s="671"/>
      <c r="AD99" s="671"/>
      <c r="AE99" s="671"/>
      <c r="AF99" s="671"/>
      <c r="AG99" s="671"/>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73">
        <f>'別添_計画書（病院及び有床診療所）'!AB100</f>
        <v>0</v>
      </c>
      <c r="AC100" s="673"/>
      <c r="AD100" s="673"/>
      <c r="AE100" s="673"/>
      <c r="AF100" s="673"/>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39">
        <f>'別添_計画書（病院及び有床診療所）'!AB101</f>
        <v>0</v>
      </c>
      <c r="AC101" s="639"/>
      <c r="AD101" s="639"/>
      <c r="AE101" s="639"/>
      <c r="AF101" s="639"/>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05"/>
      <c r="AC102" s="605"/>
      <c r="AD102" s="605"/>
      <c r="AE102" s="605"/>
      <c r="AF102" s="605"/>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08">
        <f>AB102-AB101</f>
        <v>0</v>
      </c>
      <c r="AC103" s="608"/>
      <c r="AD103" s="608"/>
      <c r="AE103" s="608"/>
      <c r="AF103" s="608"/>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74"/>
      <c r="AC104" s="674"/>
      <c r="AD104" s="674"/>
      <c r="AE104" s="674"/>
      <c r="AF104" s="674"/>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75"/>
      <c r="AC105" s="675"/>
      <c r="AD105" s="675"/>
      <c r="AE105" s="675"/>
      <c r="AF105" s="675"/>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76">
        <f>IFERROR(AB105/AB101*100,0)</f>
        <v>0</v>
      </c>
      <c r="AC106" s="676"/>
      <c r="AD106" s="676"/>
      <c r="AE106" s="676"/>
      <c r="AF106" s="676"/>
      <c r="AG106" s="132" t="s">
        <v>162</v>
      </c>
    </row>
    <row r="107" spans="1:35" ht="16.350000000000001" customHeight="1">
      <c r="AG107" s="29"/>
    </row>
    <row r="108" spans="1:35" ht="16.2"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09"/>
      <c r="AB108" s="609"/>
      <c r="AC108" s="609"/>
      <c r="AD108" s="609"/>
      <c r="AE108" s="609"/>
      <c r="AF108" s="609"/>
      <c r="AG108" s="609"/>
    </row>
    <row r="109" spans="1:35" ht="16.2"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73">
        <f>'別添_計画書（病院及び有床診療所）'!AB109</f>
        <v>0</v>
      </c>
      <c r="AC109" s="673"/>
      <c r="AD109" s="673"/>
      <c r="AE109" s="673"/>
      <c r="AF109" s="673"/>
      <c r="AG109" s="74" t="s">
        <v>154</v>
      </c>
    </row>
    <row r="110" spans="1:35" ht="16.2"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39">
        <f>'別添_計画書（病院及び有床診療所）'!AB110</f>
        <v>0</v>
      </c>
      <c r="AC110" s="639"/>
      <c r="AD110" s="639"/>
      <c r="AE110" s="639"/>
      <c r="AF110" s="639"/>
      <c r="AG110" s="127" t="s">
        <v>132</v>
      </c>
    </row>
    <row r="111" spans="1:35" ht="16.2"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05"/>
      <c r="AC111" s="605"/>
      <c r="AD111" s="605"/>
      <c r="AE111" s="605"/>
      <c r="AF111" s="605"/>
      <c r="AG111" s="176" t="s">
        <v>132</v>
      </c>
    </row>
    <row r="112" spans="1:35" ht="16.2"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08">
        <f>AB111-AB110</f>
        <v>0</v>
      </c>
      <c r="AC112" s="608"/>
      <c r="AD112" s="608"/>
      <c r="AE112" s="608"/>
      <c r="AF112" s="608"/>
      <c r="AG112" s="176" t="s">
        <v>132</v>
      </c>
    </row>
    <row r="113" spans="1:35" ht="16.2"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74"/>
      <c r="AC113" s="674"/>
      <c r="AD113" s="674"/>
      <c r="AE113" s="674"/>
      <c r="AF113" s="674"/>
      <c r="AG113" s="131" t="s">
        <v>132</v>
      </c>
    </row>
    <row r="114" spans="1:35" ht="16.2"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75"/>
      <c r="AC114" s="675"/>
      <c r="AD114" s="675"/>
      <c r="AE114" s="675"/>
      <c r="AF114" s="675"/>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76">
        <f>IFERROR(AB114/AB110*100,0)</f>
        <v>0</v>
      </c>
      <c r="AC115" s="676"/>
      <c r="AD115" s="676"/>
      <c r="AE115" s="676"/>
      <c r="AF115" s="676"/>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2"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1"/>
      <c r="AB118" s="611"/>
      <c r="AC118" s="611"/>
      <c r="AD118" s="611"/>
      <c r="AE118" s="611"/>
      <c r="AF118" s="611"/>
      <c r="AG118" s="611"/>
      <c r="AH118" s="191"/>
      <c r="AI118" s="191"/>
    </row>
    <row r="119" spans="1:35" ht="16.2"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73">
        <f>'別添_計画書（病院及び有床診療所）'!AB119</f>
        <v>0</v>
      </c>
      <c r="AC119" s="673"/>
      <c r="AD119" s="673"/>
      <c r="AE119" s="673"/>
      <c r="AF119" s="673"/>
      <c r="AG119" s="77" t="s">
        <v>154</v>
      </c>
      <c r="AH119" s="181"/>
      <c r="AI119" s="181"/>
    </row>
    <row r="120" spans="1:35" ht="16.2"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39">
        <f>'別添_計画書（病院及び有床診療所）'!AB120</f>
        <v>0</v>
      </c>
      <c r="AC120" s="639"/>
      <c r="AD120" s="639"/>
      <c r="AE120" s="639"/>
      <c r="AF120" s="639"/>
      <c r="AG120" s="121" t="s">
        <v>132</v>
      </c>
      <c r="AH120" s="181"/>
      <c r="AI120" s="181"/>
    </row>
    <row r="121" spans="1:35" ht="16.2"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39">
        <f>'別添_計画書（病院及び有床診療所）'!AB121</f>
        <v>0</v>
      </c>
      <c r="AC121" s="639"/>
      <c r="AD121" s="639"/>
      <c r="AE121" s="639"/>
      <c r="AF121" s="639"/>
      <c r="AG121" s="121" t="s">
        <v>132</v>
      </c>
    </row>
    <row r="122" spans="1:35" ht="16.2"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13"/>
      <c r="AC122" s="613"/>
      <c r="AD122" s="613"/>
      <c r="AE122" s="613"/>
      <c r="AF122" s="613"/>
      <c r="AG122" s="134" t="s">
        <v>132</v>
      </c>
    </row>
    <row r="123" spans="1:35" ht="16.2"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0"/>
      <c r="AC123" s="610"/>
      <c r="AD123" s="610"/>
      <c r="AE123" s="610"/>
      <c r="AF123" s="610"/>
      <c r="AG123" s="134" t="s">
        <v>132</v>
      </c>
    </row>
    <row r="124" spans="1:35" ht="16.2"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14">
        <f>AB122-AB120</f>
        <v>0</v>
      </c>
      <c r="AC124" s="614"/>
      <c r="AD124" s="614"/>
      <c r="AE124" s="614"/>
      <c r="AF124" s="614"/>
      <c r="AG124" s="134" t="s">
        <v>132</v>
      </c>
    </row>
    <row r="125" spans="1:35" ht="16.2"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14">
        <f>AB123-AB121</f>
        <v>0</v>
      </c>
      <c r="AC125" s="614"/>
      <c r="AD125" s="614"/>
      <c r="AE125" s="614"/>
      <c r="AF125" s="614"/>
      <c r="AG125" s="134" t="s">
        <v>132</v>
      </c>
    </row>
    <row r="126" spans="1:35" ht="16.2"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0"/>
      <c r="AC126" s="610"/>
      <c r="AD126" s="610"/>
      <c r="AE126" s="610"/>
      <c r="AF126" s="610"/>
      <c r="AG126" s="137" t="s">
        <v>132</v>
      </c>
    </row>
    <row r="127" spans="1:35" ht="16.2"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15"/>
      <c r="AC127" s="615"/>
      <c r="AD127" s="615"/>
      <c r="AE127" s="615"/>
      <c r="AF127" s="615"/>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72">
        <f>IFERROR(AB127/AB121*100,0)</f>
        <v>0</v>
      </c>
      <c r="AC128" s="672"/>
      <c r="AD128" s="672"/>
      <c r="AE128" s="672"/>
      <c r="AF128" s="672"/>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2"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1"/>
      <c r="AB130" s="611"/>
      <c r="AC130" s="611"/>
      <c r="AD130" s="611"/>
      <c r="AE130" s="611"/>
      <c r="AF130" s="611"/>
      <c r="AG130" s="611"/>
      <c r="AH130" s="191"/>
      <c r="AI130" s="191"/>
    </row>
    <row r="131" spans="1:35" ht="16.2"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73">
        <f>'別添_計画書（病院及び有床診療所）'!AB131</f>
        <v>0</v>
      </c>
      <c r="AC131" s="673"/>
      <c r="AD131" s="673"/>
      <c r="AE131" s="673"/>
      <c r="AF131" s="673"/>
      <c r="AG131" s="77" t="s">
        <v>154</v>
      </c>
      <c r="AH131" s="181"/>
      <c r="AI131" s="181"/>
    </row>
    <row r="132" spans="1:35" ht="16.2"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39">
        <f>'別添_計画書（病院及び有床診療所）'!AB132</f>
        <v>0</v>
      </c>
      <c r="AC132" s="639"/>
      <c r="AD132" s="639"/>
      <c r="AE132" s="639"/>
      <c r="AF132" s="639"/>
      <c r="AG132" s="121" t="s">
        <v>132</v>
      </c>
      <c r="AH132" s="181"/>
      <c r="AI132" s="181"/>
    </row>
    <row r="133" spans="1:35" ht="16.2"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39">
        <f>'別添_計画書（病院及び有床診療所）'!AB133</f>
        <v>0</v>
      </c>
      <c r="AC133" s="639"/>
      <c r="AD133" s="639"/>
      <c r="AE133" s="639"/>
      <c r="AF133" s="639"/>
      <c r="AG133" s="67" t="s">
        <v>132</v>
      </c>
    </row>
    <row r="134" spans="1:35" ht="16.2"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13"/>
      <c r="AC134" s="613"/>
      <c r="AD134" s="613"/>
      <c r="AE134" s="613"/>
      <c r="AF134" s="613"/>
      <c r="AG134" s="69" t="s">
        <v>132</v>
      </c>
    </row>
    <row r="135" spans="1:35" ht="16.2"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0"/>
      <c r="AC135" s="610"/>
      <c r="AD135" s="610"/>
      <c r="AE135" s="610"/>
      <c r="AF135" s="610"/>
      <c r="AG135" s="69" t="s">
        <v>132</v>
      </c>
    </row>
    <row r="136" spans="1:35" ht="16.2"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14">
        <f>AB134-AB132</f>
        <v>0</v>
      </c>
      <c r="AC136" s="614"/>
      <c r="AD136" s="614"/>
      <c r="AE136" s="614"/>
      <c r="AF136" s="614"/>
      <c r="AG136" s="69" t="s">
        <v>132</v>
      </c>
    </row>
    <row r="137" spans="1:35" ht="16.2"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14">
        <f>AB135-AB133</f>
        <v>0</v>
      </c>
      <c r="AC137" s="614"/>
      <c r="AD137" s="614"/>
      <c r="AE137" s="614"/>
      <c r="AF137" s="614"/>
      <c r="AG137" s="69" t="s">
        <v>132</v>
      </c>
    </row>
    <row r="138" spans="1:35" ht="16.2"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0"/>
      <c r="AC138" s="610"/>
      <c r="AD138" s="610"/>
      <c r="AE138" s="610"/>
      <c r="AF138" s="610"/>
      <c r="AG138" s="135" t="s">
        <v>132</v>
      </c>
    </row>
    <row r="139" spans="1:35" ht="16.2"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15"/>
      <c r="AC139" s="615"/>
      <c r="AD139" s="615"/>
      <c r="AE139" s="615"/>
      <c r="AF139" s="615"/>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72">
        <f>IFERROR(AB139/AB133*100,0)</f>
        <v>0</v>
      </c>
      <c r="AC140" s="672"/>
      <c r="AD140" s="672"/>
      <c r="AE140" s="672"/>
      <c r="AF140" s="672"/>
      <c r="AG140" s="136" t="s">
        <v>162</v>
      </c>
    </row>
    <row r="141" spans="1:35" ht="4.2"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0"/>
      <c r="G145" s="620"/>
      <c r="H145" s="3" t="s">
        <v>16</v>
      </c>
      <c r="I145" s="620"/>
      <c r="J145" s="620"/>
      <c r="K145" s="3" t="s">
        <v>126</v>
      </c>
      <c r="L145" s="620"/>
      <c r="M145" s="620"/>
      <c r="N145" s="3" t="s">
        <v>18</v>
      </c>
      <c r="O145" s="3"/>
      <c r="P145" s="3"/>
      <c r="Q145" s="3" t="s">
        <v>387</v>
      </c>
      <c r="R145" s="3"/>
      <c r="S145" s="3"/>
      <c r="T145" s="3"/>
      <c r="U145" s="621"/>
      <c r="V145" s="621"/>
      <c r="W145" s="621"/>
      <c r="X145" s="621"/>
      <c r="Y145" s="621"/>
      <c r="Z145" s="621"/>
      <c r="AA145" s="621"/>
      <c r="AB145" s="621"/>
      <c r="AC145" s="621"/>
      <c r="AD145" s="621"/>
      <c r="AE145" s="621"/>
      <c r="AF145" s="621"/>
      <c r="AG145" s="3"/>
    </row>
    <row r="146" spans="1:34" ht="10.95"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95"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A59:AE62">
    <cfRule type="containsText" dxfId="8" priority="1" operator="containsText" text="問題あり">
      <formula>NOT(ISERROR(SEARCH("問題あり",AA59)))</formula>
    </cfRule>
  </conditionalFormatting>
  <conditionalFormatting sqref="AB52:AF52 AA53:AE56 Z57:AD58">
    <cfRule type="containsText" dxfId="7" priority="2" operator="containsText" text="問題あり">
      <formula>NOT(ISERROR(SEARCH("問題あり",Z52)))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182880</xdr:colOff>
                    <xdr:row>7</xdr:row>
                    <xdr:rowOff>175260</xdr:rowOff>
                  </from>
                  <to>
                    <xdr:col>2</xdr:col>
                    <xdr:colOff>274320</xdr:colOff>
                    <xdr:row>9</xdr:row>
                    <xdr:rowOff>22860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182880</xdr:colOff>
                    <xdr:row>8</xdr:row>
                    <xdr:rowOff>175260</xdr:rowOff>
                  </from>
                  <to>
                    <xdr:col>2</xdr:col>
                    <xdr:colOff>289560</xdr:colOff>
                    <xdr:row>10</xdr:row>
                    <xdr:rowOff>22860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68580</xdr:colOff>
                    <xdr:row>49</xdr:row>
                    <xdr:rowOff>175260</xdr:rowOff>
                  </from>
                  <to>
                    <xdr:col>32</xdr:col>
                    <xdr:colOff>144780</xdr:colOff>
                    <xdr:row>51</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69921875" defaultRowHeight="13.2" outlineLevelCol="1"/>
  <cols>
    <col min="1" max="1" width="4.69921875" style="4" customWidth="1"/>
    <col min="2" max="2" width="3.3984375" style="4" customWidth="1"/>
    <col min="3" max="3" width="4.59765625" style="4" customWidth="1"/>
    <col min="4" max="32" width="3.3984375" style="4" customWidth="1"/>
    <col min="33" max="33" width="3.3984375" style="29" customWidth="1"/>
    <col min="34" max="34" width="7" style="177" hidden="1" customWidth="1" outlineLevel="1"/>
    <col min="35" max="40" width="2.69921875" style="177" hidden="1" customWidth="1" outlineLevel="1"/>
    <col min="41" max="42" width="8.69921875" style="177" hidden="1" customWidth="1" outlineLevel="1"/>
    <col min="43" max="43" width="8.69921875" style="4" collapsed="1"/>
    <col min="44" max="16384" width="8.69921875" style="4"/>
  </cols>
  <sheetData>
    <row r="1" spans="1:33" ht="16.2"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2" customHeight="1">
      <c r="A2" s="588" t="s">
        <v>388</v>
      </c>
      <c r="B2" s="588"/>
      <c r="C2" s="588"/>
      <c r="D2" s="588"/>
      <c r="E2" s="588"/>
      <c r="F2" s="588"/>
      <c r="G2" s="588"/>
      <c r="H2" s="588"/>
      <c r="I2" s="588"/>
      <c r="J2" s="588"/>
      <c r="K2" s="588"/>
      <c r="L2" s="588"/>
      <c r="M2" s="588"/>
      <c r="N2" s="588"/>
      <c r="O2" s="588"/>
      <c r="P2" s="588"/>
      <c r="Q2" s="588"/>
      <c r="R2" s="588"/>
      <c r="S2" s="588"/>
      <c r="T2" s="624"/>
      <c r="U2" s="624"/>
      <c r="V2" s="173" t="s">
        <v>118</v>
      </c>
      <c r="W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1" t="s">
        <v>119</v>
      </c>
      <c r="T4" s="591"/>
      <c r="U4" s="591"/>
      <c r="V4" s="591"/>
      <c r="W4" s="591"/>
      <c r="X4" s="592" t="e">
        <f>IF(#REF!=0,"",#REF!)</f>
        <v>#REF!</v>
      </c>
      <c r="Y4" s="683"/>
      <c r="Z4" s="683"/>
      <c r="AA4" s="683"/>
      <c r="AB4" s="683"/>
      <c r="AC4" s="683"/>
      <c r="AD4" s="683"/>
      <c r="AE4" s="683"/>
      <c r="AF4" s="683"/>
      <c r="AG4" s="693"/>
    </row>
    <row r="5" spans="1:33" ht="16.2" customHeight="1">
      <c r="A5" s="3"/>
      <c r="B5" s="3"/>
      <c r="C5" s="3"/>
      <c r="D5" s="3"/>
      <c r="E5" s="3"/>
      <c r="F5" s="3"/>
      <c r="G5" s="3"/>
      <c r="H5" s="3"/>
      <c r="I5" s="3"/>
      <c r="J5" s="3"/>
      <c r="K5" s="3"/>
      <c r="L5" s="3"/>
      <c r="M5" s="3"/>
      <c r="N5" s="3"/>
      <c r="O5" s="3"/>
      <c r="P5" s="3"/>
      <c r="Q5" s="3"/>
      <c r="R5" s="3"/>
      <c r="S5" s="3" t="s">
        <v>120</v>
      </c>
      <c r="T5" s="3"/>
      <c r="U5" s="3"/>
      <c r="V5" s="3"/>
      <c r="W5" s="3"/>
      <c r="X5" s="592" t="e">
        <f>IF(#REF!=0,"",#REF!)</f>
        <v>#REF!</v>
      </c>
      <c r="Y5" s="683"/>
      <c r="Z5" s="683"/>
      <c r="AA5" s="683"/>
      <c r="AB5" s="683"/>
      <c r="AC5" s="683"/>
      <c r="AD5" s="683"/>
      <c r="AE5" s="683"/>
      <c r="AF5" s="683"/>
      <c r="AG5" s="693"/>
    </row>
    <row r="6" spans="1:33" ht="16.2"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2"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2" customHeight="1" thickBot="1">
      <c r="A8" s="3"/>
      <c r="B8" s="697"/>
      <c r="C8" s="698"/>
      <c r="D8" s="668" t="s">
        <v>123</v>
      </c>
      <c r="E8" s="623"/>
      <c r="F8" s="623"/>
      <c r="G8" s="623"/>
      <c r="H8" s="623"/>
      <c r="I8" s="623"/>
      <c r="J8" s="623"/>
      <c r="K8" s="623"/>
      <c r="L8" s="623"/>
      <c r="M8" s="623"/>
      <c r="N8" s="623"/>
      <c r="O8" s="623"/>
      <c r="P8" s="623"/>
      <c r="Q8" s="623"/>
      <c r="R8" s="623"/>
      <c r="S8" s="623"/>
      <c r="T8" s="623"/>
      <c r="U8" s="623"/>
      <c r="V8" s="623"/>
      <c r="W8" s="623"/>
      <c r="X8" s="623"/>
      <c r="Y8" s="623"/>
      <c r="Z8" s="623"/>
      <c r="AA8" s="3"/>
      <c r="AB8" s="3"/>
      <c r="AC8" s="3"/>
      <c r="AD8" s="3"/>
      <c r="AE8" s="3"/>
      <c r="AF8" s="3"/>
      <c r="AG8" s="20"/>
    </row>
    <row r="9" spans="1:33" ht="16.2" customHeight="1" thickBot="1">
      <c r="A9" s="3"/>
      <c r="B9" s="697"/>
      <c r="C9" s="698"/>
      <c r="D9" s="660" t="s">
        <v>124</v>
      </c>
      <c r="E9" s="638"/>
      <c r="F9" s="638"/>
      <c r="G9" s="638"/>
      <c r="H9" s="638"/>
      <c r="I9" s="638"/>
      <c r="J9" s="638"/>
      <c r="K9" s="638"/>
      <c r="L9" s="638"/>
      <c r="M9" s="638"/>
      <c r="N9" s="638"/>
      <c r="O9" s="638"/>
      <c r="P9" s="638"/>
      <c r="Q9" s="638"/>
      <c r="R9" s="638"/>
      <c r="S9" s="638"/>
      <c r="T9" s="638"/>
      <c r="U9" s="638"/>
      <c r="V9" s="638"/>
      <c r="W9" s="638"/>
      <c r="X9" s="638"/>
      <c r="Y9" s="638"/>
      <c r="Z9" s="638"/>
      <c r="AA9" s="3"/>
      <c r="AB9" s="3"/>
      <c r="AC9" s="3"/>
      <c r="AD9" s="3"/>
      <c r="AE9" s="3"/>
      <c r="AF9" s="3"/>
      <c r="AG9" s="20"/>
    </row>
    <row r="10" spans="1:33" ht="16.2"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2" customHeight="1" thickBot="1">
      <c r="A11" s="3" t="s">
        <v>125</v>
      </c>
      <c r="B11" s="3"/>
      <c r="C11" s="3"/>
      <c r="D11" s="3"/>
      <c r="E11" s="3"/>
      <c r="F11" s="3"/>
      <c r="L11" s="3"/>
      <c r="M11" s="3"/>
      <c r="N11" s="3"/>
      <c r="O11" s="3"/>
      <c r="P11" s="3"/>
      <c r="Q11" s="3"/>
      <c r="R11" s="3"/>
      <c r="S11" s="3"/>
      <c r="T11" s="3"/>
      <c r="U11" s="3"/>
      <c r="V11" s="3"/>
      <c r="AE11" s="3"/>
      <c r="AF11" s="3"/>
      <c r="AG11" s="20"/>
    </row>
    <row r="12" spans="1:33" ht="16.2" customHeight="1" thickBot="1">
      <c r="B12" s="632" t="s">
        <v>15</v>
      </c>
      <c r="C12" s="633"/>
      <c r="D12" s="633"/>
      <c r="E12" s="694" t="e">
        <f>IF('（別添）_計画書（診療所用）案１'!#REF!=0,"",'（別添）_計画書（診療所用）案１'!#REF!)</f>
        <v>#REF!</v>
      </c>
      <c r="F12" s="694"/>
      <c r="G12" s="21" t="s">
        <v>16</v>
      </c>
      <c r="H12" s="694" t="e">
        <f>IF('（別添）_計画書（診療所用）案１'!#REF!=0,"",'（別添）_計画書（診療所用）案１'!#REF!)</f>
        <v>#REF!</v>
      </c>
      <c r="I12" s="694"/>
      <c r="J12" s="21" t="s">
        <v>126</v>
      </c>
      <c r="K12" s="21"/>
      <c r="L12" s="21" t="s">
        <v>127</v>
      </c>
      <c r="M12" s="21" t="s">
        <v>15</v>
      </c>
      <c r="N12" s="21"/>
      <c r="O12" s="694" t="e">
        <f>IF('（別添）_計画書（診療所用）案１'!#REF!=0,"",'（別添）_計画書（診療所用）案１'!#REF!)</f>
        <v>#REF!</v>
      </c>
      <c r="P12" s="694"/>
      <c r="Q12" s="21" t="s">
        <v>16</v>
      </c>
      <c r="R12" s="694" t="e">
        <f>IF('（別添）_計画書（診療所用）案１'!#REF!=0,"",'（別添）_計画書（診療所用）案１'!#REF!)</f>
        <v>#REF!</v>
      </c>
      <c r="S12" s="694"/>
      <c r="T12" s="22" t="s">
        <v>126</v>
      </c>
      <c r="V12" s="695" t="e">
        <f>'（別添）_計画書（診療所用）案１'!#REF!</f>
        <v>#REF!</v>
      </c>
      <c r="W12" s="695"/>
      <c r="X12" s="695"/>
      <c r="Y12" s="696"/>
      <c r="Z12" s="3" t="s">
        <v>128</v>
      </c>
      <c r="AA12" s="3"/>
      <c r="AG12" s="20"/>
    </row>
    <row r="13" spans="1:33" ht="16.2" customHeight="1">
      <c r="B13" s="29"/>
      <c r="C13" s="29"/>
      <c r="D13" s="29"/>
      <c r="E13" s="29"/>
      <c r="F13" s="29"/>
      <c r="H13" s="29"/>
      <c r="I13" s="29"/>
      <c r="O13" s="29"/>
      <c r="P13" s="29"/>
      <c r="R13" s="29"/>
      <c r="S13" s="29"/>
      <c r="V13" s="219"/>
      <c r="W13" s="219"/>
      <c r="X13" s="219"/>
      <c r="Y13" s="219"/>
    </row>
    <row r="14" spans="1:33" ht="16.2"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2" customHeight="1" thickBot="1">
      <c r="A15" s="3"/>
      <c r="B15" s="632" t="s">
        <v>15</v>
      </c>
      <c r="C15" s="633"/>
      <c r="D15" s="633"/>
      <c r="E15" s="694" t="e">
        <f>IF('（別添）_計画書（診療所用）案１'!#REF!=0,"",'（別添）_計画書（診療所用）案１'!#REF!)</f>
        <v>#REF!</v>
      </c>
      <c r="F15" s="694"/>
      <c r="G15" s="21" t="s">
        <v>16</v>
      </c>
      <c r="H15" s="694" t="e">
        <f>IF('（別添）_計画書（診療所用）案１'!#REF!=0,"",'（別添）_計画書（診療所用）案１'!#REF!)</f>
        <v>#REF!</v>
      </c>
      <c r="I15" s="694"/>
      <c r="J15" s="21" t="s">
        <v>126</v>
      </c>
      <c r="K15" s="21"/>
      <c r="L15" s="21" t="s">
        <v>127</v>
      </c>
      <c r="M15" s="21" t="s">
        <v>15</v>
      </c>
      <c r="N15" s="21"/>
      <c r="O15" s="634"/>
      <c r="P15" s="634"/>
      <c r="Q15" s="21" t="s">
        <v>16</v>
      </c>
      <c r="R15" s="634"/>
      <c r="S15" s="634"/>
      <c r="T15" s="22" t="s">
        <v>126</v>
      </c>
      <c r="V15" s="695">
        <f>IFERROR(IF(E15=O15,R15-H15+1,IF(O15-E15=1,12-H15+1+R15,IF(O15-E15=2,12-H15+1+R15+12,"エラー"))),1)</f>
        <v>1</v>
      </c>
      <c r="W15" s="695"/>
      <c r="X15" s="695"/>
      <c r="Y15" s="696"/>
      <c r="Z15" s="3" t="s">
        <v>128</v>
      </c>
      <c r="AA15" s="3"/>
      <c r="AG15" s="20"/>
    </row>
    <row r="16" spans="1:33" ht="16.2" customHeight="1" thickBot="1">
      <c r="B16" s="29"/>
      <c r="C16" s="29"/>
      <c r="D16" s="29"/>
      <c r="E16" s="29"/>
      <c r="F16" s="29"/>
      <c r="H16" s="29"/>
      <c r="I16" s="29"/>
      <c r="O16" s="29"/>
      <c r="P16" s="29"/>
      <c r="R16" s="29"/>
      <c r="S16" s="29"/>
      <c r="V16" s="220"/>
      <c r="W16" s="220"/>
      <c r="X16" s="220"/>
      <c r="Y16" s="220"/>
    </row>
    <row r="17" spans="1:34" ht="16.2" customHeight="1" thickBot="1">
      <c r="A17" s="2" t="s">
        <v>236</v>
      </c>
      <c r="B17" s="2"/>
      <c r="C17" s="3"/>
      <c r="D17" s="3"/>
      <c r="E17" s="3"/>
      <c r="F17" s="3"/>
      <c r="G17" s="3"/>
      <c r="H17" s="3"/>
      <c r="I17" s="3"/>
      <c r="J17" s="3"/>
      <c r="K17" s="3"/>
      <c r="L17" s="3"/>
      <c r="M17" s="3"/>
      <c r="N17" s="3"/>
      <c r="O17" s="3"/>
      <c r="P17" s="3"/>
      <c r="Q17" s="3"/>
      <c r="R17" s="3"/>
      <c r="S17" s="3"/>
      <c r="T17" s="3"/>
      <c r="U17" s="3"/>
      <c r="W17" s="178"/>
      <c r="X17" s="625" t="s">
        <v>237</v>
      </c>
      <c r="Y17" s="626"/>
      <c r="Z17" s="3"/>
      <c r="AA17" s="3"/>
      <c r="AB17" s="3"/>
      <c r="AC17" s="3"/>
      <c r="AD17" s="3"/>
      <c r="AE17" s="3"/>
      <c r="AF17" s="3"/>
      <c r="AG17" s="20"/>
      <c r="AH17" s="177" t="b">
        <v>0</v>
      </c>
    </row>
    <row r="18" spans="1:34" ht="16.2" customHeight="1" thickBot="1">
      <c r="A18" s="4" t="s">
        <v>390</v>
      </c>
      <c r="B18" s="173"/>
    </row>
    <row r="19" spans="1:34" ht="16.2" customHeight="1">
      <c r="A19" s="184" t="s">
        <v>391</v>
      </c>
      <c r="B19" s="5"/>
      <c r="C19" s="5"/>
      <c r="D19" s="5"/>
      <c r="E19" s="5"/>
      <c r="F19" s="5"/>
      <c r="G19" s="5"/>
      <c r="H19" s="5"/>
      <c r="I19" s="5"/>
      <c r="J19" s="5"/>
      <c r="K19" s="5"/>
      <c r="L19" s="5"/>
      <c r="M19" s="5"/>
      <c r="N19" s="5"/>
      <c r="O19" s="5"/>
      <c r="P19" s="5"/>
      <c r="Q19" s="5"/>
      <c r="R19" s="731"/>
      <c r="S19" s="732"/>
      <c r="T19" s="732"/>
      <c r="U19" s="732"/>
      <c r="V19" s="732"/>
      <c r="W19" s="732"/>
      <c r="X19" s="732"/>
      <c r="Y19" s="55"/>
      <c r="Z19" s="55"/>
      <c r="AA19" s="55"/>
      <c r="AB19" s="55"/>
      <c r="AC19" s="733"/>
      <c r="AD19" s="733"/>
      <c r="AE19" s="733"/>
      <c r="AF19" s="733"/>
      <c r="AG19" s="74"/>
    </row>
    <row r="20" spans="1:34" ht="16.2" customHeight="1">
      <c r="A20" s="221"/>
      <c r="B20" s="734" t="s">
        <v>293</v>
      </c>
      <c r="C20" s="734"/>
      <c r="D20" s="734"/>
      <c r="E20" s="734"/>
      <c r="F20" s="734"/>
      <c r="G20" s="734"/>
      <c r="H20" s="734"/>
      <c r="I20" s="734"/>
      <c r="J20" s="734"/>
      <c r="K20" s="734"/>
      <c r="L20" s="734"/>
      <c r="M20" s="734"/>
      <c r="N20" s="734"/>
      <c r="O20" s="734"/>
      <c r="P20" s="734"/>
      <c r="Q20" s="734"/>
      <c r="R20" s="734"/>
      <c r="S20" s="720" t="s">
        <v>294</v>
      </c>
      <c r="T20" s="721"/>
      <c r="U20" s="721"/>
      <c r="V20" s="721"/>
      <c r="W20" s="721"/>
      <c r="X20" s="721"/>
      <c r="Y20" s="722"/>
      <c r="Z20" s="720" t="s">
        <v>238</v>
      </c>
      <c r="AA20" s="721"/>
      <c r="AB20" s="721"/>
      <c r="AC20" s="722"/>
      <c r="AD20" s="720" t="s">
        <v>239</v>
      </c>
      <c r="AE20" s="721"/>
      <c r="AF20" s="721"/>
      <c r="AG20" s="723"/>
    </row>
    <row r="21" spans="1:34" ht="16.2" customHeight="1">
      <c r="A21" s="221"/>
      <c r="B21" s="222" t="s">
        <v>295</v>
      </c>
      <c r="C21" s="223" t="s">
        <v>15</v>
      </c>
      <c r="D21" s="683" t="e">
        <f>E15</f>
        <v>#REF!</v>
      </c>
      <c r="E21" s="683"/>
      <c r="F21" s="70" t="s">
        <v>16</v>
      </c>
      <c r="G21" s="683" t="e">
        <f>H15</f>
        <v>#REF!</v>
      </c>
      <c r="H21" s="683"/>
      <c r="I21" s="70" t="s">
        <v>126</v>
      </c>
      <c r="J21" s="70" t="s">
        <v>296</v>
      </c>
      <c r="K21" s="70" t="s">
        <v>297</v>
      </c>
      <c r="L21" s="70"/>
      <c r="M21" s="688"/>
      <c r="N21" s="688"/>
      <c r="O21" s="224" t="s">
        <v>16</v>
      </c>
      <c r="P21" s="688"/>
      <c r="Q21" s="688"/>
      <c r="R21" s="225" t="s">
        <v>126</v>
      </c>
      <c r="S21" s="729"/>
      <c r="T21" s="689"/>
      <c r="U21" s="689"/>
      <c r="V21" s="689"/>
      <c r="W21" s="689"/>
      <c r="X21" s="689"/>
      <c r="Y21" s="730"/>
      <c r="Z21" s="592" t="str">
        <f>IF(S21="","",VLOOKUP(S21,'リスト（外来）'!C:D,2,FALSE))</f>
        <v/>
      </c>
      <c r="AA21" s="683"/>
      <c r="AB21" s="683"/>
      <c r="AC21" s="58" t="s">
        <v>138</v>
      </c>
      <c r="AD21" s="592" t="str">
        <f>IF(S21="","",VLOOKUP(S21,'リスト（外来）'!C:E,3,FALSE))</f>
        <v/>
      </c>
      <c r="AE21" s="683"/>
      <c r="AF21" s="683"/>
      <c r="AG21" s="226" t="s">
        <v>138</v>
      </c>
    </row>
    <row r="22" spans="1:34" ht="16.2" customHeight="1">
      <c r="A22" s="221"/>
      <c r="B22" s="222" t="s">
        <v>298</v>
      </c>
      <c r="C22" s="223" t="s">
        <v>15</v>
      </c>
      <c r="D22" s="688"/>
      <c r="E22" s="688"/>
      <c r="F22" s="70" t="s">
        <v>16</v>
      </c>
      <c r="G22" s="688"/>
      <c r="H22" s="688"/>
      <c r="I22" s="70" t="s">
        <v>126</v>
      </c>
      <c r="J22" s="70" t="s">
        <v>296</v>
      </c>
      <c r="K22" s="70" t="s">
        <v>297</v>
      </c>
      <c r="L22" s="70"/>
      <c r="M22" s="688"/>
      <c r="N22" s="688"/>
      <c r="O22" s="224" t="s">
        <v>16</v>
      </c>
      <c r="P22" s="688"/>
      <c r="Q22" s="688"/>
      <c r="R22" s="225" t="s">
        <v>126</v>
      </c>
      <c r="S22" s="729"/>
      <c r="T22" s="689"/>
      <c r="U22" s="689"/>
      <c r="V22" s="689"/>
      <c r="W22" s="689"/>
      <c r="X22" s="689"/>
      <c r="Y22" s="730"/>
      <c r="Z22" s="592" t="str">
        <f>IF(S22="","",VLOOKUP(S22,'リスト（外来）'!C:D,2,FALSE))</f>
        <v/>
      </c>
      <c r="AA22" s="683"/>
      <c r="AB22" s="683"/>
      <c r="AC22" s="58" t="s">
        <v>138</v>
      </c>
      <c r="AD22" s="592" t="str">
        <f>IF(S22="","",VLOOKUP(S22,'リスト（外来）'!C:E,3,FALSE))</f>
        <v/>
      </c>
      <c r="AE22" s="683"/>
      <c r="AF22" s="683"/>
      <c r="AG22" s="226" t="s">
        <v>138</v>
      </c>
    </row>
    <row r="23" spans="1:34" ht="16.2" customHeight="1">
      <c r="A23" s="221"/>
      <c r="B23" s="222" t="s">
        <v>299</v>
      </c>
      <c r="C23" s="223" t="s">
        <v>15</v>
      </c>
      <c r="D23" s="688"/>
      <c r="E23" s="688"/>
      <c r="F23" s="70" t="s">
        <v>16</v>
      </c>
      <c r="G23" s="688"/>
      <c r="H23" s="688"/>
      <c r="I23" s="70" t="s">
        <v>126</v>
      </c>
      <c r="J23" s="70" t="s">
        <v>296</v>
      </c>
      <c r="K23" s="70" t="s">
        <v>297</v>
      </c>
      <c r="L23" s="70"/>
      <c r="M23" s="688"/>
      <c r="N23" s="688"/>
      <c r="O23" s="224" t="s">
        <v>16</v>
      </c>
      <c r="P23" s="688"/>
      <c r="Q23" s="688"/>
      <c r="R23" s="225" t="s">
        <v>126</v>
      </c>
      <c r="S23" s="729"/>
      <c r="T23" s="689"/>
      <c r="U23" s="689"/>
      <c r="V23" s="689"/>
      <c r="W23" s="689"/>
      <c r="X23" s="689"/>
      <c r="Y23" s="730"/>
      <c r="Z23" s="592" t="str">
        <f>IF(S23="","",VLOOKUP(S23,'リスト（外来）'!C:D,2,FALSE))</f>
        <v/>
      </c>
      <c r="AA23" s="683"/>
      <c r="AB23" s="683"/>
      <c r="AC23" s="58" t="s">
        <v>138</v>
      </c>
      <c r="AD23" s="592" t="str">
        <f>IF(S23="","",VLOOKUP(S23,'リスト（外来）'!C:E,3,FALSE))</f>
        <v/>
      </c>
      <c r="AE23" s="683"/>
      <c r="AF23" s="683"/>
      <c r="AG23" s="226" t="s">
        <v>138</v>
      </c>
    </row>
    <row r="24" spans="1:34" ht="16.2" customHeight="1">
      <c r="A24" s="221"/>
      <c r="B24" s="227" t="s">
        <v>300</v>
      </c>
      <c r="C24" s="223" t="s">
        <v>15</v>
      </c>
      <c r="D24" s="688"/>
      <c r="E24" s="688"/>
      <c r="F24" s="70" t="s">
        <v>16</v>
      </c>
      <c r="G24" s="688"/>
      <c r="H24" s="688"/>
      <c r="I24" s="70" t="s">
        <v>126</v>
      </c>
      <c r="J24" s="70" t="s">
        <v>296</v>
      </c>
      <c r="K24" s="70" t="s">
        <v>297</v>
      </c>
      <c r="L24" s="70"/>
      <c r="M24" s="688"/>
      <c r="N24" s="688"/>
      <c r="O24" s="224" t="s">
        <v>16</v>
      </c>
      <c r="P24" s="688"/>
      <c r="Q24" s="688"/>
      <c r="R24" s="225" t="s">
        <v>126</v>
      </c>
      <c r="S24" s="729"/>
      <c r="T24" s="689"/>
      <c r="U24" s="689"/>
      <c r="V24" s="689"/>
      <c r="W24" s="689"/>
      <c r="X24" s="689"/>
      <c r="Y24" s="730"/>
      <c r="Z24" s="592" t="str">
        <f>IF(S24="","",VLOOKUP(S24,'リスト（外来）'!C:D,2,FALSE))</f>
        <v/>
      </c>
      <c r="AA24" s="683"/>
      <c r="AB24" s="683"/>
      <c r="AC24" s="58" t="s">
        <v>138</v>
      </c>
      <c r="AD24" s="592" t="str">
        <f>IF(S24="","",VLOOKUP(S24,'リスト（外来）'!C:E,3,FALSE))</f>
        <v/>
      </c>
      <c r="AE24" s="683"/>
      <c r="AF24" s="683"/>
      <c r="AG24" s="226" t="s">
        <v>138</v>
      </c>
    </row>
    <row r="25" spans="1:34" ht="16.2"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8"/>
      <c r="AD25" s="728"/>
      <c r="AE25" s="728"/>
      <c r="AF25" s="728"/>
      <c r="AG25" s="226"/>
    </row>
    <row r="26" spans="1:34" ht="16.2" customHeight="1">
      <c r="A26" s="221"/>
      <c r="B26" s="720" t="s">
        <v>293</v>
      </c>
      <c r="C26" s="721"/>
      <c r="D26" s="721"/>
      <c r="E26" s="721"/>
      <c r="F26" s="721"/>
      <c r="G26" s="721"/>
      <c r="H26" s="721"/>
      <c r="I26" s="721"/>
      <c r="J26" s="721"/>
      <c r="K26" s="721"/>
      <c r="L26" s="721"/>
      <c r="M26" s="721"/>
      <c r="N26" s="721"/>
      <c r="O26" s="721"/>
      <c r="P26" s="721"/>
      <c r="Q26" s="721"/>
      <c r="R26" s="722"/>
      <c r="S26" s="720" t="s">
        <v>392</v>
      </c>
      <c r="T26" s="721"/>
      <c r="U26" s="721"/>
      <c r="V26" s="721"/>
      <c r="W26" s="721"/>
      <c r="X26" s="721"/>
      <c r="Y26" s="722"/>
      <c r="Z26" s="721" t="s">
        <v>393</v>
      </c>
      <c r="AA26" s="721"/>
      <c r="AB26" s="721"/>
      <c r="AC26" s="721"/>
      <c r="AD26" s="721"/>
      <c r="AE26" s="721"/>
      <c r="AF26" s="721"/>
      <c r="AG26" s="723"/>
    </row>
    <row r="27" spans="1:34" ht="16.2" customHeight="1">
      <c r="A27" s="221"/>
      <c r="B27" s="222" t="s">
        <v>295</v>
      </c>
      <c r="C27" s="223" t="s">
        <v>15</v>
      </c>
      <c r="D27" s="683" t="e">
        <f>IF(D21="","",D21)</f>
        <v>#REF!</v>
      </c>
      <c r="E27" s="683"/>
      <c r="F27" s="70" t="s">
        <v>16</v>
      </c>
      <c r="G27" s="683" t="e">
        <f>IF(G21="","",G21)</f>
        <v>#REF!</v>
      </c>
      <c r="H27" s="683"/>
      <c r="I27" s="70" t="s">
        <v>126</v>
      </c>
      <c r="J27" s="70" t="s">
        <v>296</v>
      </c>
      <c r="K27" s="70" t="s">
        <v>297</v>
      </c>
      <c r="L27" s="70"/>
      <c r="M27" s="708" t="str">
        <f>IF(M21="","",M21)</f>
        <v/>
      </c>
      <c r="N27" s="708"/>
      <c r="O27" s="224" t="s">
        <v>16</v>
      </c>
      <c r="P27" s="708" t="str">
        <f>IF(P21="","",P21)</f>
        <v/>
      </c>
      <c r="Q27" s="708"/>
      <c r="R27" s="225" t="s">
        <v>126</v>
      </c>
      <c r="S27" s="724"/>
      <c r="T27" s="725"/>
      <c r="U27" s="725"/>
      <c r="V27" s="725"/>
      <c r="W27" s="725"/>
      <c r="X27" s="725"/>
      <c r="Y27" s="228" t="s">
        <v>140</v>
      </c>
      <c r="Z27" s="726"/>
      <c r="AA27" s="727"/>
      <c r="AB27" s="727"/>
      <c r="AC27" s="727"/>
      <c r="AD27" s="727"/>
      <c r="AE27" s="727"/>
      <c r="AF27" s="727"/>
      <c r="AG27" s="226" t="s">
        <v>140</v>
      </c>
    </row>
    <row r="28" spans="1:34" ht="16.2" customHeight="1">
      <c r="A28" s="221"/>
      <c r="B28" s="222" t="s">
        <v>298</v>
      </c>
      <c r="C28" s="223" t="s">
        <v>15</v>
      </c>
      <c r="D28" s="708" t="str">
        <f>IF(D22="","",D22)</f>
        <v/>
      </c>
      <c r="E28" s="708"/>
      <c r="F28" s="70" t="s">
        <v>16</v>
      </c>
      <c r="G28" s="708" t="str">
        <f>IF(G22="","",G22)</f>
        <v/>
      </c>
      <c r="H28" s="708"/>
      <c r="I28" s="70" t="s">
        <v>126</v>
      </c>
      <c r="J28" s="70" t="s">
        <v>296</v>
      </c>
      <c r="K28" s="70" t="s">
        <v>297</v>
      </c>
      <c r="L28" s="70"/>
      <c r="M28" s="708" t="str">
        <f>IF(M22="","",M22)</f>
        <v/>
      </c>
      <c r="N28" s="708"/>
      <c r="O28" s="224" t="s">
        <v>16</v>
      </c>
      <c r="P28" s="708" t="str">
        <f>IF(P22="","",P22)</f>
        <v/>
      </c>
      <c r="Q28" s="708"/>
      <c r="R28" s="225" t="s">
        <v>126</v>
      </c>
      <c r="S28" s="724"/>
      <c r="T28" s="725"/>
      <c r="U28" s="725"/>
      <c r="V28" s="725"/>
      <c r="W28" s="725"/>
      <c r="X28" s="725"/>
      <c r="Y28" s="228" t="s">
        <v>140</v>
      </c>
      <c r="Z28" s="726"/>
      <c r="AA28" s="727"/>
      <c r="AB28" s="727"/>
      <c r="AC28" s="727"/>
      <c r="AD28" s="727"/>
      <c r="AE28" s="727"/>
      <c r="AF28" s="727"/>
      <c r="AG28" s="226" t="s">
        <v>140</v>
      </c>
    </row>
    <row r="29" spans="1:34" ht="16.2" customHeight="1">
      <c r="A29" s="221"/>
      <c r="B29" s="222" t="s">
        <v>299</v>
      </c>
      <c r="C29" s="223" t="s">
        <v>15</v>
      </c>
      <c r="D29" s="708" t="str">
        <f>IF(D23="","",D23)</f>
        <v/>
      </c>
      <c r="E29" s="708"/>
      <c r="F29" s="70" t="s">
        <v>16</v>
      </c>
      <c r="G29" s="708" t="str">
        <f>IF(G23="","",G23)</f>
        <v/>
      </c>
      <c r="H29" s="708"/>
      <c r="I29" s="70" t="s">
        <v>126</v>
      </c>
      <c r="J29" s="70" t="s">
        <v>296</v>
      </c>
      <c r="K29" s="70" t="s">
        <v>297</v>
      </c>
      <c r="L29" s="70"/>
      <c r="M29" s="708" t="str">
        <f>IF(M23="","",M23)</f>
        <v/>
      </c>
      <c r="N29" s="708"/>
      <c r="O29" s="224" t="s">
        <v>16</v>
      </c>
      <c r="P29" s="708" t="str">
        <f>IF(P23="","",P23)</f>
        <v/>
      </c>
      <c r="Q29" s="708"/>
      <c r="R29" s="225" t="s">
        <v>126</v>
      </c>
      <c r="S29" s="724"/>
      <c r="T29" s="725"/>
      <c r="U29" s="725"/>
      <c r="V29" s="725"/>
      <c r="W29" s="725"/>
      <c r="X29" s="725"/>
      <c r="Y29" s="228" t="s">
        <v>140</v>
      </c>
      <c r="Z29" s="726"/>
      <c r="AA29" s="727"/>
      <c r="AB29" s="727"/>
      <c r="AC29" s="727"/>
      <c r="AD29" s="727"/>
      <c r="AE29" s="727"/>
      <c r="AF29" s="727"/>
      <c r="AG29" s="226" t="s">
        <v>140</v>
      </c>
    </row>
    <row r="30" spans="1:34" ht="16.2" customHeight="1">
      <c r="A30" s="229"/>
      <c r="B30" s="227" t="s">
        <v>300</v>
      </c>
      <c r="C30" s="223" t="s">
        <v>15</v>
      </c>
      <c r="D30" s="708" t="str">
        <f>IF(D24="","",D24)</f>
        <v/>
      </c>
      <c r="E30" s="708"/>
      <c r="F30" s="70" t="s">
        <v>16</v>
      </c>
      <c r="G30" s="708" t="str">
        <f>IF(G24="","",G24)</f>
        <v/>
      </c>
      <c r="H30" s="708"/>
      <c r="I30" s="70" t="s">
        <v>126</v>
      </c>
      <c r="J30" s="70" t="s">
        <v>296</v>
      </c>
      <c r="K30" s="70" t="s">
        <v>297</v>
      </c>
      <c r="L30" s="70"/>
      <c r="M30" s="708" t="str">
        <f>IF(M24="","",M24)</f>
        <v/>
      </c>
      <c r="N30" s="708"/>
      <c r="O30" s="224" t="s">
        <v>16</v>
      </c>
      <c r="P30" s="708" t="str">
        <f>IF(P24="","",P24)</f>
        <v/>
      </c>
      <c r="Q30" s="708"/>
      <c r="R30" s="225" t="s">
        <v>126</v>
      </c>
      <c r="S30" s="724"/>
      <c r="T30" s="725"/>
      <c r="U30" s="725"/>
      <c r="V30" s="725"/>
      <c r="W30" s="725"/>
      <c r="X30" s="725"/>
      <c r="Y30" s="228" t="s">
        <v>140</v>
      </c>
      <c r="Z30" s="726"/>
      <c r="AA30" s="727"/>
      <c r="AB30" s="727"/>
      <c r="AC30" s="727"/>
      <c r="AD30" s="727"/>
      <c r="AE30" s="727"/>
      <c r="AF30" s="727"/>
      <c r="AG30" s="226" t="s">
        <v>140</v>
      </c>
    </row>
    <row r="31" spans="1:34" ht="16.2" customHeight="1">
      <c r="A31" s="221"/>
      <c r="B31" s="713" t="s">
        <v>303</v>
      </c>
      <c r="C31" s="714"/>
      <c r="D31" s="714"/>
      <c r="E31" s="714"/>
      <c r="F31" s="714"/>
      <c r="G31" s="714"/>
      <c r="H31" s="714"/>
      <c r="I31" s="714"/>
      <c r="J31" s="714"/>
      <c r="K31" s="714"/>
      <c r="L31" s="714"/>
      <c r="M31" s="714"/>
      <c r="N31" s="714"/>
      <c r="O31" s="714"/>
      <c r="P31" s="714"/>
      <c r="Q31" s="714"/>
      <c r="R31" s="715"/>
      <c r="S31" s="716">
        <f>SUM(S27:X30)</f>
        <v>0</v>
      </c>
      <c r="T31" s="717"/>
      <c r="U31" s="717"/>
      <c r="V31" s="717"/>
      <c r="W31" s="717"/>
      <c r="X31" s="717"/>
      <c r="Y31" s="228" t="s">
        <v>140</v>
      </c>
      <c r="Z31" s="718">
        <f>SUM(Z27:AF30)</f>
        <v>0</v>
      </c>
      <c r="AA31" s="639"/>
      <c r="AB31" s="639"/>
      <c r="AC31" s="639"/>
      <c r="AD31" s="639"/>
      <c r="AE31" s="639"/>
      <c r="AF31" s="639"/>
      <c r="AG31" s="226" t="s">
        <v>140</v>
      </c>
    </row>
    <row r="32" spans="1:34" ht="16.2"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19"/>
      <c r="AD32" s="719"/>
      <c r="AE32" s="719"/>
      <c r="AF32" s="719"/>
      <c r="AG32" s="231"/>
    </row>
    <row r="33" spans="1:42" ht="16.2" customHeight="1">
      <c r="A33" s="221"/>
      <c r="B33" s="720" t="s">
        <v>293</v>
      </c>
      <c r="C33" s="721"/>
      <c r="D33" s="721"/>
      <c r="E33" s="721"/>
      <c r="F33" s="721"/>
      <c r="G33" s="721"/>
      <c r="H33" s="721"/>
      <c r="I33" s="721"/>
      <c r="J33" s="721"/>
      <c r="K33" s="721"/>
      <c r="L33" s="721"/>
      <c r="M33" s="721"/>
      <c r="N33" s="721"/>
      <c r="O33" s="721"/>
      <c r="P33" s="721"/>
      <c r="Q33" s="721"/>
      <c r="R33" s="722"/>
      <c r="S33" s="720" t="s">
        <v>395</v>
      </c>
      <c r="T33" s="721"/>
      <c r="U33" s="721"/>
      <c r="V33" s="721"/>
      <c r="W33" s="721"/>
      <c r="X33" s="721"/>
      <c r="Y33" s="722"/>
      <c r="Z33" s="721" t="s">
        <v>396</v>
      </c>
      <c r="AA33" s="721"/>
      <c r="AB33" s="721"/>
      <c r="AC33" s="721"/>
      <c r="AD33" s="721"/>
      <c r="AE33" s="721"/>
      <c r="AF33" s="721"/>
      <c r="AG33" s="723"/>
    </row>
    <row r="34" spans="1:42" ht="16.2" customHeight="1">
      <c r="A34" s="221"/>
      <c r="B34" s="222" t="s">
        <v>295</v>
      </c>
      <c r="C34" s="223" t="s">
        <v>15</v>
      </c>
      <c r="D34" s="683" t="e">
        <f>IF(D21="","",D21)</f>
        <v>#REF!</v>
      </c>
      <c r="E34" s="683"/>
      <c r="F34" s="70" t="s">
        <v>16</v>
      </c>
      <c r="G34" s="683" t="e">
        <f>IF(G21="","",G21)</f>
        <v>#REF!</v>
      </c>
      <c r="H34" s="683"/>
      <c r="I34" s="70" t="s">
        <v>126</v>
      </c>
      <c r="J34" s="70" t="s">
        <v>296</v>
      </c>
      <c r="K34" s="70" t="s">
        <v>297</v>
      </c>
      <c r="L34" s="70"/>
      <c r="M34" s="708" t="str">
        <f>IF(M21="","",M21)</f>
        <v/>
      </c>
      <c r="N34" s="708"/>
      <c r="O34" s="224" t="s">
        <v>16</v>
      </c>
      <c r="P34" s="708" t="str">
        <f>IF(P21="","",P21)</f>
        <v/>
      </c>
      <c r="Q34" s="708"/>
      <c r="R34" s="224" t="s">
        <v>126</v>
      </c>
      <c r="S34" s="709" t="str">
        <f>IFERROR(S27*Z21*10,"")</f>
        <v/>
      </c>
      <c r="T34" s="710"/>
      <c r="U34" s="710"/>
      <c r="V34" s="710"/>
      <c r="W34" s="710"/>
      <c r="X34" s="710"/>
      <c r="Y34" s="228" t="s">
        <v>132</v>
      </c>
      <c r="Z34" s="711" t="str">
        <f>IFERROR(Z27*AD21*10,"")</f>
        <v/>
      </c>
      <c r="AA34" s="712"/>
      <c r="AB34" s="712"/>
      <c r="AC34" s="712"/>
      <c r="AD34" s="712"/>
      <c r="AE34" s="712"/>
      <c r="AF34" s="712"/>
      <c r="AG34" s="232" t="s">
        <v>132</v>
      </c>
    </row>
    <row r="35" spans="1:42" ht="16.2" customHeight="1">
      <c r="A35" s="221"/>
      <c r="B35" s="222" t="s">
        <v>298</v>
      </c>
      <c r="C35" s="223" t="s">
        <v>15</v>
      </c>
      <c r="D35" s="708" t="str">
        <f>IF(D22="","",D22)</f>
        <v/>
      </c>
      <c r="E35" s="708"/>
      <c r="F35" s="70" t="s">
        <v>16</v>
      </c>
      <c r="G35" s="708" t="str">
        <f>IF(G22="","",G22)</f>
        <v/>
      </c>
      <c r="H35" s="708"/>
      <c r="I35" s="70" t="s">
        <v>126</v>
      </c>
      <c r="J35" s="70" t="s">
        <v>296</v>
      </c>
      <c r="K35" s="70" t="s">
        <v>297</v>
      </c>
      <c r="L35" s="70"/>
      <c r="M35" s="708" t="str">
        <f>IF(M22="","",M22)</f>
        <v/>
      </c>
      <c r="N35" s="708"/>
      <c r="O35" s="224" t="s">
        <v>16</v>
      </c>
      <c r="P35" s="708" t="str">
        <f>IF(P22="","",P22)</f>
        <v/>
      </c>
      <c r="Q35" s="708"/>
      <c r="R35" s="224" t="s">
        <v>126</v>
      </c>
      <c r="S35" s="709" t="str">
        <f t="shared" ref="S35:S37" si="0">IFERROR(S28*Z22*10,"")</f>
        <v/>
      </c>
      <c r="T35" s="710"/>
      <c r="U35" s="710"/>
      <c r="V35" s="710"/>
      <c r="W35" s="710"/>
      <c r="X35" s="710"/>
      <c r="Y35" s="228" t="s">
        <v>132</v>
      </c>
      <c r="Z35" s="711" t="str">
        <f t="shared" ref="Z35:Z37" si="1">IFERROR(Z28*AD22*10,"")</f>
        <v/>
      </c>
      <c r="AA35" s="712"/>
      <c r="AB35" s="712"/>
      <c r="AC35" s="712"/>
      <c r="AD35" s="712"/>
      <c r="AE35" s="712"/>
      <c r="AF35" s="712"/>
      <c r="AG35" s="232" t="s">
        <v>132</v>
      </c>
    </row>
    <row r="36" spans="1:42" ht="16.2" customHeight="1">
      <c r="A36" s="221"/>
      <c r="B36" s="222" t="s">
        <v>299</v>
      </c>
      <c r="C36" s="223" t="s">
        <v>15</v>
      </c>
      <c r="D36" s="708" t="str">
        <f>IF(D23="","",D23)</f>
        <v/>
      </c>
      <c r="E36" s="708"/>
      <c r="F36" s="70" t="s">
        <v>16</v>
      </c>
      <c r="G36" s="708" t="str">
        <f>IF(G23="","",G23)</f>
        <v/>
      </c>
      <c r="H36" s="708"/>
      <c r="I36" s="70" t="s">
        <v>126</v>
      </c>
      <c r="J36" s="70" t="s">
        <v>296</v>
      </c>
      <c r="K36" s="70" t="s">
        <v>297</v>
      </c>
      <c r="L36" s="70"/>
      <c r="M36" s="708" t="str">
        <f>IF(M23="","",M23)</f>
        <v/>
      </c>
      <c r="N36" s="708"/>
      <c r="O36" s="224" t="s">
        <v>16</v>
      </c>
      <c r="P36" s="708" t="str">
        <f>IF(P23="","",P23)</f>
        <v/>
      </c>
      <c r="Q36" s="708"/>
      <c r="R36" s="224" t="s">
        <v>126</v>
      </c>
      <c r="S36" s="709" t="str">
        <f t="shared" si="0"/>
        <v/>
      </c>
      <c r="T36" s="710"/>
      <c r="U36" s="710"/>
      <c r="V36" s="710"/>
      <c r="W36" s="710"/>
      <c r="X36" s="710"/>
      <c r="Y36" s="228" t="s">
        <v>132</v>
      </c>
      <c r="Z36" s="711" t="str">
        <f t="shared" si="1"/>
        <v/>
      </c>
      <c r="AA36" s="712"/>
      <c r="AB36" s="712"/>
      <c r="AC36" s="712"/>
      <c r="AD36" s="712"/>
      <c r="AE36" s="712"/>
      <c r="AF36" s="712"/>
      <c r="AG36" s="232" t="s">
        <v>132</v>
      </c>
    </row>
    <row r="37" spans="1:42" ht="16.2" customHeight="1">
      <c r="A37" s="221"/>
      <c r="B37" s="233" t="s">
        <v>300</v>
      </c>
      <c r="C37" s="234" t="s">
        <v>15</v>
      </c>
      <c r="D37" s="708" t="str">
        <f>IF(D24="","",D24)</f>
        <v/>
      </c>
      <c r="E37" s="708"/>
      <c r="F37" s="70" t="s">
        <v>16</v>
      </c>
      <c r="G37" s="708" t="str">
        <f>IF(G24="","",G24)</f>
        <v/>
      </c>
      <c r="H37" s="708"/>
      <c r="I37" s="70" t="s">
        <v>126</v>
      </c>
      <c r="J37" s="70" t="s">
        <v>296</v>
      </c>
      <c r="K37" s="70" t="s">
        <v>297</v>
      </c>
      <c r="L37" s="70"/>
      <c r="M37" s="708" t="str">
        <f>IF(M24="","",M24)</f>
        <v/>
      </c>
      <c r="N37" s="708"/>
      <c r="O37" s="224" t="s">
        <v>16</v>
      </c>
      <c r="P37" s="708" t="str">
        <f>IF(P24="","",P24)</f>
        <v/>
      </c>
      <c r="Q37" s="708"/>
      <c r="R37" s="224" t="s">
        <v>126</v>
      </c>
      <c r="S37" s="709" t="str">
        <f t="shared" si="0"/>
        <v/>
      </c>
      <c r="T37" s="710"/>
      <c r="U37" s="710"/>
      <c r="V37" s="710"/>
      <c r="W37" s="710"/>
      <c r="X37" s="710"/>
      <c r="Y37" s="228" t="s">
        <v>132</v>
      </c>
      <c r="Z37" s="711" t="str">
        <f t="shared" si="1"/>
        <v/>
      </c>
      <c r="AA37" s="712"/>
      <c r="AB37" s="712"/>
      <c r="AC37" s="712"/>
      <c r="AD37" s="712"/>
      <c r="AE37" s="712"/>
      <c r="AF37" s="712"/>
      <c r="AG37" s="232" t="s">
        <v>132</v>
      </c>
    </row>
    <row r="38" spans="1:42" s="51" customFormat="1" ht="16.2"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02"/>
      <c r="AA38" s="703"/>
      <c r="AB38" s="703"/>
      <c r="AC38" s="703"/>
      <c r="AD38" s="703"/>
      <c r="AE38" s="703"/>
      <c r="AF38" s="703"/>
      <c r="AG38" s="232" t="s">
        <v>132</v>
      </c>
      <c r="AH38" s="202"/>
      <c r="AI38" s="202"/>
      <c r="AJ38" s="202"/>
      <c r="AK38" s="202"/>
      <c r="AL38" s="202"/>
      <c r="AM38" s="202"/>
      <c r="AN38" s="202"/>
      <c r="AO38" s="202"/>
      <c r="AP38" s="202"/>
    </row>
    <row r="39" spans="1:42" s="51" customFormat="1" ht="16.2"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02"/>
      <c r="AA39" s="703"/>
      <c r="AB39" s="703"/>
      <c r="AC39" s="703"/>
      <c r="AD39" s="703"/>
      <c r="AE39" s="703"/>
      <c r="AF39" s="703"/>
      <c r="AG39" s="232" t="s">
        <v>132</v>
      </c>
      <c r="AH39" s="202"/>
      <c r="AI39" s="202"/>
      <c r="AJ39" s="202"/>
      <c r="AK39" s="202"/>
      <c r="AL39" s="202"/>
      <c r="AM39" s="202"/>
      <c r="AN39" s="202"/>
      <c r="AO39" s="202"/>
      <c r="AP39" s="202"/>
    </row>
    <row r="40" spans="1:42" ht="16.2" customHeight="1" thickBot="1">
      <c r="A40" s="240"/>
      <c r="B40" s="704" t="s">
        <v>303</v>
      </c>
      <c r="C40" s="705"/>
      <c r="D40" s="705"/>
      <c r="E40" s="705"/>
      <c r="F40" s="705"/>
      <c r="G40" s="705"/>
      <c r="H40" s="705"/>
      <c r="I40" s="705"/>
      <c r="J40" s="705"/>
      <c r="K40" s="705"/>
      <c r="L40" s="705"/>
      <c r="M40" s="705"/>
      <c r="N40" s="705"/>
      <c r="O40" s="705"/>
      <c r="P40" s="705"/>
      <c r="Q40" s="705"/>
      <c r="R40" s="705"/>
      <c r="S40" s="705"/>
      <c r="T40" s="705"/>
      <c r="U40" s="705"/>
      <c r="V40" s="705"/>
      <c r="W40" s="705"/>
      <c r="X40" s="705"/>
      <c r="Y40" s="706"/>
      <c r="Z40" s="707">
        <f>IFERROR(SUM(S34:X37)+SUM(Z34:AF37)-Z38+Z39,0)</f>
        <v>0</v>
      </c>
      <c r="AA40" s="602"/>
      <c r="AB40" s="602"/>
      <c r="AC40" s="602"/>
      <c r="AD40" s="602"/>
      <c r="AE40" s="602"/>
      <c r="AF40" s="602"/>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2"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2"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1"/>
      <c r="AC43" s="601"/>
      <c r="AD43" s="601"/>
      <c r="AE43" s="601"/>
      <c r="AF43" s="601"/>
      <c r="AG43" s="129" t="s">
        <v>132</v>
      </c>
    </row>
    <row r="44" spans="1:42" ht="16.2"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74"/>
      <c r="AC44" s="674"/>
      <c r="AD44" s="674"/>
      <c r="AE44" s="674"/>
      <c r="AF44" s="674"/>
      <c r="AG44" s="130" t="s">
        <v>132</v>
      </c>
    </row>
    <row r="45" spans="1:42" ht="16.2"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82">
        <f>Z40</f>
        <v>0</v>
      </c>
      <c r="AC45" s="682"/>
      <c r="AD45" s="682"/>
      <c r="AE45" s="682"/>
      <c r="AF45" s="682"/>
      <c r="AG45" s="130" t="s">
        <v>132</v>
      </c>
    </row>
    <row r="46" spans="1:42" s="51" customFormat="1" ht="16.2"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1"/>
      <c r="AC46" s="701"/>
      <c r="AD46" s="701"/>
      <c r="AE46" s="701"/>
      <c r="AF46" s="701"/>
      <c r="AG46" s="128" t="s">
        <v>132</v>
      </c>
      <c r="AH46" s="202"/>
      <c r="AI46" s="202"/>
      <c r="AJ46" s="202"/>
      <c r="AK46" s="202"/>
      <c r="AL46" s="202"/>
      <c r="AM46" s="202"/>
      <c r="AN46" s="202"/>
      <c r="AO46" s="202"/>
      <c r="AP46" s="202"/>
    </row>
    <row r="47" spans="1:42" s="51" customFormat="1" ht="16.2"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1"/>
      <c r="AC47" s="701"/>
      <c r="AD47" s="701"/>
      <c r="AE47" s="701"/>
      <c r="AF47" s="701"/>
      <c r="AG47" s="128" t="s">
        <v>132</v>
      </c>
      <c r="AH47" s="202"/>
      <c r="AI47" s="202"/>
      <c r="AJ47" s="202"/>
      <c r="AK47" s="202"/>
      <c r="AL47" s="202"/>
      <c r="AM47" s="202"/>
      <c r="AN47" s="202"/>
      <c r="AO47" s="202"/>
      <c r="AP47" s="202"/>
    </row>
    <row r="48" spans="1:42" ht="16.2"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94"/>
      <c r="AC48" s="594"/>
      <c r="AD48" s="594"/>
      <c r="AE48" s="594"/>
      <c r="AF48" s="594"/>
      <c r="AG48" s="130" t="s">
        <v>132</v>
      </c>
    </row>
    <row r="49" spans="1:34" ht="16.2"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4"/>
      <c r="AC49" s="594"/>
      <c r="AD49" s="594"/>
      <c r="AE49" s="594"/>
      <c r="AF49" s="594"/>
      <c r="AG49" s="130" t="s">
        <v>132</v>
      </c>
    </row>
    <row r="50" spans="1:34" ht="16.2"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78">
        <f>AB43-SUM(AB44:AF49)</f>
        <v>0</v>
      </c>
      <c r="AC50" s="678"/>
      <c r="AD50" s="678"/>
      <c r="AE50" s="678"/>
      <c r="AF50" s="678"/>
      <c r="AG50" s="25" t="s">
        <v>132</v>
      </c>
    </row>
    <row r="51" spans="1:34" ht="16.2" customHeight="1" thickBot="1">
      <c r="A51" s="699" t="s">
        <v>319</v>
      </c>
      <c r="B51" s="700"/>
      <c r="C51" s="700"/>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679"/>
      <c r="AC51" s="679"/>
      <c r="AD51" s="679"/>
      <c r="AE51" s="679"/>
      <c r="AF51" s="679"/>
      <c r="AG51" s="242"/>
      <c r="AH51" s="177" t="b">
        <v>0</v>
      </c>
    </row>
    <row r="52" spans="1:34" ht="16.2"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0" t="str">
        <f>IF(AH51=TRUE,"問題なし","問題あり")</f>
        <v>問題あり</v>
      </c>
      <c r="AC52" s="690"/>
      <c r="AD52" s="690"/>
      <c r="AE52" s="690"/>
      <c r="AF52" s="690"/>
      <c r="AG52" s="20"/>
    </row>
    <row r="53" spans="1:34" ht="16.2"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2"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2"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2"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2"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2"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2"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2"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2"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2"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2"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2"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2"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2"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2"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73">
        <f>'（別添）_計画書（診療所用）案１'!AB45</f>
        <v>5</v>
      </c>
      <c r="AC67" s="673"/>
      <c r="AD67" s="673"/>
      <c r="AE67" s="673"/>
      <c r="AF67" s="673"/>
      <c r="AG67" s="74" t="s">
        <v>154</v>
      </c>
    </row>
    <row r="68" spans="1:33" ht="16.2"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39">
        <f>'（別添）_計画書（診療所用）案１'!AB46</f>
        <v>0</v>
      </c>
      <c r="AC68" s="639"/>
      <c r="AD68" s="639"/>
      <c r="AE68" s="639"/>
      <c r="AF68" s="639"/>
      <c r="AG68" s="127" t="s">
        <v>132</v>
      </c>
    </row>
    <row r="69" spans="1:33" ht="16.2"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05"/>
      <c r="AC69" s="605"/>
      <c r="AD69" s="605"/>
      <c r="AE69" s="605"/>
      <c r="AF69" s="605"/>
      <c r="AG69" s="176" t="s">
        <v>132</v>
      </c>
    </row>
    <row r="70" spans="1:33" ht="16.2"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08">
        <f>AB69-AB68</f>
        <v>0</v>
      </c>
      <c r="AC70" s="608"/>
      <c r="AD70" s="608"/>
      <c r="AE70" s="608"/>
      <c r="AF70" s="608"/>
      <c r="AG70" s="176" t="s">
        <v>132</v>
      </c>
    </row>
    <row r="71" spans="1:33" ht="16.2"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74"/>
      <c r="AC71" s="674"/>
      <c r="AD71" s="674"/>
      <c r="AE71" s="674"/>
      <c r="AF71" s="674"/>
      <c r="AG71" s="131" t="s">
        <v>132</v>
      </c>
    </row>
    <row r="72" spans="1:33" ht="16.2"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75"/>
      <c r="AC72" s="675"/>
      <c r="AD72" s="675"/>
      <c r="AE72" s="675"/>
      <c r="AF72" s="675"/>
      <c r="AG72" s="131" t="s">
        <v>160</v>
      </c>
    </row>
    <row r="73" spans="1:33" ht="16.2"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76">
        <f>IFERROR(AB72/AB68*100,0)</f>
        <v>0</v>
      </c>
      <c r="AC73" s="676"/>
      <c r="AD73" s="676"/>
      <c r="AE73" s="676"/>
      <c r="AF73" s="676"/>
      <c r="AG73" s="132" t="s">
        <v>162</v>
      </c>
    </row>
    <row r="74" spans="1:33" ht="16.2"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2"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09"/>
      <c r="AB75" s="609"/>
      <c r="AC75" s="609"/>
      <c r="AD75" s="609"/>
      <c r="AE75" s="609"/>
      <c r="AF75" s="609"/>
      <c r="AG75" s="609"/>
    </row>
    <row r="76" spans="1:33" ht="16.2"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73">
        <f>'（別添）_計画書（診療所用）案１'!AB54</f>
        <v>0</v>
      </c>
      <c r="AC76" s="673"/>
      <c r="AD76" s="673"/>
      <c r="AE76" s="673"/>
      <c r="AF76" s="673"/>
      <c r="AG76" s="74" t="s">
        <v>154</v>
      </c>
    </row>
    <row r="77" spans="1:33" ht="16.2"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39">
        <f>'（別添）_計画書（診療所用）案１'!AB55</f>
        <v>0</v>
      </c>
      <c r="AC77" s="639"/>
      <c r="AD77" s="639"/>
      <c r="AE77" s="639"/>
      <c r="AF77" s="639"/>
      <c r="AG77" s="127" t="s">
        <v>132</v>
      </c>
    </row>
    <row r="78" spans="1:33" ht="16.2"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05"/>
      <c r="AC78" s="605"/>
      <c r="AD78" s="605"/>
      <c r="AE78" s="605"/>
      <c r="AF78" s="605"/>
      <c r="AG78" s="176" t="s">
        <v>132</v>
      </c>
    </row>
    <row r="79" spans="1:33" ht="16.2"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08">
        <f>AB78-AB77</f>
        <v>0</v>
      </c>
      <c r="AC79" s="608"/>
      <c r="AD79" s="608"/>
      <c r="AE79" s="608"/>
      <c r="AF79" s="608"/>
      <c r="AG79" s="176" t="s">
        <v>132</v>
      </c>
    </row>
    <row r="80" spans="1:33" ht="16.2"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74"/>
      <c r="AC80" s="674"/>
      <c r="AD80" s="674"/>
      <c r="AE80" s="674"/>
      <c r="AF80" s="674"/>
      <c r="AG80" s="131" t="s">
        <v>132</v>
      </c>
    </row>
    <row r="81" spans="1:33" ht="16.2"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75"/>
      <c r="AC81" s="675"/>
      <c r="AD81" s="675"/>
      <c r="AE81" s="675"/>
      <c r="AF81" s="675"/>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76">
        <f>IFERROR(AB81/AB77*100,0)</f>
        <v>0</v>
      </c>
      <c r="AC82" s="676"/>
      <c r="AD82" s="676"/>
      <c r="AE82" s="676"/>
      <c r="AF82" s="676"/>
      <c r="AG82" s="132" t="s">
        <v>162</v>
      </c>
    </row>
    <row r="83" spans="1:33" ht="16.350000000000001" customHeight="1"/>
    <row r="84" spans="1:33" ht="16.2"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09"/>
      <c r="AB84" s="609"/>
      <c r="AC84" s="609"/>
      <c r="AD84" s="609"/>
      <c r="AE84" s="609"/>
      <c r="AF84" s="609"/>
      <c r="AG84" s="609"/>
    </row>
    <row r="85" spans="1:33" ht="16.2"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73">
        <f>'（別添）_計画書（診療所用）案１'!AB63</f>
        <v>0</v>
      </c>
      <c r="AC85" s="673"/>
      <c r="AD85" s="673"/>
      <c r="AE85" s="673"/>
      <c r="AF85" s="673"/>
      <c r="AG85" s="74" t="s">
        <v>154</v>
      </c>
    </row>
    <row r="86" spans="1:33" ht="16.2"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39">
        <f>'（別添）_計画書（診療所用）案１'!AB64</f>
        <v>0</v>
      </c>
      <c r="AC86" s="639"/>
      <c r="AD86" s="639"/>
      <c r="AE86" s="639"/>
      <c r="AF86" s="639"/>
      <c r="AG86" s="127" t="s">
        <v>132</v>
      </c>
    </row>
    <row r="87" spans="1:33" ht="16.2"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05"/>
      <c r="AC87" s="605"/>
      <c r="AD87" s="605"/>
      <c r="AE87" s="605"/>
      <c r="AF87" s="605"/>
      <c r="AG87" s="176" t="s">
        <v>132</v>
      </c>
    </row>
    <row r="88" spans="1:33" ht="16.2"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08">
        <f>AB87-AB86</f>
        <v>0</v>
      </c>
      <c r="AC88" s="608"/>
      <c r="AD88" s="608"/>
      <c r="AE88" s="608"/>
      <c r="AF88" s="608"/>
      <c r="AG88" s="176" t="s">
        <v>132</v>
      </c>
    </row>
    <row r="89" spans="1:33" ht="16.2"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74"/>
      <c r="AC89" s="674"/>
      <c r="AD89" s="674"/>
      <c r="AE89" s="674"/>
      <c r="AF89" s="674"/>
      <c r="AG89" s="131" t="s">
        <v>132</v>
      </c>
    </row>
    <row r="90" spans="1:33" ht="16.2"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75"/>
      <c r="AC90" s="675"/>
      <c r="AD90" s="675"/>
      <c r="AE90" s="675"/>
      <c r="AF90" s="675"/>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76">
        <f>IFERROR(AB90/AB86*100,0)</f>
        <v>0</v>
      </c>
      <c r="AC91" s="676"/>
      <c r="AD91" s="676"/>
      <c r="AE91" s="676"/>
      <c r="AF91" s="676"/>
      <c r="AG91" s="132" t="s">
        <v>162</v>
      </c>
    </row>
    <row r="92" spans="1:33" ht="16.350000000000001" customHeight="1"/>
    <row r="93" spans="1:33" ht="16.2"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09"/>
      <c r="AB93" s="609"/>
      <c r="AC93" s="609"/>
      <c r="AD93" s="609"/>
      <c r="AE93" s="609"/>
      <c r="AF93" s="609"/>
      <c r="AG93" s="609"/>
    </row>
    <row r="94" spans="1:33" ht="16.2"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73">
        <f>'（別添）_計画書（診療所用）案１'!AB72</f>
        <v>0</v>
      </c>
      <c r="AC94" s="673"/>
      <c r="AD94" s="673"/>
      <c r="AE94" s="673"/>
      <c r="AF94" s="673"/>
      <c r="AG94" s="74" t="s">
        <v>154</v>
      </c>
    </row>
    <row r="95" spans="1:33" ht="16.2"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39">
        <f>'（別添）_計画書（診療所用）案１'!AB73</f>
        <v>0</v>
      </c>
      <c r="AC95" s="639"/>
      <c r="AD95" s="639"/>
      <c r="AE95" s="639"/>
      <c r="AF95" s="639"/>
      <c r="AG95" s="127" t="s">
        <v>132</v>
      </c>
    </row>
    <row r="96" spans="1:33" ht="16.2"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05"/>
      <c r="AC96" s="605"/>
      <c r="AD96" s="605"/>
      <c r="AE96" s="605"/>
      <c r="AF96" s="605"/>
      <c r="AG96" s="176" t="s">
        <v>132</v>
      </c>
    </row>
    <row r="97" spans="1:35" ht="16.2"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08">
        <f>AB96-AB95</f>
        <v>0</v>
      </c>
      <c r="AC97" s="608"/>
      <c r="AD97" s="608"/>
      <c r="AE97" s="608"/>
      <c r="AF97" s="608"/>
      <c r="AG97" s="176" t="s">
        <v>132</v>
      </c>
    </row>
    <row r="98" spans="1:35" ht="16.2"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74"/>
      <c r="AC98" s="674"/>
      <c r="AD98" s="674"/>
      <c r="AE98" s="674"/>
      <c r="AF98" s="674"/>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75"/>
      <c r="AC99" s="675"/>
      <c r="AD99" s="675"/>
      <c r="AE99" s="675"/>
      <c r="AF99" s="675"/>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76">
        <f>IFERROR(AB99/AB95*100,0)</f>
        <v>0</v>
      </c>
      <c r="AC100" s="676"/>
      <c r="AD100" s="676"/>
      <c r="AE100" s="676"/>
      <c r="AF100" s="676"/>
      <c r="AG100" s="132" t="s">
        <v>162</v>
      </c>
    </row>
    <row r="101" spans="1:35" ht="16.350000000000001" customHeight="1"/>
    <row r="102" spans="1:35" ht="16.2"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09"/>
      <c r="AB102" s="609"/>
      <c r="AC102" s="609"/>
      <c r="AD102" s="609"/>
      <c r="AE102" s="609"/>
      <c r="AF102" s="609"/>
      <c r="AG102" s="609"/>
    </row>
    <row r="103" spans="1:35" ht="16.2"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73">
        <f>'（別添）_計画書（診療所用）案１'!AB81</f>
        <v>0</v>
      </c>
      <c r="AC103" s="673"/>
      <c r="AD103" s="673"/>
      <c r="AE103" s="673"/>
      <c r="AF103" s="673"/>
      <c r="AG103" s="74" t="s">
        <v>154</v>
      </c>
    </row>
    <row r="104" spans="1:35" ht="16.2"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39">
        <f>'（別添）_計画書（診療所用）案１'!AB82</f>
        <v>0</v>
      </c>
      <c r="AC104" s="639"/>
      <c r="AD104" s="639"/>
      <c r="AE104" s="639"/>
      <c r="AF104" s="639"/>
      <c r="AG104" s="127" t="s">
        <v>132</v>
      </c>
    </row>
    <row r="105" spans="1:35" ht="16.2"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05"/>
      <c r="AC105" s="605"/>
      <c r="AD105" s="605"/>
      <c r="AE105" s="605"/>
      <c r="AF105" s="605"/>
      <c r="AG105" s="176" t="s">
        <v>132</v>
      </c>
    </row>
    <row r="106" spans="1:35" ht="16.2"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08">
        <f>AB105-AB104</f>
        <v>0</v>
      </c>
      <c r="AC106" s="608"/>
      <c r="AD106" s="608"/>
      <c r="AE106" s="608"/>
      <c r="AF106" s="608"/>
      <c r="AG106" s="176" t="s">
        <v>132</v>
      </c>
    </row>
    <row r="107" spans="1:35" ht="16.2"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74"/>
      <c r="AC107" s="674"/>
      <c r="AD107" s="674"/>
      <c r="AE107" s="674"/>
      <c r="AF107" s="674"/>
      <c r="AG107" s="131" t="s">
        <v>132</v>
      </c>
    </row>
    <row r="108" spans="1:35" ht="16.2"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75"/>
      <c r="AC108" s="675"/>
      <c r="AD108" s="675"/>
      <c r="AE108" s="675"/>
      <c r="AF108" s="675"/>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76">
        <f>IFERROR(AB108/AB104*100,0)</f>
        <v>0</v>
      </c>
      <c r="AC109" s="676"/>
      <c r="AD109" s="676"/>
      <c r="AE109" s="676"/>
      <c r="AF109" s="676"/>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2"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1"/>
      <c r="AB112" s="611"/>
      <c r="AC112" s="611"/>
      <c r="AD112" s="611"/>
      <c r="AE112" s="611"/>
      <c r="AF112" s="611"/>
      <c r="AG112" s="611"/>
      <c r="AH112" s="191"/>
      <c r="AI112" s="191"/>
    </row>
    <row r="113" spans="1:35" ht="16.2"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73">
        <f>'（別添）_計画書（診療所用）案１'!AB91</f>
        <v>0</v>
      </c>
      <c r="AC113" s="673"/>
      <c r="AD113" s="673"/>
      <c r="AE113" s="673"/>
      <c r="AF113" s="673"/>
      <c r="AG113" s="77" t="s">
        <v>154</v>
      </c>
      <c r="AH113" s="181"/>
      <c r="AI113" s="181"/>
    </row>
    <row r="114" spans="1:35" ht="16.2"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9">
        <f>'（別添）_計画書（診療所用）案１'!AB92</f>
        <v>0</v>
      </c>
      <c r="AC114" s="639"/>
      <c r="AD114" s="639"/>
      <c r="AE114" s="639"/>
      <c r="AF114" s="639"/>
      <c r="AG114" s="121" t="s">
        <v>132</v>
      </c>
      <c r="AH114" s="181"/>
      <c r="AI114" s="181"/>
    </row>
    <row r="115" spans="1:35" ht="16.2"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39">
        <f>'（別添）_計画書（診療所用）案１'!AB93</f>
        <v>0</v>
      </c>
      <c r="AC115" s="639"/>
      <c r="AD115" s="639"/>
      <c r="AE115" s="639"/>
      <c r="AF115" s="639"/>
      <c r="AG115" s="121" t="s">
        <v>132</v>
      </c>
    </row>
    <row r="116" spans="1:35" ht="16.2"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3"/>
      <c r="AC116" s="613"/>
      <c r="AD116" s="613"/>
      <c r="AE116" s="613"/>
      <c r="AF116" s="613"/>
      <c r="AG116" s="134" t="s">
        <v>132</v>
      </c>
    </row>
    <row r="117" spans="1:35" ht="16.2"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0"/>
      <c r="AC117" s="610"/>
      <c r="AD117" s="610"/>
      <c r="AE117" s="610"/>
      <c r="AF117" s="610"/>
      <c r="AG117" s="134" t="s">
        <v>132</v>
      </c>
    </row>
    <row r="118" spans="1:35" ht="16.2"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14">
        <f>AB116-AB114</f>
        <v>0</v>
      </c>
      <c r="AC118" s="614"/>
      <c r="AD118" s="614"/>
      <c r="AE118" s="614"/>
      <c r="AF118" s="614"/>
      <c r="AG118" s="134" t="s">
        <v>132</v>
      </c>
    </row>
    <row r="119" spans="1:35" ht="16.2"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4">
        <f>AB117-AB115</f>
        <v>0</v>
      </c>
      <c r="AC119" s="614"/>
      <c r="AD119" s="614"/>
      <c r="AE119" s="614"/>
      <c r="AF119" s="614"/>
      <c r="AG119" s="134" t="s">
        <v>132</v>
      </c>
    </row>
    <row r="120" spans="1:35" ht="16.2"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0"/>
      <c r="AC120" s="610"/>
      <c r="AD120" s="610"/>
      <c r="AE120" s="610"/>
      <c r="AF120" s="610"/>
      <c r="AG120" s="137" t="s">
        <v>132</v>
      </c>
    </row>
    <row r="121" spans="1:35" ht="16.2"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15"/>
      <c r="AC121" s="615"/>
      <c r="AD121" s="615"/>
      <c r="AE121" s="615"/>
      <c r="AF121" s="615"/>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72">
        <f>IFERROR(AB121/AB115*100,0)</f>
        <v>0</v>
      </c>
      <c r="AC122" s="672"/>
      <c r="AD122" s="672"/>
      <c r="AE122" s="672"/>
      <c r="AF122" s="672"/>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2"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1"/>
      <c r="AB124" s="611"/>
      <c r="AC124" s="611"/>
      <c r="AD124" s="611"/>
      <c r="AE124" s="611"/>
      <c r="AF124" s="611"/>
      <c r="AG124" s="611"/>
      <c r="AH124" s="191"/>
      <c r="AI124" s="191"/>
    </row>
    <row r="125" spans="1:35" ht="16.2"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73">
        <f>'（別添）_計画書（診療所用）案１'!AB103</f>
        <v>0</v>
      </c>
      <c r="AC125" s="673"/>
      <c r="AD125" s="673"/>
      <c r="AE125" s="673"/>
      <c r="AF125" s="673"/>
      <c r="AG125" s="77" t="s">
        <v>154</v>
      </c>
      <c r="AH125" s="181"/>
      <c r="AI125" s="181"/>
    </row>
    <row r="126" spans="1:35" ht="16.2"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9">
        <f>'（別添）_計画書（診療所用）案１'!AB104</f>
        <v>0</v>
      </c>
      <c r="AC126" s="639"/>
      <c r="AD126" s="639"/>
      <c r="AE126" s="639"/>
      <c r="AF126" s="639"/>
      <c r="AG126" s="121" t="s">
        <v>132</v>
      </c>
      <c r="AH126" s="181"/>
      <c r="AI126" s="181"/>
    </row>
    <row r="127" spans="1:35" ht="16.2"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39">
        <f>'（別添）_計画書（診療所用）案１'!AB105</f>
        <v>0</v>
      </c>
      <c r="AC127" s="639"/>
      <c r="AD127" s="639"/>
      <c r="AE127" s="639"/>
      <c r="AF127" s="639"/>
      <c r="AG127" s="121" t="s">
        <v>132</v>
      </c>
    </row>
    <row r="128" spans="1:35" ht="16.2"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3"/>
      <c r="AC128" s="613"/>
      <c r="AD128" s="613"/>
      <c r="AE128" s="613"/>
      <c r="AF128" s="613"/>
      <c r="AG128" s="134" t="s">
        <v>132</v>
      </c>
    </row>
    <row r="129" spans="1:34" ht="16.2"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0"/>
      <c r="AC129" s="610"/>
      <c r="AD129" s="610"/>
      <c r="AE129" s="610"/>
      <c r="AF129" s="610"/>
      <c r="AG129" s="134" t="s">
        <v>132</v>
      </c>
    </row>
    <row r="130" spans="1:34" ht="16.2"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14">
        <f>AB128-AB126</f>
        <v>0</v>
      </c>
      <c r="AC130" s="614"/>
      <c r="AD130" s="614"/>
      <c r="AE130" s="614"/>
      <c r="AF130" s="614"/>
      <c r="AG130" s="134" t="s">
        <v>132</v>
      </c>
    </row>
    <row r="131" spans="1:34" ht="16.2"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4">
        <f>AB129-AB127</f>
        <v>0</v>
      </c>
      <c r="AC131" s="614"/>
      <c r="AD131" s="614"/>
      <c r="AE131" s="614"/>
      <c r="AF131" s="614"/>
      <c r="AG131" s="134" t="s">
        <v>132</v>
      </c>
    </row>
    <row r="132" spans="1:34" ht="16.2"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0"/>
      <c r="AC132" s="610"/>
      <c r="AD132" s="610"/>
      <c r="AE132" s="610"/>
      <c r="AF132" s="610"/>
      <c r="AG132" s="137" t="s">
        <v>132</v>
      </c>
    </row>
    <row r="133" spans="1:34" ht="16.2"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15"/>
      <c r="AC133" s="615"/>
      <c r="AD133" s="615"/>
      <c r="AE133" s="615"/>
      <c r="AF133" s="615"/>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72">
        <f>IFERROR(AB133/AB127*100,0)</f>
        <v>0</v>
      </c>
      <c r="AC134" s="672"/>
      <c r="AD134" s="672"/>
      <c r="AE134" s="672"/>
      <c r="AF134" s="672"/>
      <c r="AG134" s="138" t="s">
        <v>162</v>
      </c>
    </row>
    <row r="135" spans="1:34" ht="4.2"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0"/>
      <c r="G139" s="620"/>
      <c r="H139" s="3" t="s">
        <v>16</v>
      </c>
      <c r="I139" s="620"/>
      <c r="J139" s="620"/>
      <c r="K139" s="3" t="s">
        <v>126</v>
      </c>
      <c r="L139" s="620"/>
      <c r="M139" s="620"/>
      <c r="N139" s="3" t="s">
        <v>18</v>
      </c>
      <c r="O139" s="3"/>
      <c r="P139" s="3"/>
      <c r="Q139" s="3" t="s">
        <v>387</v>
      </c>
      <c r="R139" s="3"/>
      <c r="S139" s="3"/>
      <c r="T139" s="3"/>
      <c r="U139" s="621"/>
      <c r="V139" s="621"/>
      <c r="W139" s="621"/>
      <c r="X139" s="621"/>
      <c r="Y139" s="621"/>
      <c r="Z139" s="621"/>
      <c r="AA139" s="621"/>
      <c r="AB139" s="621"/>
      <c r="AC139" s="621"/>
      <c r="AD139" s="621"/>
      <c r="AE139" s="621"/>
      <c r="AF139" s="621"/>
      <c r="AG139" s="20"/>
    </row>
    <row r="140" spans="1:34" ht="10.95"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95"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18:AG40">
    <cfRule type="expression" dxfId="6" priority="1">
      <formula>$AH$17=FALSE</formula>
    </cfRule>
  </conditionalFormatting>
  <conditionalFormatting sqref="AA53:AE56 Z57:AD58 AA59:AE65">
    <cfRule type="containsText" dxfId="5" priority="5" operator="containsText" text="問題あり">
      <formula>NOT(ISERROR(SEARCH("問題あり",Z53)))</formula>
    </cfRule>
  </conditionalFormatting>
  <conditionalFormatting sqref="AB52:AF52">
    <cfRule type="containsText" dxfId="4" priority="6" operator="containsText" text="問題あり">
      <formula>NOT(ISERROR(SEARCH("問題あり",AB52)))</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182880</xdr:colOff>
                    <xdr:row>6</xdr:row>
                    <xdr:rowOff>175260</xdr:rowOff>
                  </from>
                  <to>
                    <xdr:col>2</xdr:col>
                    <xdr:colOff>228600</xdr:colOff>
                    <xdr:row>8</xdr:row>
                    <xdr:rowOff>22860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182880</xdr:colOff>
                    <xdr:row>7</xdr:row>
                    <xdr:rowOff>175260</xdr:rowOff>
                  </from>
                  <to>
                    <xdr:col>2</xdr:col>
                    <xdr:colOff>236220</xdr:colOff>
                    <xdr:row>9</xdr:row>
                    <xdr:rowOff>22860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30480</xdr:colOff>
                    <xdr:row>16</xdr:row>
                    <xdr:rowOff>22860</xdr:rowOff>
                  </from>
                  <to>
                    <xdr:col>22</xdr:col>
                    <xdr:colOff>236220</xdr:colOff>
                    <xdr:row>16</xdr:row>
                    <xdr:rowOff>182880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68580</xdr:colOff>
                    <xdr:row>49</xdr:row>
                    <xdr:rowOff>175260</xdr:rowOff>
                  </from>
                  <to>
                    <xdr:col>32</xdr:col>
                    <xdr:colOff>175260</xdr:colOff>
                    <xdr:row>51</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69921875" defaultRowHeight="13.2" outlineLevelCol="1"/>
  <cols>
    <col min="1" max="1" width="4.69921875" style="4" customWidth="1"/>
    <col min="2" max="2" width="3.3984375" style="4" customWidth="1"/>
    <col min="3" max="3" width="4.59765625" style="4" customWidth="1"/>
    <col min="4" max="32" width="3.3984375" style="4" customWidth="1"/>
    <col min="33" max="33" width="3.3984375" style="29" customWidth="1"/>
    <col min="34" max="34" width="7" style="177" hidden="1" customWidth="1" outlineLevel="1"/>
    <col min="35" max="40" width="2.69921875" style="177" hidden="1" customWidth="1" outlineLevel="1"/>
    <col min="41" max="43" width="8.69921875" style="177" hidden="1" customWidth="1" outlineLevel="1"/>
    <col min="44" max="44" width="8.69921875" style="4" collapsed="1"/>
    <col min="45" max="16384" width="8.69921875" style="4"/>
  </cols>
  <sheetData>
    <row r="1" spans="1:33" ht="16.2"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2" customHeight="1">
      <c r="A2" s="588" t="s">
        <v>423</v>
      </c>
      <c r="B2" s="588"/>
      <c r="C2" s="588"/>
      <c r="D2" s="588"/>
      <c r="E2" s="588"/>
      <c r="F2" s="588"/>
      <c r="G2" s="588"/>
      <c r="H2" s="588"/>
      <c r="I2" s="588"/>
      <c r="J2" s="588"/>
      <c r="K2" s="588"/>
      <c r="L2" s="588"/>
      <c r="M2" s="588"/>
      <c r="N2" s="588"/>
      <c r="O2" s="588"/>
      <c r="P2" s="588"/>
      <c r="Q2" s="588"/>
      <c r="R2" s="588"/>
      <c r="S2" s="588"/>
      <c r="T2" s="624"/>
      <c r="U2" s="624"/>
      <c r="V2" s="173" t="s">
        <v>290</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1" t="s">
        <v>119</v>
      </c>
      <c r="T4" s="591"/>
      <c r="U4" s="591"/>
      <c r="V4" s="591"/>
      <c r="W4" s="591"/>
      <c r="X4" s="592" t="e">
        <f>IF(#REF!=0,"",#REF!)</f>
        <v>#REF!</v>
      </c>
      <c r="Y4" s="683"/>
      <c r="Z4" s="683"/>
      <c r="AA4" s="683"/>
      <c r="AB4" s="683"/>
      <c r="AC4" s="683"/>
      <c r="AD4" s="683"/>
      <c r="AE4" s="683"/>
      <c r="AF4" s="683"/>
      <c r="AG4" s="693"/>
    </row>
    <row r="5" spans="1:33" ht="16.2" customHeight="1">
      <c r="A5" s="3"/>
      <c r="B5" s="3"/>
      <c r="C5" s="3"/>
      <c r="D5" s="3"/>
      <c r="E5" s="3"/>
      <c r="F5" s="3"/>
      <c r="G5" s="3"/>
      <c r="H5" s="3"/>
      <c r="I5" s="3"/>
      <c r="J5" s="3"/>
      <c r="K5" s="3"/>
      <c r="L5" s="3"/>
      <c r="M5" s="3"/>
      <c r="N5" s="3"/>
      <c r="O5" s="3"/>
      <c r="P5" s="3"/>
      <c r="Q5" s="3"/>
      <c r="R5" s="3"/>
      <c r="S5" s="3" t="s">
        <v>120</v>
      </c>
      <c r="T5" s="3"/>
      <c r="U5" s="3"/>
      <c r="V5" s="3"/>
      <c r="W5" s="3"/>
      <c r="X5" s="592" t="e">
        <f>IF(#REF!=0,"",#REF!)</f>
        <v>#REF!</v>
      </c>
      <c r="Y5" s="683"/>
      <c r="Z5" s="683"/>
      <c r="AA5" s="683"/>
      <c r="AB5" s="683"/>
      <c r="AC5" s="683"/>
      <c r="AD5" s="683"/>
      <c r="AE5" s="683"/>
      <c r="AF5" s="683"/>
      <c r="AG5" s="693"/>
    </row>
    <row r="6" spans="1:33" ht="16.2"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2"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2" customHeight="1" thickBot="1">
      <c r="A8" s="3"/>
      <c r="B8" s="697"/>
      <c r="C8" s="698"/>
      <c r="D8" s="668" t="s">
        <v>123</v>
      </c>
      <c r="E8" s="623"/>
      <c r="F8" s="623"/>
      <c r="G8" s="623"/>
      <c r="H8" s="623"/>
      <c r="I8" s="623"/>
      <c r="J8" s="623"/>
      <c r="K8" s="623"/>
      <c r="L8" s="623"/>
      <c r="M8" s="623"/>
      <c r="N8" s="623"/>
      <c r="O8" s="623"/>
      <c r="P8" s="623"/>
      <c r="Q8" s="623"/>
      <c r="R8" s="623"/>
      <c r="S8" s="623"/>
      <c r="T8" s="623"/>
      <c r="U8" s="623"/>
      <c r="V8" s="623"/>
      <c r="W8" s="623"/>
      <c r="X8" s="623"/>
      <c r="Y8" s="623"/>
      <c r="Z8" s="623"/>
      <c r="AA8" s="3"/>
      <c r="AB8" s="3"/>
      <c r="AC8" s="3"/>
      <c r="AD8" s="3"/>
      <c r="AE8" s="3"/>
      <c r="AF8" s="3"/>
      <c r="AG8" s="20"/>
    </row>
    <row r="9" spans="1:33" ht="16.2" customHeight="1" thickBot="1">
      <c r="A9" s="3"/>
      <c r="B9" s="697"/>
      <c r="C9" s="698"/>
      <c r="D9" s="660" t="s">
        <v>124</v>
      </c>
      <c r="E9" s="638"/>
      <c r="F9" s="638"/>
      <c r="G9" s="638"/>
      <c r="H9" s="638"/>
      <c r="I9" s="638"/>
      <c r="J9" s="638"/>
      <c r="K9" s="638"/>
      <c r="L9" s="638"/>
      <c r="M9" s="638"/>
      <c r="N9" s="638"/>
      <c r="O9" s="638"/>
      <c r="P9" s="638"/>
      <c r="Q9" s="638"/>
      <c r="R9" s="638"/>
      <c r="S9" s="638"/>
      <c r="T9" s="638"/>
      <c r="U9" s="638"/>
      <c r="V9" s="638"/>
      <c r="W9" s="638"/>
      <c r="X9" s="638"/>
      <c r="Y9" s="638"/>
      <c r="Z9" s="638"/>
      <c r="AA9" s="3"/>
      <c r="AB9" s="3"/>
      <c r="AC9" s="3"/>
      <c r="AD9" s="3"/>
      <c r="AE9" s="3"/>
      <c r="AF9" s="3"/>
      <c r="AG9" s="20"/>
    </row>
    <row r="10" spans="1:33" ht="16.2"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2" customHeight="1" thickBot="1">
      <c r="A11" s="3" t="s">
        <v>125</v>
      </c>
      <c r="B11" s="3"/>
      <c r="C11" s="3"/>
      <c r="D11" s="3"/>
      <c r="E11" s="3"/>
      <c r="F11" s="3"/>
      <c r="L11" s="3"/>
      <c r="M11" s="3"/>
      <c r="N11" s="3"/>
      <c r="O11" s="3"/>
      <c r="P11" s="3"/>
      <c r="Q11" s="3"/>
      <c r="R11" s="3"/>
      <c r="S11" s="3"/>
      <c r="T11" s="3"/>
      <c r="U11" s="3"/>
      <c r="V11" s="3"/>
      <c r="AE11" s="3"/>
      <c r="AF11" s="3"/>
      <c r="AG11" s="20"/>
    </row>
    <row r="12" spans="1:33" ht="16.2" customHeight="1" thickBot="1">
      <c r="B12" s="632" t="s">
        <v>15</v>
      </c>
      <c r="C12" s="633"/>
      <c r="D12" s="633"/>
      <c r="E12" s="694" t="str">
        <f>IF('（別添）_計画書（歯科診療所及びⅡを算定する有床診療所）'!E16=0,"",'（別添）_計画書（歯科診療所及びⅡを算定する有床診療所）'!E16)</f>
        <v/>
      </c>
      <c r="F12" s="694"/>
      <c r="G12" s="21" t="s">
        <v>16</v>
      </c>
      <c r="H12" s="694" t="str">
        <f>IF('（別添）_計画書（歯科診療所及びⅡを算定する有床診療所）'!H16=0,"",'（別添）_計画書（歯科診療所及びⅡを算定する有床診療所）'!H16)</f>
        <v/>
      </c>
      <c r="I12" s="694"/>
      <c r="J12" s="21" t="s">
        <v>126</v>
      </c>
      <c r="K12" s="21"/>
      <c r="L12" s="21" t="s">
        <v>127</v>
      </c>
      <c r="M12" s="21" t="s">
        <v>15</v>
      </c>
      <c r="N12" s="21"/>
      <c r="O12" s="694" t="str">
        <f>IF('（別添）_計画書（歯科診療所及びⅡを算定する有床診療所）'!O16=0,"",'（別添）_計画書（歯科診療所及びⅡを算定する有床診療所）'!O16)</f>
        <v/>
      </c>
      <c r="P12" s="694"/>
      <c r="Q12" s="21" t="s">
        <v>16</v>
      </c>
      <c r="R12" s="694" t="str">
        <f>IF('（別添）_計画書（歯科診療所及びⅡを算定する有床診療所）'!R16=0,"",'（別添）_計画書（歯科診療所及びⅡを算定する有床診療所）'!R16)</f>
        <v/>
      </c>
      <c r="S12" s="694"/>
      <c r="T12" s="22" t="s">
        <v>126</v>
      </c>
      <c r="V12" s="695">
        <f>'（別添）_計画書（歯科診療所及びⅡを算定する有床診療所）'!V16</f>
        <v>1</v>
      </c>
      <c r="W12" s="695"/>
      <c r="X12" s="695"/>
      <c r="Y12" s="696"/>
      <c r="Z12" s="3" t="s">
        <v>128</v>
      </c>
      <c r="AA12" s="3"/>
      <c r="AG12" s="20"/>
    </row>
    <row r="13" spans="1:33" ht="16.2" customHeight="1">
      <c r="B13" s="29"/>
      <c r="C13" s="29"/>
      <c r="D13" s="29"/>
      <c r="E13" s="29"/>
      <c r="F13" s="29"/>
      <c r="H13" s="29"/>
      <c r="I13" s="29"/>
      <c r="O13" s="29"/>
      <c r="P13" s="29"/>
      <c r="R13" s="29"/>
      <c r="S13" s="29"/>
      <c r="V13" s="219"/>
      <c r="W13" s="219"/>
      <c r="X13" s="219"/>
      <c r="Y13" s="219"/>
    </row>
    <row r="14" spans="1:33" ht="16.2"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2" customHeight="1" thickBot="1">
      <c r="A15" s="3"/>
      <c r="B15" s="632" t="s">
        <v>15</v>
      </c>
      <c r="C15" s="633"/>
      <c r="D15" s="633"/>
      <c r="E15" s="694" t="str">
        <f>IF('（別添）_計画書（歯科診療所及びⅡを算定する有床診療所）'!E21=0,"",'（別添）_計画書（歯科診療所及びⅡを算定する有床診療所）'!E21)</f>
        <v/>
      </c>
      <c r="F15" s="694"/>
      <c r="G15" s="21" t="s">
        <v>16</v>
      </c>
      <c r="H15" s="694" t="str">
        <f>IF('（別添）_計画書（歯科診療所及びⅡを算定する有床診療所）'!H21=0,"",'（別添）_計画書（歯科診療所及びⅡを算定する有床診療所）'!H21)</f>
        <v/>
      </c>
      <c r="I15" s="694"/>
      <c r="J15" s="21" t="s">
        <v>126</v>
      </c>
      <c r="K15" s="21"/>
      <c r="L15" s="21" t="s">
        <v>127</v>
      </c>
      <c r="M15" s="21" t="s">
        <v>15</v>
      </c>
      <c r="N15" s="21"/>
      <c r="O15" s="634"/>
      <c r="P15" s="634"/>
      <c r="Q15" s="21" t="s">
        <v>16</v>
      </c>
      <c r="R15" s="634"/>
      <c r="S15" s="634"/>
      <c r="T15" s="22" t="s">
        <v>126</v>
      </c>
      <c r="V15" s="695">
        <f>IFERROR(IF(E15=O15,R15-H15+1,IF(O15-E15=1,12-H15+1+R15,IF(O15-E15=2,12-H15+1+R15+12,"エラー"))),1)</f>
        <v>1</v>
      </c>
      <c r="W15" s="695"/>
      <c r="X15" s="695"/>
      <c r="Y15" s="696"/>
      <c r="Z15" s="3" t="s">
        <v>128</v>
      </c>
      <c r="AA15" s="3"/>
      <c r="AG15" s="20"/>
    </row>
    <row r="16" spans="1:33" ht="16.2" customHeight="1" thickBot="1">
      <c r="B16" s="29"/>
      <c r="C16" s="29"/>
      <c r="D16" s="29"/>
      <c r="E16" s="29"/>
      <c r="F16" s="29"/>
      <c r="H16" s="29"/>
      <c r="I16" s="29"/>
      <c r="O16" s="29"/>
      <c r="P16" s="29"/>
      <c r="R16" s="29"/>
      <c r="S16" s="29"/>
      <c r="V16" s="220"/>
      <c r="W16" s="220"/>
      <c r="X16" s="220"/>
      <c r="Y16" s="220"/>
    </row>
    <row r="17" spans="1:36" ht="16.2" customHeight="1" thickBot="1">
      <c r="A17" s="2" t="s">
        <v>266</v>
      </c>
      <c r="B17" s="2"/>
      <c r="C17" s="3"/>
      <c r="D17" s="3"/>
      <c r="E17" s="3"/>
      <c r="F17" s="3"/>
      <c r="G17" s="3"/>
      <c r="H17" s="3"/>
      <c r="I17" s="3"/>
      <c r="J17" s="3"/>
      <c r="K17" s="3"/>
      <c r="L17" s="3"/>
      <c r="M17" s="3"/>
      <c r="N17" s="3"/>
      <c r="O17" s="3"/>
      <c r="P17" s="3"/>
      <c r="Q17" s="3"/>
      <c r="R17" s="3"/>
      <c r="S17" s="3"/>
      <c r="T17" s="3"/>
      <c r="U17" s="3"/>
      <c r="W17" s="178"/>
      <c r="X17" s="625" t="s">
        <v>237</v>
      </c>
      <c r="Y17" s="626"/>
      <c r="Z17" s="3"/>
      <c r="AA17" s="3"/>
      <c r="AB17" s="3"/>
      <c r="AC17" s="3"/>
      <c r="AD17" s="3"/>
      <c r="AE17" s="3"/>
      <c r="AF17" s="3"/>
      <c r="AG17" s="20"/>
      <c r="AH17" s="177" t="b">
        <v>1</v>
      </c>
    </row>
    <row r="18" spans="1:36" ht="16.2" customHeight="1" thickBot="1">
      <c r="A18" s="4" t="s">
        <v>390</v>
      </c>
      <c r="B18" s="173"/>
    </row>
    <row r="19" spans="1:36" ht="16.2" customHeight="1">
      <c r="A19" s="184" t="s">
        <v>424</v>
      </c>
      <c r="B19" s="5"/>
      <c r="C19" s="5"/>
      <c r="D19" s="5"/>
      <c r="E19" s="5"/>
      <c r="F19" s="5"/>
      <c r="G19" s="5"/>
      <c r="H19" s="5"/>
      <c r="I19" s="5"/>
      <c r="J19" s="5"/>
      <c r="K19" s="5"/>
      <c r="L19" s="5"/>
      <c r="M19" s="5"/>
      <c r="N19" s="5"/>
      <c r="O19" s="5"/>
      <c r="P19" s="5"/>
      <c r="Q19" s="5"/>
      <c r="R19" s="731"/>
      <c r="S19" s="732"/>
      <c r="T19" s="732"/>
      <c r="U19" s="732"/>
      <c r="V19" s="732"/>
      <c r="W19" s="732"/>
      <c r="X19" s="732"/>
      <c r="Y19" s="55"/>
      <c r="Z19" s="55"/>
      <c r="AA19" s="55"/>
      <c r="AB19" s="55"/>
      <c r="AC19" s="733"/>
      <c r="AD19" s="733"/>
      <c r="AE19" s="733"/>
      <c r="AF19" s="733"/>
      <c r="AG19" s="74"/>
    </row>
    <row r="20" spans="1:36" ht="16.2" customHeight="1">
      <c r="A20" s="221"/>
      <c r="B20" s="734" t="s">
        <v>293</v>
      </c>
      <c r="C20" s="734"/>
      <c r="D20" s="734"/>
      <c r="E20" s="734"/>
      <c r="F20" s="734"/>
      <c r="G20" s="734"/>
      <c r="H20" s="734"/>
      <c r="I20" s="734"/>
      <c r="J20" s="734"/>
      <c r="K20" s="734"/>
      <c r="L20" s="734"/>
      <c r="M20" s="734"/>
      <c r="N20" s="734"/>
      <c r="O20" s="734"/>
      <c r="P20" s="734"/>
      <c r="Q20" s="734"/>
      <c r="R20" s="734"/>
      <c r="S20" s="720" t="s">
        <v>294</v>
      </c>
      <c r="T20" s="721"/>
      <c r="U20" s="721"/>
      <c r="V20" s="721"/>
      <c r="W20" s="721"/>
      <c r="X20" s="721"/>
      <c r="Y20" s="722"/>
      <c r="Z20" s="720" t="s">
        <v>238</v>
      </c>
      <c r="AA20" s="721"/>
      <c r="AB20" s="721"/>
      <c r="AC20" s="722"/>
      <c r="AD20" s="720" t="s">
        <v>239</v>
      </c>
      <c r="AE20" s="721"/>
      <c r="AF20" s="721"/>
      <c r="AG20" s="723"/>
    </row>
    <row r="21" spans="1:36" ht="16.2" customHeight="1">
      <c r="A21" s="221"/>
      <c r="B21" s="222" t="s">
        <v>295</v>
      </c>
      <c r="C21" s="223" t="s">
        <v>15</v>
      </c>
      <c r="D21" s="683" t="str">
        <f>E15</f>
        <v/>
      </c>
      <c r="E21" s="683"/>
      <c r="F21" s="70" t="s">
        <v>16</v>
      </c>
      <c r="G21" s="683" t="str">
        <f>H15</f>
        <v/>
      </c>
      <c r="H21" s="683"/>
      <c r="I21" s="70" t="s">
        <v>126</v>
      </c>
      <c r="J21" s="70" t="s">
        <v>296</v>
      </c>
      <c r="K21" s="70" t="s">
        <v>297</v>
      </c>
      <c r="L21" s="70"/>
      <c r="M21" s="688"/>
      <c r="N21" s="688"/>
      <c r="O21" s="224" t="s">
        <v>16</v>
      </c>
      <c r="P21" s="688"/>
      <c r="Q21" s="688"/>
      <c r="R21" s="225" t="s">
        <v>126</v>
      </c>
      <c r="S21" s="729"/>
      <c r="T21" s="689"/>
      <c r="U21" s="689"/>
      <c r="V21" s="689"/>
      <c r="W21" s="689"/>
      <c r="X21" s="689"/>
      <c r="Y21" s="730"/>
      <c r="Z21" s="592" t="str">
        <f>IF(S21="","",VLOOKUP(S21,'リスト（外来）'!C:D,2,FALSE))</f>
        <v/>
      </c>
      <c r="AA21" s="683"/>
      <c r="AB21" s="683"/>
      <c r="AC21" s="58" t="s">
        <v>138</v>
      </c>
      <c r="AD21" s="592" t="str">
        <f>IF(S21="","",VLOOKUP(S21,'リスト（外来）'!C:E,3,FALSE))</f>
        <v/>
      </c>
      <c r="AE21" s="683"/>
      <c r="AF21" s="683"/>
      <c r="AG21" s="226" t="s">
        <v>138</v>
      </c>
    </row>
    <row r="22" spans="1:36" ht="16.2" customHeight="1">
      <c r="A22" s="221"/>
      <c r="B22" s="222" t="s">
        <v>298</v>
      </c>
      <c r="C22" s="223" t="s">
        <v>15</v>
      </c>
      <c r="D22" s="688"/>
      <c r="E22" s="688"/>
      <c r="F22" s="70" t="s">
        <v>16</v>
      </c>
      <c r="G22" s="688"/>
      <c r="H22" s="688"/>
      <c r="I22" s="70" t="s">
        <v>126</v>
      </c>
      <c r="J22" s="70" t="s">
        <v>296</v>
      </c>
      <c r="K22" s="70" t="s">
        <v>297</v>
      </c>
      <c r="L22" s="70"/>
      <c r="M22" s="688"/>
      <c r="N22" s="688"/>
      <c r="O22" s="224" t="s">
        <v>16</v>
      </c>
      <c r="P22" s="688"/>
      <c r="Q22" s="688"/>
      <c r="R22" s="225" t="s">
        <v>126</v>
      </c>
      <c r="S22" s="729"/>
      <c r="T22" s="689"/>
      <c r="U22" s="689"/>
      <c r="V22" s="689"/>
      <c r="W22" s="689"/>
      <c r="X22" s="689"/>
      <c r="Y22" s="730"/>
      <c r="Z22" s="592" t="str">
        <f>IF(S22="","",VLOOKUP(S22,'リスト（外来）'!C:D,2,FALSE))</f>
        <v/>
      </c>
      <c r="AA22" s="683"/>
      <c r="AB22" s="683"/>
      <c r="AC22" s="58" t="s">
        <v>138</v>
      </c>
      <c r="AD22" s="592" t="str">
        <f>IF(S22="","",VLOOKUP(S22,'リスト（外来）'!C:E,3,FALSE))</f>
        <v/>
      </c>
      <c r="AE22" s="683"/>
      <c r="AF22" s="683"/>
      <c r="AG22" s="226" t="s">
        <v>138</v>
      </c>
    </row>
    <row r="23" spans="1:36" ht="16.2" customHeight="1">
      <c r="A23" s="221"/>
      <c r="B23" s="222" t="s">
        <v>299</v>
      </c>
      <c r="C23" s="223" t="s">
        <v>15</v>
      </c>
      <c r="D23" s="688"/>
      <c r="E23" s="688"/>
      <c r="F23" s="70" t="s">
        <v>16</v>
      </c>
      <c r="G23" s="688"/>
      <c r="H23" s="688"/>
      <c r="I23" s="70" t="s">
        <v>126</v>
      </c>
      <c r="J23" s="70" t="s">
        <v>296</v>
      </c>
      <c r="K23" s="70" t="s">
        <v>297</v>
      </c>
      <c r="L23" s="70"/>
      <c r="M23" s="688"/>
      <c r="N23" s="688"/>
      <c r="O23" s="224" t="s">
        <v>16</v>
      </c>
      <c r="P23" s="688"/>
      <c r="Q23" s="688"/>
      <c r="R23" s="225" t="s">
        <v>126</v>
      </c>
      <c r="S23" s="729"/>
      <c r="T23" s="689"/>
      <c r="U23" s="689"/>
      <c r="V23" s="689"/>
      <c r="W23" s="689"/>
      <c r="X23" s="689"/>
      <c r="Y23" s="730"/>
      <c r="Z23" s="592" t="str">
        <f>IF(S23="","",VLOOKUP(S23,'リスト（外来）'!C:D,2,FALSE))</f>
        <v/>
      </c>
      <c r="AA23" s="683"/>
      <c r="AB23" s="683"/>
      <c r="AC23" s="58" t="s">
        <v>138</v>
      </c>
      <c r="AD23" s="592" t="str">
        <f>IF(S23="","",VLOOKUP(S23,'リスト（外来）'!C:E,3,FALSE))</f>
        <v/>
      </c>
      <c r="AE23" s="683"/>
      <c r="AF23" s="683"/>
      <c r="AG23" s="226" t="s">
        <v>138</v>
      </c>
    </row>
    <row r="24" spans="1:36" ht="16.2" customHeight="1">
      <c r="A24" s="221"/>
      <c r="B24" s="227" t="s">
        <v>300</v>
      </c>
      <c r="C24" s="223" t="s">
        <v>15</v>
      </c>
      <c r="D24" s="688"/>
      <c r="E24" s="688"/>
      <c r="F24" s="70" t="s">
        <v>16</v>
      </c>
      <c r="G24" s="688"/>
      <c r="H24" s="688"/>
      <c r="I24" s="70" t="s">
        <v>126</v>
      </c>
      <c r="J24" s="70" t="s">
        <v>296</v>
      </c>
      <c r="K24" s="70" t="s">
        <v>297</v>
      </c>
      <c r="L24" s="70"/>
      <c r="M24" s="688"/>
      <c r="N24" s="688"/>
      <c r="O24" s="224" t="s">
        <v>16</v>
      </c>
      <c r="P24" s="688"/>
      <c r="Q24" s="688"/>
      <c r="R24" s="225" t="s">
        <v>126</v>
      </c>
      <c r="S24" s="729"/>
      <c r="T24" s="689"/>
      <c r="U24" s="689"/>
      <c r="V24" s="689"/>
      <c r="W24" s="689"/>
      <c r="X24" s="689"/>
      <c r="Y24" s="730"/>
      <c r="Z24" s="592" t="str">
        <f>IF(S24="","",VLOOKUP(S24,'リスト（外来）'!C:D,2,FALSE))</f>
        <v/>
      </c>
      <c r="AA24" s="683"/>
      <c r="AB24" s="683"/>
      <c r="AC24" s="58" t="s">
        <v>138</v>
      </c>
      <c r="AD24" s="592" t="str">
        <f>IF(S24="","",VLOOKUP(S24,'リスト（外来）'!C:E,3,FALSE))</f>
        <v/>
      </c>
      <c r="AE24" s="683"/>
      <c r="AF24" s="683"/>
      <c r="AG24" s="226" t="s">
        <v>138</v>
      </c>
    </row>
    <row r="25" spans="1:36" ht="16.2"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28"/>
      <c r="AD25" s="728"/>
      <c r="AE25" s="728"/>
      <c r="AF25" s="728"/>
      <c r="AG25" s="226"/>
      <c r="AJ25" s="206"/>
    </row>
    <row r="26" spans="1:36" ht="16.2" customHeight="1">
      <c r="A26" s="221"/>
      <c r="B26" s="720" t="s">
        <v>293</v>
      </c>
      <c r="C26" s="721"/>
      <c r="D26" s="721"/>
      <c r="E26" s="721"/>
      <c r="F26" s="721"/>
      <c r="G26" s="721"/>
      <c r="H26" s="721"/>
      <c r="I26" s="721"/>
      <c r="J26" s="721"/>
      <c r="K26" s="721"/>
      <c r="L26" s="721"/>
      <c r="M26" s="721"/>
      <c r="N26" s="721"/>
      <c r="O26" s="721"/>
      <c r="P26" s="721"/>
      <c r="Q26" s="721"/>
      <c r="R26" s="722"/>
      <c r="S26" s="720" t="s">
        <v>392</v>
      </c>
      <c r="T26" s="721"/>
      <c r="U26" s="721"/>
      <c r="V26" s="721"/>
      <c r="W26" s="721"/>
      <c r="X26" s="721"/>
      <c r="Y26" s="722"/>
      <c r="Z26" s="721" t="s">
        <v>393</v>
      </c>
      <c r="AA26" s="721"/>
      <c r="AB26" s="721"/>
      <c r="AC26" s="721"/>
      <c r="AD26" s="721"/>
      <c r="AE26" s="721"/>
      <c r="AF26" s="721"/>
      <c r="AG26" s="723"/>
    </row>
    <row r="27" spans="1:36" ht="16.2" customHeight="1">
      <c r="A27" s="221"/>
      <c r="B27" s="222" t="s">
        <v>295</v>
      </c>
      <c r="C27" s="223" t="s">
        <v>15</v>
      </c>
      <c r="D27" s="683" t="str">
        <f>IF(D21="","",D21)</f>
        <v/>
      </c>
      <c r="E27" s="683"/>
      <c r="F27" s="70" t="s">
        <v>16</v>
      </c>
      <c r="G27" s="683" t="str">
        <f>IF(G21="","",G21)</f>
        <v/>
      </c>
      <c r="H27" s="683"/>
      <c r="I27" s="70" t="s">
        <v>126</v>
      </c>
      <c r="J27" s="70" t="s">
        <v>296</v>
      </c>
      <c r="K27" s="70" t="s">
        <v>297</v>
      </c>
      <c r="L27" s="70"/>
      <c r="M27" s="708" t="str">
        <f>IF(M21="","",M21)</f>
        <v/>
      </c>
      <c r="N27" s="708"/>
      <c r="O27" s="224" t="s">
        <v>16</v>
      </c>
      <c r="P27" s="708" t="str">
        <f>IF(P21="","",P21)</f>
        <v/>
      </c>
      <c r="Q27" s="708"/>
      <c r="R27" s="225" t="s">
        <v>126</v>
      </c>
      <c r="S27" s="724"/>
      <c r="T27" s="725"/>
      <c r="U27" s="725"/>
      <c r="V27" s="725"/>
      <c r="W27" s="725"/>
      <c r="X27" s="725"/>
      <c r="Y27" s="228" t="s">
        <v>140</v>
      </c>
      <c r="Z27" s="726"/>
      <c r="AA27" s="727"/>
      <c r="AB27" s="727"/>
      <c r="AC27" s="727"/>
      <c r="AD27" s="727"/>
      <c r="AE27" s="727"/>
      <c r="AF27" s="727"/>
      <c r="AG27" s="226" t="s">
        <v>140</v>
      </c>
    </row>
    <row r="28" spans="1:36" ht="16.2" customHeight="1">
      <c r="A28" s="221"/>
      <c r="B28" s="222" t="s">
        <v>298</v>
      </c>
      <c r="C28" s="223" t="s">
        <v>15</v>
      </c>
      <c r="D28" s="708" t="str">
        <f>IF(D22="","",D22)</f>
        <v/>
      </c>
      <c r="E28" s="708"/>
      <c r="F28" s="70" t="s">
        <v>16</v>
      </c>
      <c r="G28" s="708" t="str">
        <f>IF(G22="","",G22)</f>
        <v/>
      </c>
      <c r="H28" s="708"/>
      <c r="I28" s="70" t="s">
        <v>126</v>
      </c>
      <c r="J28" s="70" t="s">
        <v>296</v>
      </c>
      <c r="K28" s="70" t="s">
        <v>297</v>
      </c>
      <c r="L28" s="70"/>
      <c r="M28" s="708" t="str">
        <f>IF(M22="","",M22)</f>
        <v/>
      </c>
      <c r="N28" s="708"/>
      <c r="O28" s="224" t="s">
        <v>16</v>
      </c>
      <c r="P28" s="708" t="str">
        <f>IF(P22="","",P22)</f>
        <v/>
      </c>
      <c r="Q28" s="708"/>
      <c r="R28" s="225" t="s">
        <v>126</v>
      </c>
      <c r="S28" s="724"/>
      <c r="T28" s="725"/>
      <c r="U28" s="725"/>
      <c r="V28" s="725"/>
      <c r="W28" s="725"/>
      <c r="X28" s="725"/>
      <c r="Y28" s="228" t="s">
        <v>140</v>
      </c>
      <c r="Z28" s="726"/>
      <c r="AA28" s="727"/>
      <c r="AB28" s="727"/>
      <c r="AC28" s="727"/>
      <c r="AD28" s="727"/>
      <c r="AE28" s="727"/>
      <c r="AF28" s="727"/>
      <c r="AG28" s="226" t="s">
        <v>140</v>
      </c>
    </row>
    <row r="29" spans="1:36" ht="16.2" customHeight="1">
      <c r="A29" s="221"/>
      <c r="B29" s="222" t="s">
        <v>299</v>
      </c>
      <c r="C29" s="223" t="s">
        <v>15</v>
      </c>
      <c r="D29" s="708" t="str">
        <f>IF(D23="","",D23)</f>
        <v/>
      </c>
      <c r="E29" s="708"/>
      <c r="F29" s="70" t="s">
        <v>16</v>
      </c>
      <c r="G29" s="708" t="str">
        <f>IF(G23="","",G23)</f>
        <v/>
      </c>
      <c r="H29" s="708"/>
      <c r="I29" s="70" t="s">
        <v>126</v>
      </c>
      <c r="J29" s="70" t="s">
        <v>296</v>
      </c>
      <c r="K29" s="70" t="s">
        <v>297</v>
      </c>
      <c r="L29" s="70"/>
      <c r="M29" s="708" t="str">
        <f>IF(M23="","",M23)</f>
        <v/>
      </c>
      <c r="N29" s="708"/>
      <c r="O29" s="224" t="s">
        <v>16</v>
      </c>
      <c r="P29" s="708" t="str">
        <f>IF(P23="","",P23)</f>
        <v/>
      </c>
      <c r="Q29" s="708"/>
      <c r="R29" s="225" t="s">
        <v>126</v>
      </c>
      <c r="S29" s="724"/>
      <c r="T29" s="725"/>
      <c r="U29" s="725"/>
      <c r="V29" s="725"/>
      <c r="W29" s="725"/>
      <c r="X29" s="725"/>
      <c r="Y29" s="228" t="s">
        <v>140</v>
      </c>
      <c r="Z29" s="726"/>
      <c r="AA29" s="727"/>
      <c r="AB29" s="727"/>
      <c r="AC29" s="727"/>
      <c r="AD29" s="727"/>
      <c r="AE29" s="727"/>
      <c r="AF29" s="727"/>
      <c r="AG29" s="226" t="s">
        <v>140</v>
      </c>
    </row>
    <row r="30" spans="1:36" ht="16.2" customHeight="1">
      <c r="A30" s="229"/>
      <c r="B30" s="227" t="s">
        <v>300</v>
      </c>
      <c r="C30" s="223" t="s">
        <v>15</v>
      </c>
      <c r="D30" s="708" t="str">
        <f>IF(D24="","",D24)</f>
        <v/>
      </c>
      <c r="E30" s="708"/>
      <c r="F30" s="70" t="s">
        <v>16</v>
      </c>
      <c r="G30" s="708" t="str">
        <f>IF(G24="","",G24)</f>
        <v/>
      </c>
      <c r="H30" s="708"/>
      <c r="I30" s="70" t="s">
        <v>126</v>
      </c>
      <c r="J30" s="70" t="s">
        <v>296</v>
      </c>
      <c r="K30" s="70" t="s">
        <v>297</v>
      </c>
      <c r="L30" s="70"/>
      <c r="M30" s="708" t="str">
        <f>IF(M24="","",M24)</f>
        <v/>
      </c>
      <c r="N30" s="708"/>
      <c r="O30" s="224" t="s">
        <v>16</v>
      </c>
      <c r="P30" s="708" t="str">
        <f>IF(P24="","",P24)</f>
        <v/>
      </c>
      <c r="Q30" s="708"/>
      <c r="R30" s="225" t="s">
        <v>126</v>
      </c>
      <c r="S30" s="724"/>
      <c r="T30" s="725"/>
      <c r="U30" s="725"/>
      <c r="V30" s="725"/>
      <c r="W30" s="725"/>
      <c r="X30" s="725"/>
      <c r="Y30" s="228" t="s">
        <v>140</v>
      </c>
      <c r="Z30" s="726"/>
      <c r="AA30" s="727"/>
      <c r="AB30" s="727"/>
      <c r="AC30" s="727"/>
      <c r="AD30" s="727"/>
      <c r="AE30" s="727"/>
      <c r="AF30" s="727"/>
      <c r="AG30" s="226" t="s">
        <v>140</v>
      </c>
    </row>
    <row r="31" spans="1:36" ht="16.2" customHeight="1">
      <c r="A31" s="221"/>
      <c r="B31" s="713" t="s">
        <v>303</v>
      </c>
      <c r="C31" s="714"/>
      <c r="D31" s="714"/>
      <c r="E31" s="714"/>
      <c r="F31" s="714"/>
      <c r="G31" s="714"/>
      <c r="H31" s="714"/>
      <c r="I31" s="714"/>
      <c r="J31" s="714"/>
      <c r="K31" s="714"/>
      <c r="L31" s="714"/>
      <c r="M31" s="714"/>
      <c r="N31" s="714"/>
      <c r="O31" s="714"/>
      <c r="P31" s="714"/>
      <c r="Q31" s="714"/>
      <c r="R31" s="715"/>
      <c r="S31" s="716">
        <f>SUM(S27:X30)</f>
        <v>0</v>
      </c>
      <c r="T31" s="717"/>
      <c r="U31" s="717"/>
      <c r="V31" s="717"/>
      <c r="W31" s="717"/>
      <c r="X31" s="717"/>
      <c r="Y31" s="228" t="s">
        <v>140</v>
      </c>
      <c r="Z31" s="718">
        <f>SUM(Z27:AF30)</f>
        <v>0</v>
      </c>
      <c r="AA31" s="639"/>
      <c r="AB31" s="639"/>
      <c r="AC31" s="639"/>
      <c r="AD31" s="639"/>
      <c r="AE31" s="639"/>
      <c r="AF31" s="639"/>
      <c r="AG31" s="226" t="s">
        <v>140</v>
      </c>
    </row>
    <row r="32" spans="1:36" ht="16.2"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19"/>
      <c r="AD32" s="719"/>
      <c r="AE32" s="719"/>
      <c r="AF32" s="719"/>
      <c r="AG32" s="231"/>
    </row>
    <row r="33" spans="1:43" ht="16.2" customHeight="1">
      <c r="A33" s="221"/>
      <c r="B33" s="720" t="s">
        <v>293</v>
      </c>
      <c r="C33" s="721"/>
      <c r="D33" s="721"/>
      <c r="E33" s="721"/>
      <c r="F33" s="721"/>
      <c r="G33" s="721"/>
      <c r="H33" s="721"/>
      <c r="I33" s="721"/>
      <c r="J33" s="721"/>
      <c r="K33" s="721"/>
      <c r="L33" s="721"/>
      <c r="M33" s="721"/>
      <c r="N33" s="721"/>
      <c r="O33" s="721"/>
      <c r="P33" s="721"/>
      <c r="Q33" s="721"/>
      <c r="R33" s="722"/>
      <c r="S33" s="720" t="s">
        <v>395</v>
      </c>
      <c r="T33" s="721"/>
      <c r="U33" s="721"/>
      <c r="V33" s="721"/>
      <c r="W33" s="721"/>
      <c r="X33" s="721"/>
      <c r="Y33" s="722"/>
      <c r="Z33" s="721" t="s">
        <v>396</v>
      </c>
      <c r="AA33" s="721"/>
      <c r="AB33" s="721"/>
      <c r="AC33" s="721"/>
      <c r="AD33" s="721"/>
      <c r="AE33" s="721"/>
      <c r="AF33" s="721"/>
      <c r="AG33" s="723"/>
    </row>
    <row r="34" spans="1:43" ht="16.2" customHeight="1">
      <c r="A34" s="221"/>
      <c r="B34" s="222" t="s">
        <v>295</v>
      </c>
      <c r="C34" s="223" t="s">
        <v>15</v>
      </c>
      <c r="D34" s="683" t="str">
        <f>IF(D21="","",D21)</f>
        <v/>
      </c>
      <c r="E34" s="683"/>
      <c r="F34" s="70" t="s">
        <v>16</v>
      </c>
      <c r="G34" s="683" t="str">
        <f>IF(G21="","",G21)</f>
        <v/>
      </c>
      <c r="H34" s="683"/>
      <c r="I34" s="70" t="s">
        <v>126</v>
      </c>
      <c r="J34" s="70" t="s">
        <v>296</v>
      </c>
      <c r="K34" s="70" t="s">
        <v>297</v>
      </c>
      <c r="L34" s="70"/>
      <c r="M34" s="708" t="str">
        <f>IF(M21="","",M21)</f>
        <v/>
      </c>
      <c r="N34" s="708"/>
      <c r="O34" s="224" t="s">
        <v>16</v>
      </c>
      <c r="P34" s="708" t="str">
        <f>IF(P21="","",P21)</f>
        <v/>
      </c>
      <c r="Q34" s="708"/>
      <c r="R34" s="224" t="s">
        <v>126</v>
      </c>
      <c r="S34" s="709" t="str">
        <f>IFERROR(S27*Z21*10,"")</f>
        <v/>
      </c>
      <c r="T34" s="710"/>
      <c r="U34" s="710"/>
      <c r="V34" s="710"/>
      <c r="W34" s="710"/>
      <c r="X34" s="710"/>
      <c r="Y34" s="228" t="s">
        <v>132</v>
      </c>
      <c r="Z34" s="711" t="str">
        <f>IFERROR(Z27*AD21*10,"")</f>
        <v/>
      </c>
      <c r="AA34" s="712"/>
      <c r="AB34" s="712"/>
      <c r="AC34" s="712"/>
      <c r="AD34" s="712"/>
      <c r="AE34" s="712"/>
      <c r="AF34" s="712"/>
      <c r="AG34" s="232" t="s">
        <v>132</v>
      </c>
    </row>
    <row r="35" spans="1:43" ht="16.2" customHeight="1">
      <c r="A35" s="221"/>
      <c r="B35" s="222" t="s">
        <v>298</v>
      </c>
      <c r="C35" s="223" t="s">
        <v>15</v>
      </c>
      <c r="D35" s="708" t="str">
        <f>IF(D22="","",D22)</f>
        <v/>
      </c>
      <c r="E35" s="708"/>
      <c r="F35" s="70" t="s">
        <v>16</v>
      </c>
      <c r="G35" s="708" t="str">
        <f>IF(G22="","",G22)</f>
        <v/>
      </c>
      <c r="H35" s="708"/>
      <c r="I35" s="70" t="s">
        <v>126</v>
      </c>
      <c r="J35" s="70" t="s">
        <v>296</v>
      </c>
      <c r="K35" s="70" t="s">
        <v>297</v>
      </c>
      <c r="L35" s="70"/>
      <c r="M35" s="708" t="str">
        <f>IF(M22="","",M22)</f>
        <v/>
      </c>
      <c r="N35" s="708"/>
      <c r="O35" s="224" t="s">
        <v>16</v>
      </c>
      <c r="P35" s="708" t="str">
        <f>IF(P22="","",P22)</f>
        <v/>
      </c>
      <c r="Q35" s="708"/>
      <c r="R35" s="224" t="s">
        <v>126</v>
      </c>
      <c r="S35" s="709" t="str">
        <f t="shared" ref="S35:S37" si="0">IFERROR(S28*Z22*10,"")</f>
        <v/>
      </c>
      <c r="T35" s="710"/>
      <c r="U35" s="710"/>
      <c r="V35" s="710"/>
      <c r="W35" s="710"/>
      <c r="X35" s="710"/>
      <c r="Y35" s="228" t="s">
        <v>132</v>
      </c>
      <c r="Z35" s="711" t="str">
        <f t="shared" ref="Z35:Z36" si="1">IFERROR(Z28*AD22*10,"")</f>
        <v/>
      </c>
      <c r="AA35" s="712"/>
      <c r="AB35" s="712"/>
      <c r="AC35" s="712"/>
      <c r="AD35" s="712"/>
      <c r="AE35" s="712"/>
      <c r="AF35" s="712"/>
      <c r="AG35" s="232" t="s">
        <v>132</v>
      </c>
    </row>
    <row r="36" spans="1:43" ht="16.2" customHeight="1">
      <c r="A36" s="221"/>
      <c r="B36" s="222" t="s">
        <v>299</v>
      </c>
      <c r="C36" s="223" t="s">
        <v>15</v>
      </c>
      <c r="D36" s="708" t="str">
        <f>IF(D23="","",D23)</f>
        <v/>
      </c>
      <c r="E36" s="708"/>
      <c r="F36" s="70" t="s">
        <v>16</v>
      </c>
      <c r="G36" s="708" t="str">
        <f>IF(G23="","",G23)</f>
        <v/>
      </c>
      <c r="H36" s="708"/>
      <c r="I36" s="70" t="s">
        <v>126</v>
      </c>
      <c r="J36" s="70" t="s">
        <v>296</v>
      </c>
      <c r="K36" s="70" t="s">
        <v>297</v>
      </c>
      <c r="L36" s="70"/>
      <c r="M36" s="708" t="str">
        <f>IF(M23="","",M23)</f>
        <v/>
      </c>
      <c r="N36" s="708"/>
      <c r="O36" s="224" t="s">
        <v>16</v>
      </c>
      <c r="P36" s="708" t="str">
        <f>IF(P23="","",P23)</f>
        <v/>
      </c>
      <c r="Q36" s="708"/>
      <c r="R36" s="224" t="s">
        <v>126</v>
      </c>
      <c r="S36" s="709" t="str">
        <f t="shared" si="0"/>
        <v/>
      </c>
      <c r="T36" s="710"/>
      <c r="U36" s="710"/>
      <c r="V36" s="710"/>
      <c r="W36" s="710"/>
      <c r="X36" s="710"/>
      <c r="Y36" s="228" t="s">
        <v>132</v>
      </c>
      <c r="Z36" s="711" t="str">
        <f t="shared" si="1"/>
        <v/>
      </c>
      <c r="AA36" s="712"/>
      <c r="AB36" s="712"/>
      <c r="AC36" s="712"/>
      <c r="AD36" s="712"/>
      <c r="AE36" s="712"/>
      <c r="AF36" s="712"/>
      <c r="AG36" s="232" t="s">
        <v>132</v>
      </c>
    </row>
    <row r="37" spans="1:43" ht="16.2" customHeight="1">
      <c r="A37" s="221"/>
      <c r="B37" s="233" t="s">
        <v>300</v>
      </c>
      <c r="C37" s="234" t="s">
        <v>15</v>
      </c>
      <c r="D37" s="708" t="str">
        <f>IF(D24="","",D24)</f>
        <v/>
      </c>
      <c r="E37" s="708"/>
      <c r="F37" s="70" t="s">
        <v>16</v>
      </c>
      <c r="G37" s="708" t="str">
        <f>IF(G24="","",G24)</f>
        <v/>
      </c>
      <c r="H37" s="708"/>
      <c r="I37" s="70" t="s">
        <v>126</v>
      </c>
      <c r="J37" s="70" t="s">
        <v>296</v>
      </c>
      <c r="K37" s="70" t="s">
        <v>297</v>
      </c>
      <c r="L37" s="70"/>
      <c r="M37" s="708" t="str">
        <f>IF(M24="","",M24)</f>
        <v/>
      </c>
      <c r="N37" s="708"/>
      <c r="O37" s="224" t="s">
        <v>16</v>
      </c>
      <c r="P37" s="708" t="str">
        <f>IF(P24="","",P24)</f>
        <v/>
      </c>
      <c r="Q37" s="708"/>
      <c r="R37" s="224" t="s">
        <v>126</v>
      </c>
      <c r="S37" s="709" t="str">
        <f t="shared" si="0"/>
        <v/>
      </c>
      <c r="T37" s="710"/>
      <c r="U37" s="710"/>
      <c r="V37" s="710"/>
      <c r="W37" s="710"/>
      <c r="X37" s="710"/>
      <c r="Y37" s="228" t="s">
        <v>132</v>
      </c>
      <c r="Z37" s="711" t="str">
        <f>IFERROR(Z30*AD24*10,"")</f>
        <v/>
      </c>
      <c r="AA37" s="712"/>
      <c r="AB37" s="712"/>
      <c r="AC37" s="712"/>
      <c r="AD37" s="712"/>
      <c r="AE37" s="712"/>
      <c r="AF37" s="712"/>
      <c r="AG37" s="232" t="s">
        <v>132</v>
      </c>
    </row>
    <row r="38" spans="1:43" s="51" customFormat="1" ht="16.2"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02"/>
      <c r="AA38" s="703"/>
      <c r="AB38" s="703"/>
      <c r="AC38" s="703"/>
      <c r="AD38" s="703"/>
      <c r="AE38" s="703"/>
      <c r="AF38" s="703"/>
      <c r="AG38" s="232" t="s">
        <v>132</v>
      </c>
      <c r="AH38" s="202"/>
      <c r="AI38" s="202"/>
      <c r="AJ38" s="202"/>
      <c r="AK38" s="202"/>
      <c r="AL38" s="202"/>
      <c r="AM38" s="202"/>
      <c r="AN38" s="202"/>
      <c r="AO38" s="202"/>
      <c r="AP38" s="202"/>
      <c r="AQ38" s="202"/>
    </row>
    <row r="39" spans="1:43" s="51" customFormat="1" ht="16.2"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02"/>
      <c r="AA39" s="703"/>
      <c r="AB39" s="703"/>
      <c r="AC39" s="703"/>
      <c r="AD39" s="703"/>
      <c r="AE39" s="703"/>
      <c r="AF39" s="703"/>
      <c r="AG39" s="232" t="s">
        <v>132</v>
      </c>
      <c r="AH39" s="202"/>
      <c r="AI39" s="202"/>
      <c r="AJ39" s="202"/>
      <c r="AK39" s="202"/>
      <c r="AL39" s="202"/>
      <c r="AM39" s="202"/>
      <c r="AN39" s="202"/>
      <c r="AO39" s="202"/>
      <c r="AP39" s="202"/>
      <c r="AQ39" s="202"/>
    </row>
    <row r="40" spans="1:43" ht="16.2" customHeight="1" thickBot="1">
      <c r="A40" s="240"/>
      <c r="B40" s="704" t="s">
        <v>303</v>
      </c>
      <c r="C40" s="705"/>
      <c r="D40" s="705"/>
      <c r="E40" s="705"/>
      <c r="F40" s="705"/>
      <c r="G40" s="705"/>
      <c r="H40" s="705"/>
      <c r="I40" s="705"/>
      <c r="J40" s="705"/>
      <c r="K40" s="705"/>
      <c r="L40" s="705"/>
      <c r="M40" s="705"/>
      <c r="N40" s="705"/>
      <c r="O40" s="705"/>
      <c r="P40" s="705"/>
      <c r="Q40" s="705"/>
      <c r="R40" s="705"/>
      <c r="S40" s="705"/>
      <c r="T40" s="705"/>
      <c r="U40" s="705"/>
      <c r="V40" s="705"/>
      <c r="W40" s="705"/>
      <c r="X40" s="705"/>
      <c r="Y40" s="706"/>
      <c r="Z40" s="707">
        <f>IFERROR(SUM(S34:X37)+SUM(Z34:AF37)-Z38+Z39,0)</f>
        <v>0</v>
      </c>
      <c r="AA40" s="602"/>
      <c r="AB40" s="602"/>
      <c r="AC40" s="602"/>
      <c r="AD40" s="602"/>
      <c r="AE40" s="602"/>
      <c r="AF40" s="602"/>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2"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2"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1"/>
      <c r="AC43" s="601"/>
      <c r="AD43" s="601"/>
      <c r="AE43" s="601"/>
      <c r="AF43" s="601"/>
      <c r="AG43" s="129" t="s">
        <v>132</v>
      </c>
    </row>
    <row r="44" spans="1:43" ht="16.2"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74"/>
      <c r="AC44" s="674"/>
      <c r="AD44" s="674"/>
      <c r="AE44" s="674"/>
      <c r="AF44" s="674"/>
      <c r="AG44" s="130" t="s">
        <v>132</v>
      </c>
    </row>
    <row r="45" spans="1:43" ht="16.2"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82">
        <f>Z40</f>
        <v>0</v>
      </c>
      <c r="AC45" s="682"/>
      <c r="AD45" s="682"/>
      <c r="AE45" s="682"/>
      <c r="AF45" s="682"/>
      <c r="AG45" s="130" t="s">
        <v>132</v>
      </c>
    </row>
    <row r="46" spans="1:43" s="51" customFormat="1" ht="16.2"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1"/>
      <c r="AC46" s="701"/>
      <c r="AD46" s="701"/>
      <c r="AE46" s="701"/>
      <c r="AF46" s="701"/>
      <c r="AG46" s="128" t="s">
        <v>132</v>
      </c>
      <c r="AH46" s="202"/>
      <c r="AI46" s="202"/>
      <c r="AJ46" s="202"/>
      <c r="AK46" s="202"/>
      <c r="AL46" s="202"/>
      <c r="AM46" s="202"/>
      <c r="AN46" s="202"/>
      <c r="AO46" s="202"/>
      <c r="AP46" s="202"/>
      <c r="AQ46" s="202"/>
    </row>
    <row r="47" spans="1:43" s="51" customFormat="1" ht="16.2"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1"/>
      <c r="AC47" s="701"/>
      <c r="AD47" s="701"/>
      <c r="AE47" s="701"/>
      <c r="AF47" s="701"/>
      <c r="AG47" s="128" t="s">
        <v>132</v>
      </c>
      <c r="AH47" s="202"/>
      <c r="AI47" s="202"/>
      <c r="AJ47" s="202"/>
      <c r="AK47" s="202"/>
      <c r="AL47" s="202"/>
      <c r="AM47" s="202"/>
      <c r="AN47" s="202"/>
      <c r="AO47" s="202"/>
      <c r="AP47" s="202"/>
      <c r="AQ47" s="202"/>
    </row>
    <row r="48" spans="1:43" ht="16.2"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594"/>
      <c r="AC48" s="594"/>
      <c r="AD48" s="594"/>
      <c r="AE48" s="594"/>
      <c r="AF48" s="594"/>
      <c r="AG48" s="130" t="s">
        <v>132</v>
      </c>
    </row>
    <row r="49" spans="1:72" ht="16.2"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4"/>
      <c r="AC49" s="594"/>
      <c r="AD49" s="594"/>
      <c r="AE49" s="594"/>
      <c r="AF49" s="594"/>
      <c r="AG49" s="130" t="s">
        <v>132</v>
      </c>
    </row>
    <row r="50" spans="1:72" ht="16.2"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78">
        <f>AB43-SUM(AB44:AF49)</f>
        <v>0</v>
      </c>
      <c r="AC50" s="678"/>
      <c r="AD50" s="678"/>
      <c r="AE50" s="678"/>
      <c r="AF50" s="678"/>
      <c r="AG50" s="25" t="s">
        <v>132</v>
      </c>
    </row>
    <row r="51" spans="1:72" ht="16.2"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79"/>
      <c r="AC51" s="679"/>
      <c r="AD51" s="679"/>
      <c r="AE51" s="679"/>
      <c r="AF51" s="679"/>
      <c r="AG51" s="242"/>
      <c r="AH51" s="177" t="b">
        <v>0</v>
      </c>
    </row>
    <row r="52" spans="1:72" ht="16.2"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0" t="str">
        <f>IF(AH51=TRUE,"問題なし","問題あり")</f>
        <v>問題あり</v>
      </c>
      <c r="AC52" s="690"/>
      <c r="AD52" s="690"/>
      <c r="AE52" s="690"/>
      <c r="AF52" s="690"/>
      <c r="AG52" s="20"/>
    </row>
    <row r="53" spans="1:72" ht="16.2"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2"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2"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2"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2"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2"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2"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2"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2"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2"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2"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2"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2"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73">
        <f>'（別添）_計画書（歯科診療所及びⅡを算定する有床診療所）'!AB69</f>
        <v>0</v>
      </c>
      <c r="AC66" s="673"/>
      <c r="AD66" s="673"/>
      <c r="AE66" s="673"/>
      <c r="AF66" s="673"/>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2"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39">
        <f>'（別添）_計画書（歯科診療所及びⅡを算定する有床診療所）'!AB70</f>
        <v>0</v>
      </c>
      <c r="AC67" s="639"/>
      <c r="AD67" s="639"/>
      <c r="AE67" s="639"/>
      <c r="AF67" s="639"/>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2"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05"/>
      <c r="AC68" s="605"/>
      <c r="AD68" s="605"/>
      <c r="AE68" s="605"/>
      <c r="AF68" s="605"/>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2"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08">
        <f>AB68-AB67</f>
        <v>0</v>
      </c>
      <c r="AC69" s="608"/>
      <c r="AD69" s="608"/>
      <c r="AE69" s="608"/>
      <c r="AF69" s="608"/>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2"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74"/>
      <c r="AC70" s="674"/>
      <c r="AD70" s="674"/>
      <c r="AE70" s="674"/>
      <c r="AF70" s="674"/>
      <c r="AG70" s="131" t="s">
        <v>132</v>
      </c>
    </row>
    <row r="71" spans="1:72" ht="16.2"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75"/>
      <c r="AC71" s="675"/>
      <c r="AD71" s="675"/>
      <c r="AE71" s="675"/>
      <c r="AF71" s="675"/>
      <c r="AG71" s="131" t="s">
        <v>160</v>
      </c>
    </row>
    <row r="72" spans="1:72" ht="16.2"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76">
        <f>IFERROR(AB71/AB67*100,0)</f>
        <v>0</v>
      </c>
      <c r="AC72" s="676"/>
      <c r="AD72" s="676"/>
      <c r="AE72" s="676"/>
      <c r="AF72" s="676"/>
      <c r="AG72" s="132" t="s">
        <v>162</v>
      </c>
    </row>
    <row r="73" spans="1:72" ht="16.2"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2"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09"/>
      <c r="AB74" s="609"/>
      <c r="AC74" s="609"/>
      <c r="AD74" s="609"/>
      <c r="AE74" s="609"/>
      <c r="AF74" s="609"/>
      <c r="AG74" s="609"/>
    </row>
    <row r="75" spans="1:72" ht="16.2"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73">
        <f>'（別添）_計画書（歯科診療所及びⅡを算定する有床診療所）'!AB78</f>
        <v>0</v>
      </c>
      <c r="AC75" s="673"/>
      <c r="AD75" s="673"/>
      <c r="AE75" s="673"/>
      <c r="AF75" s="673"/>
      <c r="AG75" s="74" t="s">
        <v>154</v>
      </c>
    </row>
    <row r="76" spans="1:72" ht="16.2"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39">
        <f>'（別添）_計画書（歯科診療所及びⅡを算定する有床診療所）'!AB79</f>
        <v>0</v>
      </c>
      <c r="AC76" s="639"/>
      <c r="AD76" s="639"/>
      <c r="AE76" s="639"/>
      <c r="AF76" s="639"/>
      <c r="AG76" s="127" t="s">
        <v>132</v>
      </c>
    </row>
    <row r="77" spans="1:72" ht="16.2"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05"/>
      <c r="AC77" s="605"/>
      <c r="AD77" s="605"/>
      <c r="AE77" s="605"/>
      <c r="AF77" s="605"/>
      <c r="AG77" s="176" t="s">
        <v>132</v>
      </c>
    </row>
    <row r="78" spans="1:72" ht="16.2"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08">
        <f>AB77-AB76</f>
        <v>0</v>
      </c>
      <c r="AC78" s="608"/>
      <c r="AD78" s="608"/>
      <c r="AE78" s="608"/>
      <c r="AF78" s="608"/>
      <c r="AG78" s="176" t="s">
        <v>132</v>
      </c>
    </row>
    <row r="79" spans="1:72" ht="16.2"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74"/>
      <c r="AC79" s="674"/>
      <c r="AD79" s="674"/>
      <c r="AE79" s="674"/>
      <c r="AF79" s="674"/>
      <c r="AG79" s="131" t="s">
        <v>132</v>
      </c>
    </row>
    <row r="80" spans="1:72" ht="16.2"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75"/>
      <c r="AC80" s="675"/>
      <c r="AD80" s="675"/>
      <c r="AE80" s="675"/>
      <c r="AF80" s="675"/>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76">
        <f>IFERROR(AB80/AB76*100,0)</f>
        <v>0</v>
      </c>
      <c r="AC81" s="676"/>
      <c r="AD81" s="676"/>
      <c r="AE81" s="676"/>
      <c r="AF81" s="676"/>
      <c r="AG81" s="132" t="s">
        <v>162</v>
      </c>
    </row>
    <row r="82" spans="1:33" ht="16.350000000000001" customHeight="1"/>
    <row r="83" spans="1:33" ht="16.2"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09"/>
      <c r="AB83" s="609"/>
      <c r="AC83" s="609"/>
      <c r="AD83" s="609"/>
      <c r="AE83" s="609"/>
      <c r="AF83" s="609"/>
      <c r="AG83" s="609"/>
    </row>
    <row r="84" spans="1:33" ht="16.2"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73">
        <f>'（別添）_計画書（歯科診療所及びⅡを算定する有床診療所）'!AB87</f>
        <v>0</v>
      </c>
      <c r="AC84" s="673"/>
      <c r="AD84" s="673"/>
      <c r="AE84" s="673"/>
      <c r="AF84" s="673"/>
      <c r="AG84" s="74" t="s">
        <v>154</v>
      </c>
    </row>
    <row r="85" spans="1:33" ht="16.2"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39">
        <f>'（別添）_計画書（歯科診療所及びⅡを算定する有床診療所）'!AB88</f>
        <v>0</v>
      </c>
      <c r="AC85" s="639"/>
      <c r="AD85" s="639"/>
      <c r="AE85" s="639"/>
      <c r="AF85" s="639"/>
      <c r="AG85" s="127" t="s">
        <v>132</v>
      </c>
    </row>
    <row r="86" spans="1:33" ht="16.2"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05"/>
      <c r="AC86" s="605"/>
      <c r="AD86" s="605"/>
      <c r="AE86" s="605"/>
      <c r="AF86" s="605"/>
      <c r="AG86" s="176" t="s">
        <v>132</v>
      </c>
    </row>
    <row r="87" spans="1:33" ht="16.2"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08">
        <f>AB86-AB85</f>
        <v>0</v>
      </c>
      <c r="AC87" s="608"/>
      <c r="AD87" s="608"/>
      <c r="AE87" s="608"/>
      <c r="AF87" s="608"/>
      <c r="AG87" s="176" t="s">
        <v>132</v>
      </c>
    </row>
    <row r="88" spans="1:33" ht="16.2"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74"/>
      <c r="AC88" s="674"/>
      <c r="AD88" s="674"/>
      <c r="AE88" s="674"/>
      <c r="AF88" s="674"/>
      <c r="AG88" s="131" t="s">
        <v>132</v>
      </c>
    </row>
    <row r="89" spans="1:33" ht="16.2"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75"/>
      <c r="AC89" s="675"/>
      <c r="AD89" s="675"/>
      <c r="AE89" s="675"/>
      <c r="AF89" s="675"/>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76">
        <f>IFERROR(AB89/AB85*100,0)</f>
        <v>0</v>
      </c>
      <c r="AC90" s="676"/>
      <c r="AD90" s="676"/>
      <c r="AE90" s="676"/>
      <c r="AF90" s="676"/>
      <c r="AG90" s="132" t="s">
        <v>162</v>
      </c>
    </row>
    <row r="91" spans="1:33" ht="16.350000000000001" customHeight="1"/>
    <row r="92" spans="1:33" ht="16.2"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09"/>
      <c r="AB92" s="609"/>
      <c r="AC92" s="609"/>
      <c r="AD92" s="609"/>
      <c r="AE92" s="609"/>
      <c r="AF92" s="609"/>
      <c r="AG92" s="609"/>
    </row>
    <row r="93" spans="1:33" ht="16.2"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73">
        <f>'（別添）_計画書（歯科診療所及びⅡを算定する有床診療所）'!AB96</f>
        <v>0</v>
      </c>
      <c r="AC93" s="673"/>
      <c r="AD93" s="673"/>
      <c r="AE93" s="673"/>
      <c r="AF93" s="673"/>
      <c r="AG93" s="74" t="s">
        <v>154</v>
      </c>
    </row>
    <row r="94" spans="1:33" ht="16.2"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39">
        <f>'（別添）_計画書（歯科診療所及びⅡを算定する有床診療所）'!AB97</f>
        <v>0</v>
      </c>
      <c r="AC94" s="639"/>
      <c r="AD94" s="639"/>
      <c r="AE94" s="639"/>
      <c r="AF94" s="639"/>
      <c r="AG94" s="127" t="s">
        <v>132</v>
      </c>
    </row>
    <row r="95" spans="1:33" ht="16.2"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05"/>
      <c r="AC95" s="605"/>
      <c r="AD95" s="605"/>
      <c r="AE95" s="605"/>
      <c r="AF95" s="605"/>
      <c r="AG95" s="176" t="s">
        <v>132</v>
      </c>
    </row>
    <row r="96" spans="1:33" ht="16.2"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08">
        <f>AB95-AB94</f>
        <v>0</v>
      </c>
      <c r="AC96" s="608"/>
      <c r="AD96" s="608"/>
      <c r="AE96" s="608"/>
      <c r="AF96" s="608"/>
      <c r="AG96" s="176" t="s">
        <v>132</v>
      </c>
    </row>
    <row r="97" spans="1:35" ht="16.2"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74"/>
      <c r="AC97" s="674"/>
      <c r="AD97" s="674"/>
      <c r="AE97" s="674"/>
      <c r="AF97" s="674"/>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75"/>
      <c r="AC98" s="675"/>
      <c r="AD98" s="675"/>
      <c r="AE98" s="675"/>
      <c r="AF98" s="675"/>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76">
        <f>IFERROR(AB98/AB94*100,0)</f>
        <v>0</v>
      </c>
      <c r="AC99" s="676"/>
      <c r="AD99" s="676"/>
      <c r="AE99" s="676"/>
      <c r="AF99" s="676"/>
      <c r="AG99" s="132" t="s">
        <v>162</v>
      </c>
    </row>
    <row r="100" spans="1:35" ht="16.350000000000001" customHeight="1"/>
    <row r="101" spans="1:35" ht="16.2"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09"/>
      <c r="AB101" s="609"/>
      <c r="AC101" s="609"/>
      <c r="AD101" s="609"/>
      <c r="AE101" s="609"/>
      <c r="AF101" s="609"/>
      <c r="AG101" s="609"/>
    </row>
    <row r="102" spans="1:35" ht="16.2"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73">
        <f>'（別添）_計画書（歯科診療所及びⅡを算定する有床診療所）'!AB105</f>
        <v>0</v>
      </c>
      <c r="AC102" s="673"/>
      <c r="AD102" s="673"/>
      <c r="AE102" s="673"/>
      <c r="AF102" s="673"/>
      <c r="AG102" s="74" t="s">
        <v>154</v>
      </c>
    </row>
    <row r="103" spans="1:35" ht="16.2"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39">
        <f>'（別添）_計画書（歯科診療所及びⅡを算定する有床診療所）'!AB106</f>
        <v>0</v>
      </c>
      <c r="AC103" s="639"/>
      <c r="AD103" s="639"/>
      <c r="AE103" s="639"/>
      <c r="AF103" s="639"/>
      <c r="AG103" s="127" t="s">
        <v>132</v>
      </c>
    </row>
    <row r="104" spans="1:35" ht="16.2"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05"/>
      <c r="AC104" s="605"/>
      <c r="AD104" s="605"/>
      <c r="AE104" s="605"/>
      <c r="AF104" s="605"/>
      <c r="AG104" s="176" t="s">
        <v>132</v>
      </c>
    </row>
    <row r="105" spans="1:35" ht="16.2"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08">
        <f>AB104-AB103</f>
        <v>0</v>
      </c>
      <c r="AC105" s="608"/>
      <c r="AD105" s="608"/>
      <c r="AE105" s="608"/>
      <c r="AF105" s="608"/>
      <c r="AG105" s="176" t="s">
        <v>132</v>
      </c>
    </row>
    <row r="106" spans="1:35" ht="16.2"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74"/>
      <c r="AC106" s="674"/>
      <c r="AD106" s="674"/>
      <c r="AE106" s="674"/>
      <c r="AF106" s="674"/>
      <c r="AG106" s="131" t="s">
        <v>132</v>
      </c>
    </row>
    <row r="107" spans="1:35" ht="16.2"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75"/>
      <c r="AC107" s="675"/>
      <c r="AD107" s="675"/>
      <c r="AE107" s="675"/>
      <c r="AF107" s="675"/>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76">
        <f>IFERROR(AB107/AB103*100,0)</f>
        <v>0</v>
      </c>
      <c r="AC108" s="676"/>
      <c r="AD108" s="676"/>
      <c r="AE108" s="676"/>
      <c r="AF108" s="676"/>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2"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1"/>
      <c r="AB111" s="611"/>
      <c r="AC111" s="611"/>
      <c r="AD111" s="611"/>
      <c r="AE111" s="611"/>
      <c r="AF111" s="611"/>
      <c r="AG111" s="611"/>
      <c r="AH111" s="191"/>
      <c r="AI111" s="191"/>
    </row>
    <row r="112" spans="1:35" ht="16.2"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73">
        <f>'（別添）_計画書（歯科診療所及びⅡを算定する有床診療所）'!AB115</f>
        <v>0</v>
      </c>
      <c r="AC112" s="673"/>
      <c r="AD112" s="673"/>
      <c r="AE112" s="673"/>
      <c r="AF112" s="673"/>
      <c r="AG112" s="77" t="s">
        <v>154</v>
      </c>
      <c r="AH112" s="181"/>
      <c r="AI112" s="181"/>
    </row>
    <row r="113" spans="1:35" ht="16.2"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39">
        <f>'（別添）_計画書（歯科診療所及びⅡを算定する有床診療所）'!AB116</f>
        <v>0</v>
      </c>
      <c r="AC113" s="639"/>
      <c r="AD113" s="639"/>
      <c r="AE113" s="639"/>
      <c r="AF113" s="639"/>
      <c r="AG113" s="121" t="s">
        <v>132</v>
      </c>
      <c r="AH113" s="181"/>
      <c r="AI113" s="181"/>
    </row>
    <row r="114" spans="1:35" ht="16.2"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39">
        <f>'（別添）_計画書（歯科診療所及びⅡを算定する有床診療所）'!AB117</f>
        <v>0</v>
      </c>
      <c r="AC114" s="639"/>
      <c r="AD114" s="639"/>
      <c r="AE114" s="639"/>
      <c r="AF114" s="639"/>
      <c r="AG114" s="121" t="s">
        <v>132</v>
      </c>
    </row>
    <row r="115" spans="1:35" ht="16.2"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13"/>
      <c r="AC115" s="613"/>
      <c r="AD115" s="613"/>
      <c r="AE115" s="613"/>
      <c r="AF115" s="613"/>
      <c r="AG115" s="134" t="s">
        <v>132</v>
      </c>
    </row>
    <row r="116" spans="1:35" ht="16.2"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0"/>
      <c r="AC116" s="610"/>
      <c r="AD116" s="610"/>
      <c r="AE116" s="610"/>
      <c r="AF116" s="610"/>
      <c r="AG116" s="134" t="s">
        <v>132</v>
      </c>
    </row>
    <row r="117" spans="1:35" ht="16.2"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14">
        <f>AB115-AB113</f>
        <v>0</v>
      </c>
      <c r="AC117" s="614"/>
      <c r="AD117" s="614"/>
      <c r="AE117" s="614"/>
      <c r="AF117" s="614"/>
      <c r="AG117" s="134" t="s">
        <v>132</v>
      </c>
    </row>
    <row r="118" spans="1:35" ht="16.2"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14">
        <f>AB116-AB114</f>
        <v>0</v>
      </c>
      <c r="AC118" s="614"/>
      <c r="AD118" s="614"/>
      <c r="AE118" s="614"/>
      <c r="AF118" s="614"/>
      <c r="AG118" s="134" t="s">
        <v>132</v>
      </c>
    </row>
    <row r="119" spans="1:35" ht="16.2"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0"/>
      <c r="AC119" s="610"/>
      <c r="AD119" s="610"/>
      <c r="AE119" s="610"/>
      <c r="AF119" s="610"/>
      <c r="AG119" s="137" t="s">
        <v>132</v>
      </c>
    </row>
    <row r="120" spans="1:35" ht="16.2"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5"/>
      <c r="AC120" s="615"/>
      <c r="AD120" s="615"/>
      <c r="AE120" s="615"/>
      <c r="AF120" s="615"/>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72">
        <f>IFERROR(AB120/AB114*100,0)</f>
        <v>0</v>
      </c>
      <c r="AC121" s="672"/>
      <c r="AD121" s="672"/>
      <c r="AE121" s="672"/>
      <c r="AF121" s="672"/>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2"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1"/>
      <c r="AB123" s="611"/>
      <c r="AC123" s="611"/>
      <c r="AD123" s="611"/>
      <c r="AE123" s="611"/>
      <c r="AF123" s="611"/>
      <c r="AG123" s="611"/>
      <c r="AH123" s="191"/>
      <c r="AI123" s="191"/>
    </row>
    <row r="124" spans="1:35" ht="16.2"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73">
        <f>'（別添）_計画書（歯科診療所及びⅡを算定する有床診療所）'!AB127</f>
        <v>0</v>
      </c>
      <c r="AC124" s="673"/>
      <c r="AD124" s="673"/>
      <c r="AE124" s="673"/>
      <c r="AF124" s="673"/>
      <c r="AG124" s="77" t="s">
        <v>154</v>
      </c>
      <c r="AH124" s="181"/>
      <c r="AI124" s="181"/>
    </row>
    <row r="125" spans="1:35" ht="16.2"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39">
        <f>'（別添）_計画書（歯科診療所及びⅡを算定する有床診療所）'!AB128</f>
        <v>0</v>
      </c>
      <c r="AC125" s="639"/>
      <c r="AD125" s="639"/>
      <c r="AE125" s="639"/>
      <c r="AF125" s="639"/>
      <c r="AG125" s="121" t="s">
        <v>132</v>
      </c>
      <c r="AH125" s="181"/>
      <c r="AI125" s="181"/>
    </row>
    <row r="126" spans="1:35" ht="16.2"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39">
        <f>'（別添）_計画書（歯科診療所及びⅡを算定する有床診療所）'!AB129</f>
        <v>0</v>
      </c>
      <c r="AC126" s="639"/>
      <c r="AD126" s="639"/>
      <c r="AE126" s="639"/>
      <c r="AF126" s="639"/>
      <c r="AG126" s="121" t="s">
        <v>132</v>
      </c>
    </row>
    <row r="127" spans="1:35" ht="16.2"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3"/>
      <c r="AC127" s="613"/>
      <c r="AD127" s="613"/>
      <c r="AE127" s="613"/>
      <c r="AF127" s="613"/>
      <c r="AG127" s="134" t="s">
        <v>132</v>
      </c>
    </row>
    <row r="128" spans="1:35" ht="16.2"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0"/>
      <c r="AC128" s="610"/>
      <c r="AD128" s="610"/>
      <c r="AE128" s="610"/>
      <c r="AF128" s="610"/>
      <c r="AG128" s="134" t="s">
        <v>132</v>
      </c>
    </row>
    <row r="129" spans="1:34" ht="16.2"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14">
        <f>AB127-AB125</f>
        <v>0</v>
      </c>
      <c r="AC129" s="614"/>
      <c r="AD129" s="614"/>
      <c r="AE129" s="614"/>
      <c r="AF129" s="614"/>
      <c r="AG129" s="134" t="s">
        <v>132</v>
      </c>
    </row>
    <row r="130" spans="1:34" ht="16.2"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14">
        <f>AB128-AB126</f>
        <v>0</v>
      </c>
      <c r="AC130" s="614"/>
      <c r="AD130" s="614"/>
      <c r="AE130" s="614"/>
      <c r="AF130" s="614"/>
      <c r="AG130" s="134" t="s">
        <v>132</v>
      </c>
    </row>
    <row r="131" spans="1:34" ht="16.2"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0"/>
      <c r="AC131" s="610"/>
      <c r="AD131" s="610"/>
      <c r="AE131" s="610"/>
      <c r="AF131" s="610"/>
      <c r="AG131" s="137" t="s">
        <v>132</v>
      </c>
    </row>
    <row r="132" spans="1:34" ht="16.2"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5"/>
      <c r="AC132" s="615"/>
      <c r="AD132" s="615"/>
      <c r="AE132" s="615"/>
      <c r="AF132" s="615"/>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72">
        <f>IFERROR(AB132/AB126*100,0)</f>
        <v>0</v>
      </c>
      <c r="AC133" s="672"/>
      <c r="AD133" s="672"/>
      <c r="AE133" s="672"/>
      <c r="AF133" s="672"/>
      <c r="AG133" s="138" t="s">
        <v>162</v>
      </c>
    </row>
    <row r="134" spans="1:34" ht="4.2"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0"/>
      <c r="G137" s="620"/>
      <c r="H137" s="3" t="s">
        <v>16</v>
      </c>
      <c r="I137" s="620"/>
      <c r="J137" s="620"/>
      <c r="K137" s="3" t="s">
        <v>126</v>
      </c>
      <c r="L137" s="620"/>
      <c r="M137" s="620"/>
      <c r="N137" s="3" t="s">
        <v>18</v>
      </c>
      <c r="O137" s="3"/>
      <c r="P137" s="3"/>
      <c r="Q137" s="3" t="s">
        <v>387</v>
      </c>
      <c r="R137" s="3"/>
      <c r="S137" s="3"/>
      <c r="T137" s="3"/>
      <c r="U137" s="621"/>
      <c r="V137" s="621"/>
      <c r="W137" s="621"/>
      <c r="X137" s="621"/>
      <c r="Y137" s="621"/>
      <c r="Z137" s="621"/>
      <c r="AA137" s="621"/>
      <c r="AB137" s="621"/>
      <c r="AC137" s="621"/>
      <c r="AD137" s="621"/>
      <c r="AE137" s="621"/>
      <c r="AF137" s="621"/>
      <c r="AG137" s="20"/>
    </row>
    <row r="138" spans="1:34" ht="10.95"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95"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18:AG40">
    <cfRule type="expression" dxfId="3" priority="1">
      <formula>$AH$17=FALSE</formula>
    </cfRule>
  </conditionalFormatting>
  <conditionalFormatting sqref="AA53:AE56 Z57:AD58">
    <cfRule type="containsText" dxfId="2" priority="5" operator="containsText" text="問題あり">
      <formula>NOT(ISERROR(SEARCH("問題あり",Z53)))</formula>
    </cfRule>
  </conditionalFormatting>
  <conditionalFormatting sqref="AB52:AF52 AA59:AE64 BN64:BR64">
    <cfRule type="containsText" dxfId="1" priority="6" operator="containsText" text="問題あり">
      <formula>NOT(ISERROR(SEARCH("問題あり",AA52)))</formula>
    </cfRule>
  </conditionalFormatting>
  <conditionalFormatting sqref="BO60:BS63 BO65:BS69">
    <cfRule type="containsText" dxfId="0" priority="3" operator="containsText" text="問題あり">
      <formula>NOT(ISERROR(SEARCH("問題あり",BO60)))</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182880</xdr:colOff>
                    <xdr:row>6</xdr:row>
                    <xdr:rowOff>175260</xdr:rowOff>
                  </from>
                  <to>
                    <xdr:col>2</xdr:col>
                    <xdr:colOff>228600</xdr:colOff>
                    <xdr:row>8</xdr:row>
                    <xdr:rowOff>22860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182880</xdr:colOff>
                    <xdr:row>7</xdr:row>
                    <xdr:rowOff>175260</xdr:rowOff>
                  </from>
                  <to>
                    <xdr:col>2</xdr:col>
                    <xdr:colOff>236220</xdr:colOff>
                    <xdr:row>9</xdr:row>
                    <xdr:rowOff>22860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30480</xdr:colOff>
                    <xdr:row>16</xdr:row>
                    <xdr:rowOff>22860</xdr:rowOff>
                  </from>
                  <to>
                    <xdr:col>22</xdr:col>
                    <xdr:colOff>236220</xdr:colOff>
                    <xdr:row>16</xdr:row>
                    <xdr:rowOff>182880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68580</xdr:colOff>
                    <xdr:row>49</xdr:row>
                    <xdr:rowOff>175260</xdr:rowOff>
                  </from>
                  <to>
                    <xdr:col>32</xdr:col>
                    <xdr:colOff>175260</xdr:colOff>
                    <xdr:row>51</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F2"/>
  <sheetViews>
    <sheetView showGridLines="0" topLeftCell="GI1" workbookViewId="0">
      <selection activeCell="GW2" sqref="GW2"/>
    </sheetView>
  </sheetViews>
  <sheetFormatPr defaultColWidth="9" defaultRowHeight="18"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86">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1858</v>
      </c>
      <c r="ADC1" s="186" t="s">
        <v>1857</v>
      </c>
      <c r="ADD1" s="186" t="s">
        <v>1756</v>
      </c>
      <c r="ADE1" s="186" t="s">
        <v>1757</v>
      </c>
      <c r="ADF1" s="186" t="s">
        <v>1758</v>
      </c>
    </row>
    <row r="2" spans="1:786">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別添!L9</f>
        <v>0</v>
      </c>
      <c r="L2" s="189">
        <f>別添!L10</f>
        <v>0</v>
      </c>
      <c r="M2" s="189" t="b">
        <f>別添!AG17</f>
        <v>0</v>
      </c>
      <c r="N2" s="189" t="b">
        <f>別添!AG18</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別添!AG6</f>
        <v>0</v>
      </c>
      <c r="ADC2" s="315">
        <f>別添!Y38</f>
        <v>0</v>
      </c>
      <c r="ADD2" s="315">
        <f>別添!Y53</f>
        <v>0</v>
      </c>
      <c r="ADE2" s="315">
        <f>別添!Y54</f>
        <v>0</v>
      </c>
      <c r="ADF2" s="315">
        <f>別添!Y55</f>
        <v>0</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2"/>
  <cols>
    <col min="1" max="2" width="9" style="30"/>
    <col min="3" max="3" width="31.59765625" style="30" customWidth="1"/>
    <col min="4" max="16384" width="9" style="30"/>
  </cols>
  <sheetData>
    <row r="1" spans="1:11">
      <c r="A1" s="34"/>
      <c r="B1" s="34"/>
    </row>
    <row r="2" spans="1:11">
      <c r="A2" s="735" t="s">
        <v>1234</v>
      </c>
      <c r="B2" s="735"/>
      <c r="C2" s="735" t="s">
        <v>1235</v>
      </c>
      <c r="D2" s="735" t="s">
        <v>1236</v>
      </c>
    </row>
    <row r="3" spans="1:11">
      <c r="A3" s="33" t="s">
        <v>1237</v>
      </c>
      <c r="B3" s="33" t="s">
        <v>1238</v>
      </c>
      <c r="C3" s="735"/>
      <c r="D3" s="735"/>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30"/>
    <col min="3" max="3" width="37.59765625" style="30" bestFit="1" customWidth="1"/>
    <col min="4" max="11" width="9" style="30"/>
    <col min="12" max="12" width="39.3984375" style="30" customWidth="1"/>
    <col min="13" max="13" width="34.5" style="30" bestFit="1" customWidth="1"/>
    <col min="14" max="16384" width="9" style="30"/>
  </cols>
  <sheetData>
    <row r="1" spans="1:14">
      <c r="A1" s="34"/>
      <c r="B1" s="34"/>
    </row>
    <row r="2" spans="1:14">
      <c r="A2" s="735" t="s">
        <v>1234</v>
      </c>
      <c r="B2" s="735"/>
      <c r="C2" s="735" t="s">
        <v>1408</v>
      </c>
      <c r="D2" s="735" t="s">
        <v>1409</v>
      </c>
      <c r="E2" s="735" t="s">
        <v>1410</v>
      </c>
    </row>
    <row r="3" spans="1:14">
      <c r="A3" s="33" t="s">
        <v>1237</v>
      </c>
      <c r="B3" s="33" t="s">
        <v>1238</v>
      </c>
      <c r="C3" s="735"/>
      <c r="D3" s="735"/>
      <c r="E3" s="735"/>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35" t="s">
        <v>1234</v>
      </c>
      <c r="B13" s="735"/>
      <c r="C13" s="735" t="s">
        <v>1408</v>
      </c>
      <c r="D13" s="735" t="s">
        <v>1409</v>
      </c>
      <c r="E13" s="735" t="s">
        <v>1410</v>
      </c>
    </row>
    <row r="14" spans="1:14">
      <c r="A14" s="33" t="s">
        <v>1237</v>
      </c>
      <c r="B14" s="33" t="s">
        <v>1238</v>
      </c>
      <c r="C14" s="735"/>
      <c r="D14" s="735"/>
      <c r="E14" s="735"/>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69921875" defaultRowHeight="13.2" outlineLevelCol="1"/>
  <cols>
    <col min="1" max="33" width="3.59765625" style="375" customWidth="1"/>
    <col min="34" max="34" width="3.59765625" style="375" hidden="1" customWidth="1" outlineLevel="1"/>
    <col min="35" max="36" width="8.5" style="375" hidden="1" customWidth="1" outlineLevel="1"/>
    <col min="37" max="37" width="13.09765625" style="375" hidden="1" customWidth="1" outlineLevel="1"/>
    <col min="38" max="40" width="2.69921875" style="375" hidden="1" customWidth="1" outlineLevel="1"/>
    <col min="41" max="41" width="2.69921875" style="375" customWidth="1" collapsed="1"/>
    <col min="42" max="43" width="2.69921875" style="375" customWidth="1"/>
    <col min="44" max="44" width="9.5" style="375" customWidth="1"/>
    <col min="45" max="45" width="9.5" style="375" bestFit="1" customWidth="1"/>
    <col min="46" max="16384" width="8.69921875" style="375"/>
  </cols>
  <sheetData>
    <row r="1" spans="1:45" ht="16.2"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2" customHeight="1">
      <c r="A2" s="537" t="s">
        <v>1856</v>
      </c>
      <c r="B2" s="537"/>
      <c r="C2" s="537"/>
      <c r="D2" s="537"/>
      <c r="E2" s="537"/>
      <c r="F2" s="537"/>
      <c r="G2" s="537"/>
      <c r="H2" s="537"/>
      <c r="I2" s="537"/>
      <c r="J2" s="537"/>
      <c r="K2" s="537"/>
      <c r="L2" s="537"/>
      <c r="M2" s="537"/>
      <c r="N2" s="537"/>
      <c r="O2" s="537"/>
      <c r="P2" s="537"/>
      <c r="Q2" s="537"/>
      <c r="R2" s="538" t="str">
        <f>IF(E12=0,"",IF(H12&gt;3,E12,E12-1))</f>
        <v/>
      </c>
      <c r="S2" s="538"/>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0" t="s">
        <v>119</v>
      </c>
      <c r="R4" s="530"/>
      <c r="S4" s="530"/>
      <c r="T4" s="530"/>
      <c r="U4" s="530"/>
      <c r="V4" s="531" t="str">
        <f>IF(別添!L9=0,"",別添!L9)</f>
        <v/>
      </c>
      <c r="W4" s="531"/>
      <c r="X4" s="531"/>
      <c r="Y4" s="531"/>
      <c r="Z4" s="531"/>
      <c r="AA4" s="531"/>
      <c r="AB4" s="531"/>
      <c r="AC4" s="531"/>
      <c r="AD4" s="531"/>
      <c r="AE4" s="531"/>
      <c r="AF4" s="531"/>
      <c r="AG4" s="532"/>
      <c r="AH4" s="379"/>
      <c r="AI4" s="380"/>
      <c r="AJ4" s="380"/>
    </row>
    <row r="5" spans="1:45" ht="16.2" customHeight="1">
      <c r="A5" s="373"/>
      <c r="B5" s="373"/>
      <c r="C5" s="373"/>
      <c r="D5" s="373"/>
      <c r="E5" s="373"/>
      <c r="F5" s="373"/>
      <c r="G5" s="373"/>
      <c r="H5" s="373"/>
      <c r="I5" s="373"/>
      <c r="J5" s="373"/>
      <c r="K5" s="373"/>
      <c r="L5" s="373"/>
      <c r="M5" s="373"/>
      <c r="N5" s="373"/>
      <c r="O5" s="373"/>
      <c r="P5" s="373"/>
      <c r="Q5" s="533" t="s">
        <v>120</v>
      </c>
      <c r="R5" s="533"/>
      <c r="S5" s="533"/>
      <c r="T5" s="533"/>
      <c r="U5" s="534"/>
      <c r="V5" s="535">
        <f>別添!L10</f>
        <v>0</v>
      </c>
      <c r="W5" s="535"/>
      <c r="X5" s="535"/>
      <c r="Y5" s="535"/>
      <c r="Z5" s="535"/>
      <c r="AA5" s="535"/>
      <c r="AB5" s="535"/>
      <c r="AC5" s="535"/>
      <c r="AD5" s="535"/>
      <c r="AE5" s="535"/>
      <c r="AF5" s="535"/>
      <c r="AG5" s="536"/>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2" customHeight="1">
      <c r="A7" s="377" t="s">
        <v>1836</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2"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2" customHeight="1" thickBot="1">
      <c r="B9" s="539" t="s">
        <v>15</v>
      </c>
      <c r="C9" s="540"/>
      <c r="D9" s="540"/>
      <c r="E9" s="529" t="str">
        <f>IF(別添!Y47=0,"",別添!Y47)</f>
        <v/>
      </c>
      <c r="F9" s="529"/>
      <c r="G9" s="382"/>
      <c r="H9" s="529" t="str">
        <f>IF(別添!AA47=0,"",別添!AA47)</f>
        <v/>
      </c>
      <c r="I9" s="529"/>
      <c r="J9" s="382" t="s">
        <v>126</v>
      </c>
      <c r="K9" s="382"/>
      <c r="L9" s="382" t="s">
        <v>127</v>
      </c>
      <c r="M9" s="382" t="s">
        <v>15</v>
      </c>
      <c r="N9" s="382"/>
      <c r="O9" s="529" t="str">
        <f>IF(別添!Y48=0,"",別添!Y48)</f>
        <v/>
      </c>
      <c r="P9" s="529"/>
      <c r="Q9" s="382" t="s">
        <v>16</v>
      </c>
      <c r="R9" s="529" t="str">
        <f>IF(別添!AA48=0,"",別添!AA48)</f>
        <v/>
      </c>
      <c r="S9" s="529"/>
      <c r="T9" s="383" t="s">
        <v>126</v>
      </c>
      <c r="V9" s="543" t="str">
        <f>IF(別添!AQ47=0,"",別添!AQ47)</f>
        <v/>
      </c>
      <c r="W9" s="544"/>
      <c r="X9" s="544"/>
      <c r="Y9" s="545"/>
      <c r="Z9" s="373" t="s">
        <v>128</v>
      </c>
      <c r="AA9" s="373"/>
      <c r="AG9" s="373"/>
      <c r="AH9" s="374"/>
    </row>
    <row r="10" spans="1:45" ht="16.2" customHeight="1">
      <c r="B10" s="384"/>
      <c r="C10" s="379"/>
      <c r="D10" s="379"/>
      <c r="E10" s="379"/>
      <c r="F10" s="379"/>
      <c r="H10" s="379"/>
      <c r="I10" s="379"/>
      <c r="O10" s="379"/>
      <c r="P10" s="379"/>
      <c r="R10" s="379"/>
      <c r="S10" s="379"/>
      <c r="V10" s="379"/>
      <c r="W10" s="379"/>
      <c r="X10" s="379"/>
      <c r="Y10" s="379"/>
    </row>
    <row r="11" spans="1:45" ht="16.2"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2" customHeight="1" thickBot="1">
      <c r="A12" s="373"/>
      <c r="B12" s="539" t="s">
        <v>15</v>
      </c>
      <c r="C12" s="540"/>
      <c r="D12" s="540"/>
      <c r="E12" s="529" t="str">
        <f>IF(別添!Y23=0,"",別添!Y23)</f>
        <v/>
      </c>
      <c r="F12" s="529"/>
      <c r="G12" s="382" t="s">
        <v>16</v>
      </c>
      <c r="H12" s="529" t="str">
        <f>IF(別添!AA23=0,"",別添!AA23)</f>
        <v/>
      </c>
      <c r="I12" s="529"/>
      <c r="J12" s="382" t="s">
        <v>126</v>
      </c>
      <c r="K12" s="382"/>
      <c r="L12" s="382" t="s">
        <v>127</v>
      </c>
      <c r="M12" s="382" t="s">
        <v>15</v>
      </c>
      <c r="N12" s="382"/>
      <c r="O12" s="529" t="str">
        <f>IF(別添!Y25=0,"",別添!Y25)</f>
        <v/>
      </c>
      <c r="P12" s="529"/>
      <c r="Q12" s="382" t="s">
        <v>16</v>
      </c>
      <c r="R12" s="529" t="str">
        <f>IF(別添!AA25=0,"",別添!AA25)</f>
        <v/>
      </c>
      <c r="S12" s="529"/>
      <c r="T12" s="383" t="s">
        <v>126</v>
      </c>
      <c r="V12" s="543" t="str">
        <f>IF(別添!AQ23=0,"",別添!AQ23)</f>
        <v/>
      </c>
      <c r="W12" s="544"/>
      <c r="X12" s="544"/>
      <c r="Y12" s="545"/>
      <c r="Z12" s="373" t="s">
        <v>128</v>
      </c>
      <c r="AA12" s="373"/>
      <c r="AG12" s="373"/>
      <c r="AH12" s="374"/>
    </row>
    <row r="13" spans="1:45" ht="16.2"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2"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2"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2" customHeight="1">
      <c r="A16" s="373"/>
      <c r="B16" s="390"/>
      <c r="D16" s="379"/>
      <c r="E16" s="379"/>
      <c r="G16" s="379"/>
      <c r="H16" s="379"/>
      <c r="N16" s="379"/>
      <c r="O16" s="379"/>
      <c r="Q16" s="379"/>
      <c r="R16" s="379"/>
      <c r="U16" s="373"/>
      <c r="AB16" s="373"/>
      <c r="AC16" s="373"/>
      <c r="AD16" s="373"/>
      <c r="AE16" s="373"/>
      <c r="AF16" s="373"/>
      <c r="AG16" s="373"/>
      <c r="AH16" s="374"/>
      <c r="AS16" s="391"/>
    </row>
    <row r="17" spans="1:41" ht="16.2"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2"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46">
        <f>IFERROR(別添!AF41*V12*10,0)</f>
        <v>0</v>
      </c>
      <c r="AC18" s="546"/>
      <c r="AD18" s="546"/>
      <c r="AE18" s="546"/>
      <c r="AF18" s="546"/>
      <c r="AG18" s="395" t="s">
        <v>132</v>
      </c>
      <c r="AI18" s="541" t="s">
        <v>1781</v>
      </c>
      <c r="AJ18" s="542"/>
      <c r="AK18" s="396">
        <f>AB24</f>
        <v>0</v>
      </c>
    </row>
    <row r="19" spans="1:41" ht="16.2"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24">
        <f>IFERROR(AK19+AK24,0)</f>
        <v>0</v>
      </c>
      <c r="AC19" s="524"/>
      <c r="AD19" s="524"/>
      <c r="AE19" s="524"/>
      <c r="AF19" s="524"/>
      <c r="AG19" s="400" t="s">
        <v>142</v>
      </c>
      <c r="AI19" s="542" t="s">
        <v>1778</v>
      </c>
      <c r="AJ19" s="542"/>
      <c r="AK19" s="396">
        <f>IF(AB18-AK18&lt;0,0,AB18-AK18)</f>
        <v>0</v>
      </c>
    </row>
    <row r="20" spans="1:41" ht="16.2"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25">
        <f>別添!Y38</f>
        <v>0</v>
      </c>
      <c r="AC20" s="525"/>
      <c r="AD20" s="525"/>
      <c r="AE20" s="525"/>
      <c r="AF20" s="525"/>
      <c r="AG20" s="404" t="s">
        <v>142</v>
      </c>
    </row>
    <row r="21" spans="1:41" ht="16.2"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26">
        <f>IFERROR(AB18-AB19+AB20,0)</f>
        <v>0</v>
      </c>
      <c r="AC21" s="526"/>
      <c r="AD21" s="526"/>
      <c r="AE21" s="526"/>
      <c r="AF21" s="526"/>
      <c r="AG21" s="407" t="s">
        <v>132</v>
      </c>
      <c r="AI21" s="542" t="s">
        <v>1779</v>
      </c>
      <c r="AJ21" s="542"/>
      <c r="AK21" s="408">
        <f>AB18-AK19+AB20</f>
        <v>0</v>
      </c>
    </row>
    <row r="22" spans="1:41" ht="16.2"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2" customHeight="1" thickBot="1">
      <c r="A23" s="377" t="s">
        <v>1799</v>
      </c>
    </row>
    <row r="24" spans="1:41" ht="16.2"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27">
        <f>IFERROR(別添!Y55*V9,0)</f>
        <v>0</v>
      </c>
      <c r="AC24" s="527"/>
      <c r="AD24" s="527"/>
      <c r="AE24" s="527"/>
      <c r="AF24" s="527"/>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2"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28">
        <f>AB21</f>
        <v>0</v>
      </c>
      <c r="AC25" s="528"/>
      <c r="AD25" s="528"/>
      <c r="AE25" s="528"/>
      <c r="AF25" s="528"/>
      <c r="AG25" s="418" t="s">
        <v>132</v>
      </c>
      <c r="AJ25" s="408"/>
    </row>
    <row r="26" spans="1:41" ht="16.2"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2"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2"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23">
        <f>別添!Y53</f>
        <v>0</v>
      </c>
      <c r="AC28" s="523"/>
      <c r="AD28" s="523"/>
      <c r="AE28" s="523"/>
      <c r="AF28" s="523"/>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22" t="s">
        <v>231</v>
      </c>
      <c r="B30" s="522"/>
      <c r="C30" s="522"/>
      <c r="D30" s="522"/>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0" t="str">
        <f>IF(別添!I20=0,"",別添!I20)</f>
        <v/>
      </c>
      <c r="F32" s="520"/>
      <c r="G32" s="373" t="s">
        <v>16</v>
      </c>
      <c r="H32" s="520" t="str">
        <f>IF(別添!K20=0,"",別添!K20)</f>
        <v/>
      </c>
      <c r="I32" s="520"/>
      <c r="J32" s="373" t="s">
        <v>126</v>
      </c>
      <c r="K32" s="520" t="str">
        <f>IF(別添!N20=0,"",別添!N20)</f>
        <v/>
      </c>
      <c r="L32" s="520"/>
      <c r="M32" s="373" t="s">
        <v>18</v>
      </c>
      <c r="N32" s="373"/>
      <c r="O32" s="373"/>
      <c r="P32" s="373" t="s">
        <v>232</v>
      </c>
      <c r="Q32" s="373"/>
      <c r="R32" s="373"/>
      <c r="S32" s="373"/>
      <c r="T32" s="521" t="str">
        <f>IF(別添!L13=0,"",別添!L13)</f>
        <v/>
      </c>
      <c r="U32" s="521"/>
      <c r="V32" s="521"/>
      <c r="W32" s="521"/>
      <c r="X32" s="521"/>
      <c r="Y32" s="521"/>
      <c r="Z32" s="521"/>
      <c r="AA32" s="521"/>
      <c r="AB32" s="521"/>
      <c r="AC32" s="521"/>
      <c r="AD32" s="521"/>
      <c r="AE32" s="521"/>
      <c r="AF32" s="521"/>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1840</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1839</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1829</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2"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2"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2"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2"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2"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2"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ColWidth="9" defaultRowHeight="13.2" outlineLevelCol="1"/>
  <cols>
    <col min="1" max="1" width="2.8984375" style="434" customWidth="1"/>
    <col min="2" max="8" width="6.19921875" style="434" customWidth="1"/>
    <col min="9" max="11" width="9" style="434"/>
    <col min="12" max="13" width="3.59765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48" t="s">
        <v>2</v>
      </c>
      <c r="C6" s="548"/>
      <c r="D6" s="548"/>
      <c r="E6" s="550" t="str">
        <f>IF(別添!L9=0,"",別添!L9)</f>
        <v/>
      </c>
      <c r="F6" s="551"/>
      <c r="G6" s="552"/>
      <c r="H6" s="442"/>
      <c r="I6" s="547" t="s">
        <v>3</v>
      </c>
      <c r="J6" s="547"/>
      <c r="K6" s="547"/>
      <c r="L6" s="442"/>
      <c r="M6" s="443"/>
    </row>
    <row r="7" spans="1:13" ht="22.5" customHeight="1">
      <c r="A7" s="444"/>
      <c r="B7" s="549" t="s">
        <v>4</v>
      </c>
      <c r="C7" s="549"/>
      <c r="D7" s="549"/>
      <c r="E7" s="553"/>
      <c r="F7" s="554"/>
      <c r="G7" s="555"/>
      <c r="H7" s="442"/>
      <c r="I7" s="547"/>
      <c r="J7" s="547"/>
      <c r="K7" s="547"/>
      <c r="L7" s="442"/>
      <c r="M7" s="443"/>
    </row>
    <row r="8" spans="1:13" ht="11.25" customHeight="1">
      <c r="A8" s="445"/>
      <c r="B8" s="446"/>
      <c r="C8" s="446"/>
      <c r="D8" s="446"/>
      <c r="E8" s="447"/>
      <c r="F8" s="447"/>
      <c r="G8" s="447"/>
      <c r="H8" s="447"/>
      <c r="I8" s="447"/>
      <c r="J8" s="447"/>
      <c r="K8" s="447"/>
      <c r="L8" s="447"/>
      <c r="M8" s="448"/>
    </row>
    <row r="9" spans="1:13" ht="22.5" customHeight="1">
      <c r="A9" s="445"/>
      <c r="B9" s="556" t="s">
        <v>5</v>
      </c>
      <c r="C9" s="556"/>
      <c r="D9" s="556"/>
      <c r="E9" s="447"/>
      <c r="F9" s="447"/>
      <c r="G9" s="447"/>
      <c r="H9" s="447"/>
      <c r="I9" s="447"/>
      <c r="J9" s="447"/>
      <c r="K9" s="447"/>
      <c r="L9" s="447"/>
      <c r="M9" s="448"/>
    </row>
    <row r="10" spans="1:13" ht="22.5" customHeight="1">
      <c r="A10" s="445"/>
      <c r="B10" s="559" t="s">
        <v>6</v>
      </c>
      <c r="C10" s="559"/>
      <c r="D10" s="559"/>
      <c r="E10" s="560" t="str">
        <f>IF(別添!L14=0,"",別添!L14)</f>
        <v/>
      </c>
      <c r="F10" s="560"/>
      <c r="G10" s="560"/>
      <c r="H10" s="560"/>
      <c r="I10" s="447"/>
      <c r="J10" s="447"/>
      <c r="K10" s="447"/>
      <c r="L10" s="447"/>
      <c r="M10" s="448"/>
    </row>
    <row r="11" spans="1:13" ht="22.5" customHeight="1">
      <c r="A11" s="445"/>
      <c r="B11" s="559" t="s">
        <v>7</v>
      </c>
      <c r="C11" s="559"/>
      <c r="D11" s="559"/>
      <c r="E11" s="560" t="str">
        <f>IF(別添!L15=0,"",別添!L15)</f>
        <v/>
      </c>
      <c r="F11" s="560"/>
      <c r="G11" s="560"/>
      <c r="H11" s="560"/>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64" t="str">
        <f>IF(別添!AG17=TRUE,"外来・在宅ベースアップ評価料（Ⅰ）","")</f>
        <v/>
      </c>
      <c r="D14" s="564"/>
      <c r="E14" s="564"/>
      <c r="F14" s="564"/>
      <c r="G14" s="564"/>
      <c r="H14" s="564"/>
      <c r="I14" s="564"/>
      <c r="J14" s="570" t="s">
        <v>9</v>
      </c>
      <c r="K14" s="570"/>
      <c r="L14" s="571"/>
      <c r="M14" s="449"/>
    </row>
    <row r="15" spans="1:13" ht="24.75" customHeight="1">
      <c r="A15" s="441"/>
      <c r="B15" s="453"/>
      <c r="C15" s="564" t="str">
        <f>IF(別添!AG18=TRUE,"歯科外来・在宅ベースアップ評価料（Ⅰ）","")</f>
        <v/>
      </c>
      <c r="D15" s="564"/>
      <c r="E15" s="564"/>
      <c r="F15" s="564"/>
      <c r="G15" s="564"/>
      <c r="H15" s="564"/>
      <c r="I15" s="564"/>
      <c r="J15" s="570"/>
      <c r="K15" s="570"/>
      <c r="L15" s="571"/>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57" t="s">
        <v>10</v>
      </c>
      <c r="D18" s="557"/>
      <c r="E18" s="557"/>
      <c r="F18" s="557"/>
      <c r="G18" s="557"/>
      <c r="H18" s="557"/>
      <c r="I18" s="557"/>
      <c r="J18" s="557"/>
      <c r="K18" s="557"/>
      <c r="L18" s="558"/>
      <c r="M18" s="462"/>
      <c r="O18" s="209" t="b">
        <v>0</v>
      </c>
    </row>
    <row r="19" spans="1:15" ht="36.75" customHeight="1">
      <c r="A19" s="441"/>
      <c r="B19" s="461"/>
      <c r="C19" s="557" t="s">
        <v>11</v>
      </c>
      <c r="D19" s="557"/>
      <c r="E19" s="557"/>
      <c r="F19" s="557"/>
      <c r="G19" s="557"/>
      <c r="H19" s="557"/>
      <c r="I19" s="557"/>
      <c r="J19" s="557"/>
      <c r="K19" s="557"/>
      <c r="L19" s="558"/>
      <c r="M19" s="462"/>
      <c r="O19" s="209" t="b">
        <v>0</v>
      </c>
    </row>
    <row r="20" spans="1:15" ht="36.75" customHeight="1">
      <c r="A20" s="441"/>
      <c r="B20" s="461"/>
      <c r="C20" s="557" t="s">
        <v>12</v>
      </c>
      <c r="D20" s="557"/>
      <c r="E20" s="557"/>
      <c r="F20" s="557"/>
      <c r="G20" s="557"/>
      <c r="H20" s="557"/>
      <c r="I20" s="557"/>
      <c r="J20" s="557"/>
      <c r="K20" s="557"/>
      <c r="L20" s="558"/>
      <c r="M20" s="462"/>
      <c r="O20" s="209" t="b">
        <v>0</v>
      </c>
    </row>
    <row r="21" spans="1:15" ht="36.75" customHeight="1">
      <c r="A21" s="441"/>
      <c r="B21" s="461"/>
      <c r="C21" s="557" t="s">
        <v>13</v>
      </c>
      <c r="D21" s="557"/>
      <c r="E21" s="557"/>
      <c r="F21" s="557"/>
      <c r="G21" s="557"/>
      <c r="H21" s="557"/>
      <c r="I21" s="557"/>
      <c r="J21" s="557"/>
      <c r="K21" s="557"/>
      <c r="L21" s="558"/>
      <c r="M21" s="462"/>
      <c r="O21" s="209" t="b">
        <v>0</v>
      </c>
    </row>
    <row r="22" spans="1:15" ht="15" customHeight="1">
      <c r="A22" s="441"/>
      <c r="B22" s="453"/>
      <c r="D22" s="565"/>
      <c r="E22" s="565"/>
      <c r="F22" s="565"/>
      <c r="G22" s="565"/>
      <c r="H22" s="565"/>
      <c r="I22" s="565"/>
      <c r="J22" s="565"/>
      <c r="K22" s="565"/>
      <c r="L22" s="566"/>
      <c r="M22" s="449"/>
    </row>
    <row r="23" spans="1:15" ht="22.5" customHeight="1">
      <c r="A23" s="441"/>
      <c r="B23" s="567" t="s">
        <v>14</v>
      </c>
      <c r="C23" s="568"/>
      <c r="D23" s="568"/>
      <c r="E23" s="568"/>
      <c r="F23" s="568"/>
      <c r="G23" s="568"/>
      <c r="H23" s="568"/>
      <c r="I23" s="568"/>
      <c r="J23" s="568"/>
      <c r="K23" s="568"/>
      <c r="L23" s="569"/>
      <c r="M23" s="463"/>
    </row>
    <row r="24" spans="1:15" ht="15" customHeight="1">
      <c r="A24" s="441"/>
      <c r="B24" s="453"/>
      <c r="L24" s="460"/>
      <c r="M24" s="449"/>
    </row>
    <row r="25" spans="1:15" ht="22.5" customHeight="1">
      <c r="A25" s="441"/>
      <c r="B25" s="464" t="s">
        <v>15</v>
      </c>
      <c r="C25" s="276" t="str">
        <f>IF(別添!I20=0,"",別添!I20)</f>
        <v/>
      </c>
      <c r="D25" s="465" t="s">
        <v>16</v>
      </c>
      <c r="E25" s="276" t="str">
        <f>IF(別添!K20=0,"",別添!K20)</f>
        <v/>
      </c>
      <c r="F25" s="465" t="s">
        <v>17</v>
      </c>
      <c r="G25" s="276" t="str">
        <f>IF(別添!N20=0,"",別添!N20)</f>
        <v/>
      </c>
      <c r="H25" s="465" t="s">
        <v>18</v>
      </c>
      <c r="L25" s="460"/>
      <c r="M25" s="449"/>
    </row>
    <row r="26" spans="1:15" ht="15" customHeight="1">
      <c r="A26" s="441"/>
      <c r="B26" s="453"/>
      <c r="L26" s="460"/>
      <c r="M26" s="449"/>
    </row>
    <row r="27" spans="1:15" ht="22.5" customHeight="1">
      <c r="A27" s="441"/>
      <c r="B27" s="453"/>
      <c r="C27" s="466" t="s">
        <v>19</v>
      </c>
      <c r="H27" s="563" t="str">
        <f>IF(別添!L12=0,"",別添!L12)</f>
        <v/>
      </c>
      <c r="I27" s="563"/>
      <c r="J27" s="563"/>
      <c r="K27" s="563"/>
      <c r="L27" s="460"/>
      <c r="M27" s="449"/>
    </row>
    <row r="28" spans="1:15" ht="22.5" customHeight="1">
      <c r="A28" s="441"/>
      <c r="B28" s="453"/>
      <c r="C28" s="466" t="s">
        <v>20</v>
      </c>
      <c r="H28" s="563" t="str">
        <f>IF(別添!L10=0,"",別添!L10)</f>
        <v/>
      </c>
      <c r="I28" s="563"/>
      <c r="J28" s="563"/>
      <c r="K28" s="563"/>
      <c r="L28" s="460"/>
      <c r="M28" s="449"/>
    </row>
    <row r="29" spans="1:15" ht="15" customHeight="1">
      <c r="A29" s="441"/>
      <c r="B29" s="453"/>
      <c r="L29" s="460"/>
      <c r="M29" s="449"/>
    </row>
    <row r="30" spans="1:15" ht="22.5" customHeight="1">
      <c r="A30" s="441"/>
      <c r="B30" s="453"/>
      <c r="G30" s="434" t="s">
        <v>21</v>
      </c>
      <c r="I30" s="561" t="str">
        <f>IF(別添!L13=0,"",別添!L13)</f>
        <v/>
      </c>
      <c r="J30" s="561"/>
      <c r="K30" s="561"/>
      <c r="L30" s="460"/>
      <c r="M30" s="449"/>
    </row>
    <row r="31" spans="1:15" ht="15" customHeight="1">
      <c r="A31" s="441"/>
      <c r="B31" s="453"/>
      <c r="L31" s="460"/>
      <c r="M31" s="449"/>
    </row>
    <row r="32" spans="1:15" ht="22.5" customHeight="1">
      <c r="A32" s="441"/>
      <c r="B32" s="562" t="str">
        <f>IFERROR(VLOOKUP(別添!L11,リスト用!C3:E50,3,0),"")</f>
        <v/>
      </c>
      <c r="C32" s="561"/>
      <c r="D32" s="561"/>
      <c r="E32" s="561"/>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20</xdr:row>
                    <xdr:rowOff>114300</xdr:rowOff>
                  </from>
                  <to>
                    <xdr:col>1</xdr:col>
                    <xdr:colOff>449580</xdr:colOff>
                    <xdr:row>20</xdr:row>
                    <xdr:rowOff>365760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ColWidth="9" defaultRowHeight="18" outlineLevelCol="1"/>
  <cols>
    <col min="1" max="5" width="4.09765625" style="277" customWidth="1"/>
    <col min="6" max="6" width="4.09765625" style="278" customWidth="1"/>
    <col min="7" max="33" width="4.09765625" style="277" customWidth="1"/>
    <col min="34" max="35" width="4.59765625" style="277" customWidth="1"/>
    <col min="36" max="36" width="4.59765625" style="277" hidden="1" customWidth="1" outlineLevel="1"/>
    <col min="37" max="37" width="7.3984375" style="279" hidden="1" customWidth="1" outlineLevel="1"/>
    <col min="38" max="39" width="9" style="279" hidden="1" customWidth="1" outlineLevel="1"/>
    <col min="40" max="40" width="9" style="280" collapsed="1"/>
    <col min="41" max="16384" width="9" style="280"/>
  </cols>
  <sheetData>
    <row r="1" spans="1:39">
      <c r="A1" s="277" t="s">
        <v>439</v>
      </c>
    </row>
    <row r="3" spans="1:39" ht="19.2">
      <c r="A3" s="575" t="s">
        <v>440</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row>
    <row r="4" spans="1:39">
      <c r="A4" s="281"/>
      <c r="B4" s="281"/>
      <c r="C4" s="281"/>
      <c r="D4" s="281"/>
      <c r="E4" s="281"/>
      <c r="G4" s="281"/>
      <c r="H4" s="281"/>
      <c r="I4" s="281"/>
    </row>
    <row r="5" spans="1:39">
      <c r="A5" s="282" t="s">
        <v>27</v>
      </c>
      <c r="B5" s="576" t="s">
        <v>28</v>
      </c>
      <c r="C5" s="576"/>
      <c r="D5" s="576"/>
      <c r="E5" s="576"/>
      <c r="F5" s="576"/>
      <c r="G5" s="576"/>
      <c r="H5" s="577" t="str">
        <f>IF(届出書!E6=0,"",届出書!E6)</f>
        <v/>
      </c>
      <c r="I5" s="577"/>
      <c r="J5" s="577"/>
      <c r="K5" s="577"/>
      <c r="L5" s="577"/>
      <c r="M5" s="577"/>
      <c r="N5" s="577"/>
      <c r="O5" s="577"/>
      <c r="P5" s="577"/>
      <c r="Q5" s="577"/>
      <c r="R5" s="577"/>
      <c r="S5" s="577"/>
      <c r="T5" s="577"/>
    </row>
    <row r="6" spans="1:39">
      <c r="B6" s="576" t="s">
        <v>29</v>
      </c>
      <c r="C6" s="576"/>
      <c r="D6" s="576"/>
      <c r="E6" s="576"/>
      <c r="F6" s="576"/>
      <c r="G6" s="576"/>
      <c r="H6" s="578" t="str">
        <f>IF(届出書!H28=0,"",届出書!H28)</f>
        <v/>
      </c>
      <c r="I6" s="578"/>
      <c r="J6" s="578"/>
      <c r="K6" s="578"/>
      <c r="L6" s="578"/>
      <c r="M6" s="578"/>
      <c r="N6" s="578"/>
      <c r="O6" s="578"/>
      <c r="P6" s="578"/>
      <c r="Q6" s="578"/>
      <c r="R6" s="578"/>
      <c r="S6" s="578"/>
      <c r="T6" s="578"/>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72">
        <v>8</v>
      </c>
      <c r="I9" s="572"/>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6.2">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6.2">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73"/>
      <c r="N18" s="573"/>
      <c r="O18" s="573"/>
      <c r="P18" s="573"/>
      <c r="Q18" s="573"/>
      <c r="R18" s="573"/>
      <c r="S18" s="573"/>
      <c r="T18" s="288" t="s">
        <v>43</v>
      </c>
      <c r="U18" s="287"/>
      <c r="V18" s="289"/>
      <c r="W18" s="287"/>
      <c r="X18" s="288"/>
      <c r="Y18" s="287"/>
      <c r="Z18" s="574"/>
      <c r="AA18" s="574"/>
      <c r="AB18" s="574"/>
      <c r="AC18" s="574"/>
      <c r="AD18" s="574"/>
      <c r="AE18" s="574"/>
      <c r="AF18" s="574"/>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79"/>
      <c r="N30" s="579"/>
      <c r="O30" s="579"/>
      <c r="P30" s="579"/>
      <c r="Q30" s="579"/>
      <c r="R30" s="579"/>
      <c r="S30" s="579"/>
      <c r="T30" s="288" t="s">
        <v>53</v>
      </c>
      <c r="V30" s="289"/>
      <c r="X30" s="288"/>
      <c r="Z30" s="574"/>
      <c r="AA30" s="574"/>
      <c r="AB30" s="574"/>
      <c r="AC30" s="574"/>
      <c r="AD30" s="574"/>
      <c r="AE30" s="574"/>
      <c r="AF30" s="574"/>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79"/>
      <c r="N32" s="579"/>
      <c r="O32" s="579"/>
      <c r="P32" s="579"/>
      <c r="Q32" s="579"/>
      <c r="R32" s="579"/>
      <c r="S32" s="579"/>
      <c r="T32" s="288" t="s">
        <v>53</v>
      </c>
      <c r="V32" s="289"/>
      <c r="X32" s="288"/>
      <c r="Z32" s="574"/>
      <c r="AA32" s="574"/>
      <c r="AB32" s="574"/>
      <c r="AC32" s="574"/>
      <c r="AD32" s="574"/>
      <c r="AE32" s="574"/>
      <c r="AF32" s="574"/>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79"/>
      <c r="N34" s="579"/>
      <c r="O34" s="579"/>
      <c r="P34" s="579"/>
      <c r="Q34" s="579"/>
      <c r="R34" s="579"/>
      <c r="S34" s="579"/>
      <c r="T34" s="288" t="s">
        <v>53</v>
      </c>
      <c r="V34" s="289"/>
      <c r="X34" s="288"/>
      <c r="Z34" s="574"/>
      <c r="AA34" s="574"/>
      <c r="AB34" s="574"/>
      <c r="AC34" s="574"/>
      <c r="AD34" s="574"/>
      <c r="AE34" s="574"/>
      <c r="AF34" s="574"/>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79"/>
      <c r="N36" s="579"/>
      <c r="O36" s="579"/>
      <c r="P36" s="579"/>
      <c r="Q36" s="579"/>
      <c r="R36" s="579"/>
      <c r="S36" s="579"/>
      <c r="T36" s="288" t="s">
        <v>53</v>
      </c>
      <c r="U36" s="287"/>
      <c r="V36" s="289"/>
      <c r="W36" s="287"/>
      <c r="X36" s="288"/>
      <c r="Y36" s="287"/>
      <c r="Z36" s="574"/>
      <c r="AA36" s="574"/>
      <c r="AB36" s="574"/>
      <c r="AC36" s="574"/>
      <c r="AD36" s="574"/>
      <c r="AE36" s="574"/>
      <c r="AF36" s="574"/>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79"/>
      <c r="N38" s="579"/>
      <c r="O38" s="579"/>
      <c r="P38" s="579"/>
      <c r="Q38" s="579"/>
      <c r="R38" s="579"/>
      <c r="S38" s="579"/>
      <c r="T38" s="288" t="s">
        <v>53</v>
      </c>
      <c r="U38" s="287"/>
      <c r="V38" s="289"/>
      <c r="W38" s="287"/>
      <c r="X38" s="288"/>
      <c r="Y38" s="287"/>
      <c r="Z38" s="574"/>
      <c r="AA38" s="574"/>
      <c r="AB38" s="574"/>
      <c r="AC38" s="574"/>
      <c r="AD38" s="574"/>
      <c r="AE38" s="574"/>
      <c r="AF38" s="574"/>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79"/>
      <c r="N40" s="579"/>
      <c r="O40" s="579"/>
      <c r="P40" s="579"/>
      <c r="Q40" s="579"/>
      <c r="R40" s="579"/>
      <c r="S40" s="579"/>
      <c r="T40" s="288" t="s">
        <v>53</v>
      </c>
      <c r="V40" s="289"/>
      <c r="X40" s="288"/>
      <c r="Z40" s="574"/>
      <c r="AA40" s="574"/>
      <c r="AB40" s="574"/>
      <c r="AC40" s="574"/>
      <c r="AD40" s="574"/>
      <c r="AE40" s="574"/>
      <c r="AF40" s="574"/>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79"/>
      <c r="N42" s="579"/>
      <c r="O42" s="579"/>
      <c r="P42" s="579"/>
      <c r="Q42" s="579"/>
      <c r="R42" s="579"/>
      <c r="S42" s="579"/>
      <c r="T42" s="288" t="s">
        <v>53</v>
      </c>
      <c r="V42" s="289"/>
      <c r="X42" s="288"/>
      <c r="Z42" s="574"/>
      <c r="AA42" s="574"/>
      <c r="AB42" s="574"/>
      <c r="AC42" s="574"/>
      <c r="AD42" s="574"/>
      <c r="AE42" s="574"/>
      <c r="AF42" s="574"/>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79"/>
      <c r="N44" s="579"/>
      <c r="O44" s="579"/>
      <c r="P44" s="579"/>
      <c r="Q44" s="579"/>
      <c r="R44" s="579"/>
      <c r="S44" s="579"/>
      <c r="T44" s="288" t="s">
        <v>53</v>
      </c>
      <c r="U44" s="287"/>
      <c r="V44" s="289"/>
      <c r="W44" s="287"/>
      <c r="X44" s="288"/>
      <c r="Y44" s="287"/>
      <c r="Z44" s="574"/>
      <c r="AA44" s="574"/>
      <c r="AB44" s="574"/>
      <c r="AC44" s="574"/>
      <c r="AD44" s="574"/>
      <c r="AE44" s="574"/>
      <c r="AF44" s="574"/>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0">
        <f>SUM(M29:S44)</f>
        <v>0</v>
      </c>
      <c r="N51" s="580"/>
      <c r="O51" s="580"/>
      <c r="P51" s="580"/>
      <c r="Q51" s="580"/>
      <c r="R51" s="580"/>
      <c r="S51" s="580"/>
      <c r="T51" s="288" t="s">
        <v>53</v>
      </c>
      <c r="U51" s="287"/>
      <c r="V51" s="301"/>
      <c r="W51" s="294"/>
      <c r="X51" s="300"/>
      <c r="Y51" s="294"/>
      <c r="Z51" s="581"/>
      <c r="AA51" s="581"/>
      <c r="AB51" s="581"/>
      <c r="AC51" s="581"/>
      <c r="AD51" s="581"/>
      <c r="AE51" s="581"/>
      <c r="AF51" s="581"/>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0">
        <f>M30*AK30+M32*AK32+M34*AK34+M36*AK36+M38*AK38+M40*AK40+M42*AK42+M44*AK44</f>
        <v>0</v>
      </c>
      <c r="N53" s="580"/>
      <c r="O53" s="580"/>
      <c r="P53" s="580"/>
      <c r="Q53" s="580"/>
      <c r="R53" s="580"/>
      <c r="S53" s="580"/>
      <c r="T53" s="288" t="s">
        <v>61</v>
      </c>
      <c r="U53" s="287"/>
      <c r="V53" s="301"/>
      <c r="W53" s="294"/>
      <c r="X53" s="300"/>
      <c r="Y53" s="294"/>
      <c r="Z53" s="581"/>
      <c r="AA53" s="581"/>
      <c r="AB53" s="581"/>
      <c r="AC53" s="581"/>
      <c r="AD53" s="581"/>
      <c r="AE53" s="581"/>
      <c r="AF53" s="581"/>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82" t="e">
        <f>ROUNDDOWN(M53*10/M18,4)</f>
        <v>#DIV/0!</v>
      </c>
      <c r="N56" s="582"/>
      <c r="O56" s="582"/>
      <c r="P56" s="582"/>
      <c r="Q56" s="582"/>
      <c r="R56" s="582"/>
      <c r="S56" s="582"/>
      <c r="T56" s="288"/>
      <c r="U56" s="287"/>
      <c r="V56" s="301"/>
      <c r="W56" s="294"/>
      <c r="X56" s="300"/>
      <c r="Y56" s="294"/>
      <c r="Z56" s="583"/>
      <c r="AA56" s="583"/>
      <c r="AB56" s="583"/>
      <c r="AC56" s="583"/>
      <c r="AD56" s="583"/>
      <c r="AE56" s="583"/>
      <c r="AF56" s="583"/>
      <c r="AG56" s="300"/>
    </row>
    <row r="57" spans="1:39" s="310" customFormat="1" ht="19.8">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8">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8">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8">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8">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
  <cols>
    <col min="4" max="4" width="33.8984375" bestFit="1" customWidth="1"/>
    <col min="5" max="5" width="17.1992187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69921875" defaultRowHeight="13.2" outlineLevelRow="3" outlineLevelCol="1"/>
  <cols>
    <col min="1" max="33" width="3.59765625" style="4" customWidth="1"/>
    <col min="34" max="34" width="9.09765625" style="177" customWidth="1" outlineLevel="1"/>
    <col min="35" max="35" width="5" style="177" customWidth="1" outlineLevel="1"/>
    <col min="36" max="36" width="6.5" style="177" customWidth="1" outlineLevel="1"/>
    <col min="37" max="37" width="3.5" style="177" customWidth="1" outlineLevel="1"/>
    <col min="38" max="42" width="2.69921875" style="177" customWidth="1" outlineLevel="1"/>
    <col min="43" max="44" width="9.5" style="177" customWidth="1" outlineLevel="1"/>
    <col min="45" max="45" width="8.69921875" style="177" customWidth="1" outlineLevel="1"/>
    <col min="46" max="46" width="8.69921875" style="4" customWidth="1" outlineLevel="1"/>
    <col min="47" max="16384" width="8.69921875" style="4"/>
  </cols>
  <sheetData>
    <row r="1" spans="1:46" ht="16.2"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2" customHeight="1">
      <c r="A2" s="588" t="s">
        <v>235</v>
      </c>
      <c r="B2" s="588"/>
      <c r="C2" s="588"/>
      <c r="D2" s="588"/>
      <c r="E2" s="588"/>
      <c r="F2" s="588"/>
      <c r="G2" s="588"/>
      <c r="H2" s="588"/>
      <c r="I2" s="588"/>
      <c r="J2" s="588"/>
      <c r="K2" s="588"/>
      <c r="L2" s="588"/>
      <c r="M2" s="588"/>
      <c r="N2" s="588"/>
      <c r="O2" s="588"/>
      <c r="P2" s="588"/>
      <c r="Q2" s="588"/>
      <c r="R2" s="588"/>
      <c r="S2" s="589">
        <v>6</v>
      </c>
      <c r="T2" s="589"/>
      <c r="U2" s="590" t="s">
        <v>118</v>
      </c>
      <c r="V2" s="590"/>
      <c r="W2" s="590"/>
      <c r="X2" s="590"/>
      <c r="Y2" s="590"/>
      <c r="Z2" s="590"/>
      <c r="AA2" s="590"/>
      <c r="AB2" s="590"/>
      <c r="AC2" s="590"/>
      <c r="AD2" s="590"/>
      <c r="AE2" s="590"/>
      <c r="AF2" s="590"/>
      <c r="AG2" s="590"/>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1" t="s">
        <v>119</v>
      </c>
      <c r="R4" s="591"/>
      <c r="S4" s="591"/>
      <c r="T4" s="591"/>
      <c r="U4" s="591"/>
      <c r="V4" s="592" t="e">
        <f>IF(#REF!=0,"",#REF!)</f>
        <v>#REF!</v>
      </c>
      <c r="W4" s="592"/>
      <c r="X4" s="592"/>
      <c r="Y4" s="592"/>
      <c r="Z4" s="592"/>
      <c r="AA4" s="592"/>
      <c r="AB4" s="592"/>
      <c r="AC4" s="592"/>
      <c r="AD4" s="592"/>
      <c r="AE4" s="592"/>
      <c r="AF4" s="592"/>
      <c r="AG4" s="593"/>
      <c r="AH4" s="192"/>
      <c r="AI4" s="192"/>
    </row>
    <row r="5" spans="1:46" ht="16.2" customHeight="1">
      <c r="A5" s="48"/>
      <c r="B5" s="48"/>
      <c r="C5" s="48"/>
      <c r="D5" s="48"/>
      <c r="E5" s="48"/>
      <c r="F5" s="48"/>
      <c r="G5" s="48"/>
      <c r="H5" s="48"/>
      <c r="I5" s="48"/>
      <c r="J5" s="48"/>
      <c r="K5" s="48"/>
      <c r="L5" s="48"/>
      <c r="M5" s="48"/>
      <c r="N5" s="48"/>
      <c r="O5" s="48"/>
      <c r="P5" s="48"/>
      <c r="Q5" s="584" t="s">
        <v>120</v>
      </c>
      <c r="R5" s="584"/>
      <c r="S5" s="584"/>
      <c r="T5" s="584"/>
      <c r="U5" s="585"/>
      <c r="V5" s="586" t="e">
        <f>#REF!</f>
        <v>#REF!</v>
      </c>
      <c r="W5" s="586"/>
      <c r="X5" s="586"/>
      <c r="Y5" s="586"/>
      <c r="Z5" s="586"/>
      <c r="AA5" s="586"/>
      <c r="AB5" s="586"/>
      <c r="AC5" s="586"/>
      <c r="AD5" s="586"/>
      <c r="AE5" s="586"/>
      <c r="AF5" s="586"/>
      <c r="AG5" s="587"/>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2"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2" customHeight="1">
      <c r="B8" s="247" t="s">
        <v>1506</v>
      </c>
      <c r="C8" s="48"/>
      <c r="D8" s="48"/>
      <c r="E8" s="48"/>
      <c r="F8" s="48"/>
      <c r="G8" s="48"/>
      <c r="M8" s="48"/>
      <c r="N8" s="48"/>
      <c r="T8" s="249"/>
      <c r="U8" s="249"/>
      <c r="V8" s="48"/>
      <c r="W8" s="48"/>
      <c r="AB8" s="595" t="s">
        <v>1508</v>
      </c>
      <c r="AC8" s="595"/>
      <c r="AD8" s="595"/>
      <c r="AE8" s="595"/>
      <c r="AF8" s="595"/>
      <c r="AG8" s="48"/>
      <c r="AH8" s="48" t="e">
        <f>VLOOKUP(AB8,リスト用!#REF!,2,FALSE)</f>
        <v>#REF!</v>
      </c>
      <c r="AI8" s="177" t="s">
        <v>17</v>
      </c>
      <c r="AT8" s="177"/>
    </row>
    <row r="9" spans="1:46" ht="16.2" customHeight="1">
      <c r="B9" s="247" t="s">
        <v>1507</v>
      </c>
      <c r="C9" s="48"/>
      <c r="D9" s="48"/>
      <c r="E9" s="48"/>
      <c r="F9" s="48"/>
      <c r="G9" s="48"/>
      <c r="H9" s="48"/>
      <c r="I9" s="48"/>
      <c r="J9" s="48"/>
      <c r="K9" s="48"/>
      <c r="L9" s="48"/>
      <c r="M9" s="48"/>
      <c r="N9" s="48"/>
      <c r="T9" s="48"/>
      <c r="U9" s="48"/>
      <c r="V9" s="48"/>
      <c r="W9" s="48"/>
      <c r="X9" s="48"/>
      <c r="Y9" s="48"/>
      <c r="Z9" s="48"/>
      <c r="AA9" s="48"/>
      <c r="AB9" s="595" t="s">
        <v>1508</v>
      </c>
      <c r="AC9" s="595"/>
      <c r="AD9" s="595"/>
      <c r="AE9" s="595"/>
      <c r="AF9" s="595"/>
      <c r="AG9" s="48"/>
      <c r="AH9" s="48" t="e">
        <f>VLOOKUP(AB9,リスト用!#REF!,2,FALSE)</f>
        <v>#REF!</v>
      </c>
      <c r="AI9" s="177" t="s">
        <v>17</v>
      </c>
      <c r="AT9" s="177"/>
    </row>
    <row r="10" spans="1:46" ht="16.2"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2"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2"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2" customHeight="1">
      <c r="A13" s="48"/>
      <c r="B13" s="160"/>
      <c r="D13" s="29"/>
      <c r="E13" s="29"/>
      <c r="G13" s="29"/>
      <c r="H13" s="29"/>
      <c r="N13" s="29"/>
      <c r="O13" s="29"/>
      <c r="Q13" s="29"/>
      <c r="R13" s="29"/>
      <c r="U13" s="48"/>
      <c r="AB13" s="48"/>
      <c r="AC13" s="48"/>
      <c r="AD13" s="48"/>
      <c r="AE13" s="48"/>
      <c r="AF13" s="48"/>
      <c r="AG13" s="48"/>
    </row>
    <row r="14" spans="1:46" ht="16.2"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2"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96" t="e">
        <f>SUM(AB17,AB18)</f>
        <v>#REF!</v>
      </c>
      <c r="AC15" s="596"/>
      <c r="AD15" s="596"/>
      <c r="AE15" s="596"/>
      <c r="AF15" s="596"/>
      <c r="AG15" s="36" t="s">
        <v>132</v>
      </c>
    </row>
    <row r="16" spans="1:46" ht="16.2"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597" t="e">
        <f>SUM(AB18,AB19)</f>
        <v>#REF!</v>
      </c>
      <c r="AC16" s="597"/>
      <c r="AD16" s="597"/>
      <c r="AE16" s="597"/>
      <c r="AF16" s="597"/>
      <c r="AG16" s="16" t="s">
        <v>132</v>
      </c>
    </row>
    <row r="17" spans="1:47" ht="16.2"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597" t="e">
        <f>#REF!*AH$9*10</f>
        <v>#REF!</v>
      </c>
      <c r="AC17" s="597"/>
      <c r="AD17" s="597"/>
      <c r="AE17" s="597"/>
      <c r="AF17" s="597"/>
      <c r="AG17" s="16" t="s">
        <v>132</v>
      </c>
    </row>
    <row r="18" spans="1:47" ht="16.2"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597" t="e">
        <f>#REF!*AH$9*10</f>
        <v>#REF!</v>
      </c>
      <c r="AC18" s="597"/>
      <c r="AD18" s="597"/>
      <c r="AE18" s="597"/>
      <c r="AF18" s="597"/>
      <c r="AG18" s="16" t="s">
        <v>132</v>
      </c>
    </row>
    <row r="19" spans="1:47" ht="16.2"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598">
        <v>4733</v>
      </c>
      <c r="AC19" s="598"/>
      <c r="AD19" s="598"/>
      <c r="AE19" s="598"/>
      <c r="AF19" s="598"/>
      <c r="AG19" s="7" t="s">
        <v>142</v>
      </c>
    </row>
    <row r="20" spans="1:47" ht="16.2"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99"/>
      <c r="AC20" s="599"/>
      <c r="AD20" s="599"/>
      <c r="AE20" s="599"/>
      <c r="AF20" s="599"/>
      <c r="AG20" s="80" t="s">
        <v>142</v>
      </c>
    </row>
    <row r="21" spans="1:47" ht="16.2"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0" t="str">
        <f>IFERROR(AB15-AB19+AB20,"")</f>
        <v/>
      </c>
      <c r="AC21" s="600"/>
      <c r="AD21" s="600"/>
      <c r="AE21" s="600"/>
      <c r="AF21" s="600"/>
      <c r="AG21" s="10" t="s">
        <v>132</v>
      </c>
    </row>
    <row r="22" spans="1:47" ht="16.2"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2" hidden="1" customHeight="1" outlineLevel="1" thickBot="1">
      <c r="A23" s="2" t="s">
        <v>1533</v>
      </c>
    </row>
    <row r="24" spans="1:47" ht="16.2"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1">
        <v>800000</v>
      </c>
      <c r="AC24" s="601"/>
      <c r="AD24" s="601"/>
      <c r="AE24" s="601"/>
      <c r="AF24" s="60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2"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2" t="str">
        <f>AB21</f>
        <v/>
      </c>
      <c r="AC25" s="602"/>
      <c r="AD25" s="602"/>
      <c r="AE25" s="602"/>
      <c r="AF25" s="602"/>
      <c r="AG25" s="145" t="s">
        <v>132</v>
      </c>
    </row>
    <row r="26" spans="1:47" ht="16.2"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2"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94"/>
      <c r="AC27" s="594"/>
      <c r="AD27" s="594"/>
      <c r="AE27" s="594"/>
      <c r="AF27" s="594"/>
      <c r="AG27" s="130" t="s">
        <v>132</v>
      </c>
      <c r="AQ27" s="199"/>
    </row>
    <row r="28" spans="1:47" ht="16.2"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2">
        <f>AB24-SUM(AB25:AF27)</f>
        <v>800000</v>
      </c>
      <c r="AC28" s="602"/>
      <c r="AD28" s="602"/>
      <c r="AE28" s="602"/>
      <c r="AF28" s="602"/>
      <c r="AG28" s="145" t="s">
        <v>132</v>
      </c>
    </row>
    <row r="29" spans="1:47" ht="16.2"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2"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2"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2"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2"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2"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2"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2"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2"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2"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2"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2"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2"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2"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2"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2"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2"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2"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2"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04">
        <v>7</v>
      </c>
      <c r="AC47" s="604"/>
      <c r="AD47" s="604"/>
      <c r="AE47" s="604"/>
      <c r="AF47" s="604"/>
      <c r="AG47" s="74" t="s">
        <v>154</v>
      </c>
      <c r="AH47" s="181"/>
      <c r="AI47" s="181"/>
    </row>
    <row r="48" spans="1:45" ht="16.2"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598"/>
      <c r="AC48" s="598"/>
      <c r="AD48" s="598"/>
      <c r="AE48" s="598"/>
      <c r="AF48" s="598"/>
      <c r="AG48" s="127" t="s">
        <v>132</v>
      </c>
    </row>
    <row r="49" spans="1:70" ht="16.2"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05"/>
      <c r="AC49" s="605"/>
      <c r="AD49" s="605"/>
      <c r="AE49" s="605"/>
      <c r="AF49" s="605"/>
      <c r="AG49" s="246" t="s">
        <v>132</v>
      </c>
    </row>
    <row r="50" spans="1:70" ht="16.2"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598">
        <v>6000</v>
      </c>
      <c r="AB50" s="598"/>
      <c r="AC50" s="269" t="s">
        <v>132</v>
      </c>
      <c r="AD50" s="270" t="s">
        <v>1534</v>
      </c>
      <c r="AE50" s="606"/>
      <c r="AF50" s="606"/>
      <c r="AG50" s="246" t="s">
        <v>162</v>
      </c>
    </row>
    <row r="51" spans="1:70" ht="16.2"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598"/>
      <c r="AC51" s="598"/>
      <c r="AD51" s="598"/>
      <c r="AE51" s="598"/>
      <c r="AF51" s="598"/>
      <c r="AG51" s="130" t="s">
        <v>132</v>
      </c>
    </row>
    <row r="52" spans="1:70" s="177" customFormat="1" ht="16.2"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03"/>
      <c r="AC52" s="603"/>
      <c r="AD52" s="603"/>
      <c r="AE52" s="603"/>
      <c r="AF52" s="603"/>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2"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07">
        <f>IFERROR(AB52/AB48*100,0)</f>
        <v>0</v>
      </c>
      <c r="AC53" s="607"/>
      <c r="AD53" s="607"/>
      <c r="AE53" s="607"/>
      <c r="AF53" s="607"/>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2"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2"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2"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04"/>
      <c r="AC56" s="604"/>
      <c r="AD56" s="604"/>
      <c r="AE56" s="604"/>
      <c r="AF56" s="604"/>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2"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598"/>
      <c r="AC57" s="598"/>
      <c r="AD57" s="598"/>
      <c r="AE57" s="598"/>
      <c r="AF57" s="598"/>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2"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05"/>
      <c r="AC58" s="605"/>
      <c r="AD58" s="605"/>
      <c r="AE58" s="605"/>
      <c r="AF58" s="605"/>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2"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08">
        <f>AB58-AB57</f>
        <v>0</v>
      </c>
      <c r="AC59" s="608"/>
      <c r="AD59" s="608"/>
      <c r="AE59" s="608"/>
      <c r="AF59" s="608"/>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2"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598"/>
      <c r="AC60" s="598"/>
      <c r="AD60" s="598"/>
      <c r="AE60" s="598"/>
      <c r="AF60" s="598"/>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2"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03"/>
      <c r="AC61" s="603"/>
      <c r="AD61" s="603"/>
      <c r="AE61" s="603"/>
      <c r="AF61" s="603"/>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07">
        <f>IFERROR(AB61/AB57*100,0)</f>
        <v>0</v>
      </c>
      <c r="AC62" s="607"/>
      <c r="AD62" s="607"/>
      <c r="AE62" s="607"/>
      <c r="AF62" s="607"/>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2"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09"/>
      <c r="AB64" s="609"/>
      <c r="AC64" s="609"/>
      <c r="AD64" s="609"/>
      <c r="AE64" s="609"/>
      <c r="AF64" s="609"/>
      <c r="AG64" s="609"/>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2"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04"/>
      <c r="AC65" s="604"/>
      <c r="AD65" s="604"/>
      <c r="AE65" s="604"/>
      <c r="AF65" s="604"/>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2"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598"/>
      <c r="AC66" s="598"/>
      <c r="AD66" s="598"/>
      <c r="AE66" s="598"/>
      <c r="AF66" s="598"/>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2"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05"/>
      <c r="AC67" s="605"/>
      <c r="AD67" s="605"/>
      <c r="AE67" s="605"/>
      <c r="AF67" s="605"/>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2"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08">
        <f>AB67-AB66</f>
        <v>0</v>
      </c>
      <c r="AC68" s="608"/>
      <c r="AD68" s="608"/>
      <c r="AE68" s="608"/>
      <c r="AF68" s="608"/>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2"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598"/>
      <c r="AC69" s="598"/>
      <c r="AD69" s="598"/>
      <c r="AE69" s="598"/>
      <c r="AF69" s="598"/>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2"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03"/>
      <c r="AC70" s="603"/>
      <c r="AD70" s="603"/>
      <c r="AE70" s="603"/>
      <c r="AF70" s="603"/>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07">
        <f>IFERROR(AB70/AB66*100,0)</f>
        <v>0</v>
      </c>
      <c r="AC71" s="607"/>
      <c r="AD71" s="607"/>
      <c r="AE71" s="607"/>
      <c r="AF71" s="607"/>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2"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09"/>
      <c r="AB73" s="609"/>
      <c r="AC73" s="609"/>
      <c r="AD73" s="609"/>
      <c r="AE73" s="609"/>
      <c r="AF73" s="609"/>
      <c r="AG73" s="609"/>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2"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04"/>
      <c r="AC74" s="604"/>
      <c r="AD74" s="604"/>
      <c r="AE74" s="604"/>
      <c r="AF74" s="604"/>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2"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598"/>
      <c r="AC75" s="598"/>
      <c r="AD75" s="598"/>
      <c r="AE75" s="598"/>
      <c r="AF75" s="598"/>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2"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05"/>
      <c r="AC76" s="605"/>
      <c r="AD76" s="605"/>
      <c r="AE76" s="605"/>
      <c r="AF76" s="605"/>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2"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08">
        <f>AB76-AB75</f>
        <v>0</v>
      </c>
      <c r="AC77" s="608"/>
      <c r="AD77" s="608"/>
      <c r="AE77" s="608"/>
      <c r="AF77" s="608"/>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2"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598"/>
      <c r="AC78" s="598"/>
      <c r="AD78" s="598"/>
      <c r="AE78" s="598"/>
      <c r="AF78" s="598"/>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03"/>
      <c r="AC79" s="603"/>
      <c r="AD79" s="603"/>
      <c r="AE79" s="603"/>
      <c r="AF79" s="603"/>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07">
        <f>IFERROR(AB79/AB75*100,0)</f>
        <v>0</v>
      </c>
      <c r="AC80" s="607"/>
      <c r="AD80" s="607"/>
      <c r="AE80" s="607"/>
      <c r="AF80" s="607"/>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2"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09"/>
      <c r="AB82" s="609"/>
      <c r="AC82" s="609"/>
      <c r="AD82" s="609"/>
      <c r="AE82" s="609"/>
      <c r="AF82" s="609"/>
      <c r="AG82" s="609"/>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2"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04"/>
      <c r="AC83" s="604"/>
      <c r="AD83" s="604"/>
      <c r="AE83" s="604"/>
      <c r="AF83" s="604"/>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2"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598"/>
      <c r="AC84" s="598"/>
      <c r="AD84" s="598"/>
      <c r="AE84" s="598"/>
      <c r="AF84" s="598"/>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2"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05"/>
      <c r="AC85" s="605"/>
      <c r="AD85" s="605"/>
      <c r="AE85" s="605"/>
      <c r="AF85" s="605"/>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2"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08">
        <f>AB85-AB84</f>
        <v>0</v>
      </c>
      <c r="AC86" s="608"/>
      <c r="AD86" s="608"/>
      <c r="AE86" s="608"/>
      <c r="AF86" s="608"/>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2"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598"/>
      <c r="AC87" s="598"/>
      <c r="AD87" s="598"/>
      <c r="AE87" s="598"/>
      <c r="AF87" s="598"/>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2"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03"/>
      <c r="AC88" s="603"/>
      <c r="AD88" s="603"/>
      <c r="AE88" s="603"/>
      <c r="AF88" s="603"/>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07">
        <f>IFERROR(AB88/AB84*100,0)</f>
        <v>0</v>
      </c>
      <c r="AC89" s="607"/>
      <c r="AD89" s="607"/>
      <c r="AE89" s="607"/>
      <c r="AF89" s="607"/>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2"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1"/>
      <c r="AB92" s="611"/>
      <c r="AC92" s="611"/>
      <c r="AD92" s="611"/>
      <c r="AE92" s="611"/>
      <c r="AF92" s="611"/>
      <c r="AG92" s="611"/>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2"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12">
        <v>1</v>
      </c>
      <c r="AC93" s="612"/>
      <c r="AD93" s="612"/>
      <c r="AE93" s="612"/>
      <c r="AF93" s="612"/>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2"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0"/>
      <c r="AC94" s="610"/>
      <c r="AD94" s="610"/>
      <c r="AE94" s="610"/>
      <c r="AF94" s="610"/>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2"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0"/>
      <c r="AC95" s="610"/>
      <c r="AD95" s="610"/>
      <c r="AE95" s="610"/>
      <c r="AF95" s="610"/>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2"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13"/>
      <c r="AC96" s="613"/>
      <c r="AD96" s="613"/>
      <c r="AE96" s="613"/>
      <c r="AF96" s="613"/>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2"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0"/>
      <c r="AC97" s="610"/>
      <c r="AD97" s="610"/>
      <c r="AE97" s="610"/>
      <c r="AF97" s="610"/>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2"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14">
        <f>AB96-AB94</f>
        <v>0</v>
      </c>
      <c r="AC98" s="614"/>
      <c r="AD98" s="614"/>
      <c r="AE98" s="614"/>
      <c r="AF98" s="614"/>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2"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598">
        <v>3000</v>
      </c>
      <c r="AB99" s="598"/>
      <c r="AC99" s="271" t="s">
        <v>132</v>
      </c>
      <c r="AD99" s="271" t="s">
        <v>1534</v>
      </c>
      <c r="AE99" s="606"/>
      <c r="AF99" s="606"/>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2"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0"/>
      <c r="AC100" s="610"/>
      <c r="AD100" s="610"/>
      <c r="AE100" s="610"/>
      <c r="AF100" s="610"/>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2"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15"/>
      <c r="AC101" s="615"/>
      <c r="AD101" s="615"/>
      <c r="AE101" s="615"/>
      <c r="AF101" s="615"/>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07">
        <f>IFERROR(AB101/AB95*100,0)</f>
        <v>0</v>
      </c>
      <c r="AC102" s="607"/>
      <c r="AD102" s="607"/>
      <c r="AE102" s="607"/>
      <c r="AF102" s="607"/>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2"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1"/>
      <c r="AB104" s="611"/>
      <c r="AC104" s="611"/>
      <c r="AD104" s="611"/>
      <c r="AE104" s="611"/>
      <c r="AF104" s="611"/>
      <c r="AG104" s="611"/>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2"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12">
        <v>2</v>
      </c>
      <c r="AC105" s="612"/>
      <c r="AD105" s="612"/>
      <c r="AE105" s="612"/>
      <c r="AF105" s="612"/>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2"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0"/>
      <c r="AC106" s="610"/>
      <c r="AD106" s="610"/>
      <c r="AE106" s="610"/>
      <c r="AF106" s="610"/>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2"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0"/>
      <c r="AC107" s="610"/>
      <c r="AD107" s="610"/>
      <c r="AE107" s="610"/>
      <c r="AF107" s="610"/>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2"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13"/>
      <c r="AC108" s="613"/>
      <c r="AD108" s="613"/>
      <c r="AE108" s="613"/>
      <c r="AF108" s="613"/>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2"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0"/>
      <c r="AC109" s="610"/>
      <c r="AD109" s="610"/>
      <c r="AE109" s="610"/>
      <c r="AF109" s="610"/>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2"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14">
        <f>AB108-AB106</f>
        <v>0</v>
      </c>
      <c r="AC110" s="614"/>
      <c r="AD110" s="614"/>
      <c r="AE110" s="614"/>
      <c r="AF110" s="614"/>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2"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16">
        <v>1200</v>
      </c>
      <c r="AB111" s="616"/>
      <c r="AC111" s="271" t="s">
        <v>132</v>
      </c>
      <c r="AD111" s="271" t="s">
        <v>1534</v>
      </c>
      <c r="AE111" s="606"/>
      <c r="AF111" s="606"/>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2"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0"/>
      <c r="AC112" s="610"/>
      <c r="AD112" s="610"/>
      <c r="AE112" s="610"/>
      <c r="AF112" s="610"/>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2"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15"/>
      <c r="AC113" s="615"/>
      <c r="AD113" s="615"/>
      <c r="AE113" s="615"/>
      <c r="AF113" s="615"/>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07">
        <f>IFERROR(AB113/AB107*100,0)</f>
        <v>0</v>
      </c>
      <c r="AC114" s="607"/>
      <c r="AD114" s="607"/>
      <c r="AE114" s="607"/>
      <c r="AF114" s="607"/>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2"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2"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2"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17"/>
      <c r="K119" s="617"/>
      <c r="L119" s="617"/>
      <c r="M119" s="617"/>
      <c r="N119" s="617"/>
      <c r="O119" s="617"/>
      <c r="P119" s="617"/>
      <c r="Q119" s="617"/>
      <c r="R119" s="617"/>
      <c r="S119" s="617"/>
      <c r="T119" s="617"/>
      <c r="U119" s="617"/>
      <c r="V119" s="617"/>
      <c r="W119" s="617"/>
      <c r="X119" s="617"/>
      <c r="Y119" s="617"/>
      <c r="Z119" s="617"/>
      <c r="AA119" s="617"/>
      <c r="AB119" s="617"/>
      <c r="AC119" s="617"/>
      <c r="AD119" s="617"/>
      <c r="AE119" s="617"/>
      <c r="AF119" s="617"/>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2" hidden="1" customHeight="1" outlineLevel="1">
      <c r="A122" s="17"/>
      <c r="B122" s="3"/>
      <c r="C122" s="618"/>
      <c r="D122" s="618"/>
      <c r="E122" s="618"/>
      <c r="F122" s="618"/>
      <c r="G122" s="618"/>
      <c r="H122" s="618"/>
      <c r="I122" s="618"/>
      <c r="J122" s="618"/>
      <c r="K122" s="618"/>
      <c r="L122" s="618"/>
      <c r="M122" s="618"/>
      <c r="N122" s="618"/>
      <c r="O122" s="618"/>
      <c r="P122" s="618"/>
      <c r="Q122" s="618"/>
      <c r="R122" s="618"/>
      <c r="S122" s="618"/>
      <c r="T122" s="618"/>
      <c r="U122" s="618"/>
      <c r="V122" s="618"/>
      <c r="W122" s="618"/>
      <c r="X122" s="618"/>
      <c r="Y122" s="618"/>
      <c r="Z122" s="618"/>
      <c r="AA122" s="618"/>
      <c r="AB122" s="618"/>
      <c r="AC122" s="618"/>
      <c r="AD122" s="618"/>
      <c r="AE122" s="618"/>
      <c r="AF122" s="618"/>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19" t="s">
        <v>231</v>
      </c>
      <c r="B125" s="619"/>
      <c r="C125" s="619"/>
      <c r="D125" s="619"/>
      <c r="E125" s="619"/>
      <c r="F125" s="619"/>
      <c r="G125" s="619"/>
      <c r="H125" s="619"/>
      <c r="I125" s="619"/>
      <c r="J125" s="619"/>
      <c r="K125" s="619"/>
      <c r="L125" s="619"/>
      <c r="M125" s="619"/>
      <c r="N125" s="619"/>
      <c r="O125" s="619"/>
      <c r="P125" s="619"/>
      <c r="Q125" s="619"/>
      <c r="R125" s="619"/>
      <c r="S125" s="619"/>
      <c r="T125" s="619"/>
      <c r="U125" s="619"/>
      <c r="V125" s="619"/>
      <c r="W125" s="619"/>
      <c r="X125" s="619"/>
      <c r="Y125" s="619"/>
      <c r="Z125" s="619"/>
      <c r="AA125" s="619"/>
      <c r="AB125" s="619"/>
      <c r="AC125" s="619"/>
      <c r="AD125" s="619"/>
      <c r="AE125" s="619"/>
      <c r="AF125" s="619"/>
      <c r="AG125" s="619"/>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19"/>
      <c r="B126" s="619"/>
      <c r="C126" s="619"/>
      <c r="D126" s="619"/>
      <c r="E126" s="619"/>
      <c r="F126" s="619"/>
      <c r="G126" s="619"/>
      <c r="H126" s="619"/>
      <c r="I126" s="619"/>
      <c r="J126" s="619"/>
      <c r="K126" s="619"/>
      <c r="L126" s="619"/>
      <c r="M126" s="619"/>
      <c r="N126" s="619"/>
      <c r="O126" s="619"/>
      <c r="P126" s="619"/>
      <c r="Q126" s="619"/>
      <c r="R126" s="619"/>
      <c r="S126" s="619"/>
      <c r="T126" s="619"/>
      <c r="U126" s="619"/>
      <c r="V126" s="619"/>
      <c r="W126" s="619"/>
      <c r="X126" s="619"/>
      <c r="Y126" s="619"/>
      <c r="Z126" s="619"/>
      <c r="AA126" s="619"/>
      <c r="AB126" s="619"/>
      <c r="AC126" s="619"/>
      <c r="AD126" s="619"/>
      <c r="AE126" s="619"/>
      <c r="AF126" s="619"/>
      <c r="AG126" s="619"/>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0"/>
      <c r="F127" s="620"/>
      <c r="G127" s="3" t="s">
        <v>16</v>
      </c>
      <c r="H127" s="620"/>
      <c r="I127" s="620"/>
      <c r="J127" s="3" t="s">
        <v>126</v>
      </c>
      <c r="K127" s="620"/>
      <c r="L127" s="620"/>
      <c r="M127" s="3" t="s">
        <v>18</v>
      </c>
      <c r="N127" s="3"/>
      <c r="O127" s="3"/>
      <c r="P127" s="3" t="s">
        <v>232</v>
      </c>
      <c r="Q127" s="3"/>
      <c r="R127" s="3"/>
      <c r="S127" s="3"/>
      <c r="T127" s="621"/>
      <c r="U127" s="621"/>
      <c r="V127" s="621"/>
      <c r="W127" s="621"/>
      <c r="X127" s="621"/>
      <c r="Y127" s="621"/>
      <c r="Z127" s="621"/>
      <c r="AA127" s="621"/>
      <c r="AB127" s="621"/>
      <c r="AC127" s="621"/>
      <c r="AD127" s="621"/>
      <c r="AE127" s="621"/>
      <c r="AF127" s="621"/>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2"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2"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2"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2"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2"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2"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4"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30480</xdr:colOff>
                    <xdr:row>117</xdr:row>
                    <xdr:rowOff>22860</xdr:rowOff>
                  </from>
                  <to>
                    <xdr:col>2</xdr:col>
                    <xdr:colOff>30480</xdr:colOff>
                    <xdr:row>123</xdr:row>
                    <xdr:rowOff>182880</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30480</xdr:colOff>
                    <xdr:row>118</xdr:row>
                    <xdr:rowOff>7620</xdr:rowOff>
                  </from>
                  <to>
                    <xdr:col>2</xdr:col>
                    <xdr:colOff>30480</xdr:colOff>
                    <xdr:row>123</xdr:row>
                    <xdr:rowOff>182880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60960</xdr:colOff>
                    <xdr:row>117</xdr:row>
                    <xdr:rowOff>7620</xdr:rowOff>
                  </from>
                  <to>
                    <xdr:col>12</xdr:col>
                    <xdr:colOff>60960</xdr:colOff>
                    <xdr:row>123</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69921875" defaultRowHeight="13.2" outlineLevelRow="1" outlineLevelCol="1"/>
  <cols>
    <col min="1" max="33" width="3.59765625" style="4" customWidth="1"/>
    <col min="34" max="34" width="3.59765625" style="177" hidden="1" customWidth="1" outlineLevel="1"/>
    <col min="35" max="35" width="7.09765625" style="177" hidden="1" customWidth="1" outlineLevel="1"/>
    <col min="36" max="40" width="2.69921875" style="177" hidden="1" customWidth="1" outlineLevel="1"/>
    <col min="41" max="41" width="2.69921875" style="177" customWidth="1" collapsed="1"/>
    <col min="42" max="43" width="2.69921875" style="177" customWidth="1"/>
    <col min="44" max="44" width="9.5" style="177" customWidth="1"/>
    <col min="45" max="45" width="9.5" style="4" bestFit="1" customWidth="1"/>
    <col min="46" max="16384" width="8.69921875" style="4"/>
  </cols>
  <sheetData>
    <row r="1" spans="1:36" ht="16.2"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2" customHeight="1">
      <c r="A2" s="588" t="s">
        <v>265</v>
      </c>
      <c r="B2" s="588"/>
      <c r="C2" s="588"/>
      <c r="D2" s="588"/>
      <c r="E2" s="588"/>
      <c r="F2" s="588"/>
      <c r="G2" s="588"/>
      <c r="H2" s="588"/>
      <c r="I2" s="588"/>
      <c r="J2" s="588"/>
      <c r="K2" s="588"/>
      <c r="L2" s="588"/>
      <c r="M2" s="588"/>
      <c r="N2" s="588"/>
      <c r="O2" s="588"/>
      <c r="P2" s="588"/>
      <c r="Q2" s="588"/>
      <c r="R2" s="588"/>
      <c r="S2" s="624"/>
      <c r="T2" s="624"/>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1" t="s">
        <v>119</v>
      </c>
      <c r="R4" s="591"/>
      <c r="S4" s="591"/>
      <c r="T4" s="591"/>
      <c r="U4" s="591"/>
      <c r="V4" s="592" t="e">
        <f>IF(#REF!=0,"",#REF!)</f>
        <v>#REF!</v>
      </c>
      <c r="W4" s="592"/>
      <c r="X4" s="592"/>
      <c r="Y4" s="592"/>
      <c r="Z4" s="592"/>
      <c r="AA4" s="592"/>
      <c r="AB4" s="592"/>
      <c r="AC4" s="592"/>
      <c r="AD4" s="592"/>
      <c r="AE4" s="592"/>
      <c r="AF4" s="592"/>
      <c r="AG4" s="593"/>
      <c r="AH4" s="181"/>
      <c r="AI4" s="192"/>
      <c r="AJ4" s="192"/>
    </row>
    <row r="5" spans="1:36" ht="16.2" customHeight="1">
      <c r="A5" s="48"/>
      <c r="B5" s="48"/>
      <c r="C5" s="48"/>
      <c r="D5" s="48"/>
      <c r="E5" s="48"/>
      <c r="F5" s="48"/>
      <c r="G5" s="48"/>
      <c r="H5" s="48"/>
      <c r="I5" s="48"/>
      <c r="J5" s="48"/>
      <c r="K5" s="48"/>
      <c r="L5" s="48"/>
      <c r="M5" s="48"/>
      <c r="N5" s="48"/>
      <c r="O5" s="48"/>
      <c r="P5" s="48"/>
      <c r="Q5" s="584" t="s">
        <v>120</v>
      </c>
      <c r="R5" s="584"/>
      <c r="S5" s="584"/>
      <c r="T5" s="584"/>
      <c r="U5" s="585"/>
      <c r="V5" s="586" t="e">
        <f>#REF!</f>
        <v>#REF!</v>
      </c>
      <c r="W5" s="586"/>
      <c r="X5" s="586"/>
      <c r="Y5" s="586"/>
      <c r="Z5" s="586"/>
      <c r="AA5" s="586"/>
      <c r="AB5" s="586"/>
      <c r="AC5" s="586"/>
      <c r="AD5" s="586"/>
      <c r="AE5" s="586"/>
      <c r="AF5" s="586"/>
      <c r="AG5" s="587"/>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2"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2"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2" customHeight="1">
      <c r="A9" s="2"/>
      <c r="B9" s="622"/>
      <c r="C9" s="622"/>
      <c r="D9" s="623" t="s">
        <v>123</v>
      </c>
      <c r="E9" s="623"/>
      <c r="F9" s="623"/>
      <c r="G9" s="623"/>
      <c r="H9" s="623"/>
      <c r="I9" s="623"/>
      <c r="J9" s="623"/>
      <c r="K9" s="623"/>
      <c r="L9" s="623"/>
      <c r="M9" s="623"/>
      <c r="N9" s="623"/>
      <c r="O9" s="623"/>
      <c r="P9" s="623"/>
      <c r="Q9" s="623"/>
      <c r="R9" s="623"/>
      <c r="S9" s="623"/>
      <c r="T9" s="623"/>
      <c r="U9" s="623"/>
      <c r="V9" s="623"/>
      <c r="W9" s="623"/>
      <c r="X9" s="623"/>
      <c r="Y9" s="623"/>
      <c r="Z9" s="623"/>
      <c r="AA9" s="48"/>
      <c r="AB9" s="48"/>
      <c r="AC9" s="48"/>
      <c r="AD9" s="48"/>
      <c r="AE9" s="48"/>
      <c r="AF9" s="48"/>
      <c r="AG9" s="48"/>
      <c r="AH9" s="202"/>
    </row>
    <row r="10" spans="1:36" ht="16.2" customHeight="1">
      <c r="A10" s="2"/>
      <c r="B10" s="637"/>
      <c r="C10" s="637"/>
      <c r="D10" s="638" t="s">
        <v>124</v>
      </c>
      <c r="E10" s="638"/>
      <c r="F10" s="638"/>
      <c r="G10" s="638"/>
      <c r="H10" s="638"/>
      <c r="I10" s="638"/>
      <c r="J10" s="638"/>
      <c r="K10" s="638"/>
      <c r="L10" s="638"/>
      <c r="M10" s="638"/>
      <c r="N10" s="638"/>
      <c r="O10" s="638"/>
      <c r="P10" s="638"/>
      <c r="Q10" s="638"/>
      <c r="R10" s="638"/>
      <c r="S10" s="638"/>
      <c r="T10" s="638"/>
      <c r="U10" s="638"/>
      <c r="V10" s="638"/>
      <c r="W10" s="638"/>
      <c r="X10" s="638"/>
      <c r="Y10" s="638"/>
      <c r="Z10" s="638"/>
      <c r="AA10" s="48"/>
      <c r="AB10" s="48"/>
      <c r="AC10" s="48"/>
      <c r="AD10" s="48"/>
      <c r="AE10" s="48"/>
      <c r="AF10" s="48"/>
      <c r="AG10" s="48"/>
      <c r="AH10" s="202"/>
    </row>
    <row r="11" spans="1:36" ht="16.2"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2"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2"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2"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2" customHeight="1" thickBot="1">
      <c r="B16" s="632" t="s">
        <v>15</v>
      </c>
      <c r="C16" s="633"/>
      <c r="D16" s="633"/>
      <c r="E16" s="634"/>
      <c r="F16" s="634"/>
      <c r="G16" s="21"/>
      <c r="H16" s="634"/>
      <c r="I16" s="634"/>
      <c r="J16" s="21" t="s">
        <v>126</v>
      </c>
      <c r="K16" s="21"/>
      <c r="L16" s="21" t="s">
        <v>127</v>
      </c>
      <c r="M16" s="21" t="s">
        <v>15</v>
      </c>
      <c r="N16" s="21"/>
      <c r="O16" s="634"/>
      <c r="P16" s="634"/>
      <c r="Q16" s="21" t="s">
        <v>16</v>
      </c>
      <c r="R16" s="634"/>
      <c r="S16" s="634"/>
      <c r="T16" s="22" t="s">
        <v>126</v>
      </c>
      <c r="V16" s="635">
        <f>IF(E16=O16,R16-H16+1,IF(O16-E16=1,12-H16+1+R16,IF(O16-E16=2,12-H16+1+R16+12,"エラー")))</f>
        <v>1</v>
      </c>
      <c r="W16" s="635"/>
      <c r="X16" s="635"/>
      <c r="Y16" s="636"/>
      <c r="Z16" s="48" t="s">
        <v>128</v>
      </c>
      <c r="AA16" s="48"/>
      <c r="AG16" s="48"/>
      <c r="AH16" s="202"/>
    </row>
    <row r="17" spans="1:35" ht="16.2" customHeight="1">
      <c r="B17" s="159"/>
      <c r="C17" s="29"/>
      <c r="D17" s="29"/>
      <c r="E17" s="29"/>
      <c r="F17" s="29"/>
      <c r="H17" s="29"/>
      <c r="I17" s="29"/>
      <c r="O17" s="29"/>
      <c r="P17" s="29"/>
      <c r="R17" s="29"/>
      <c r="S17" s="29"/>
      <c r="V17" s="29"/>
      <c r="W17" s="29"/>
      <c r="X17" s="29"/>
      <c r="Y17" s="29"/>
    </row>
    <row r="18" spans="1:35" ht="16.2" customHeight="1">
      <c r="B18" s="159"/>
      <c r="C18" s="29"/>
      <c r="D18" s="29"/>
      <c r="E18" s="29"/>
      <c r="F18" s="29"/>
      <c r="H18" s="29"/>
      <c r="I18" s="29"/>
      <c r="O18" s="29"/>
      <c r="P18" s="29"/>
      <c r="R18" s="29"/>
      <c r="S18" s="29"/>
      <c r="V18" s="29"/>
      <c r="W18" s="29"/>
      <c r="X18" s="29"/>
      <c r="Y18" s="29"/>
    </row>
    <row r="19" spans="1:35" ht="16.2"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2"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2" customHeight="1" thickBot="1">
      <c r="A21" s="48"/>
      <c r="B21" s="632" t="s">
        <v>15</v>
      </c>
      <c r="C21" s="633"/>
      <c r="D21" s="633"/>
      <c r="E21" s="634"/>
      <c r="F21" s="634"/>
      <c r="G21" s="21" t="s">
        <v>16</v>
      </c>
      <c r="H21" s="634"/>
      <c r="I21" s="634"/>
      <c r="J21" s="21" t="s">
        <v>126</v>
      </c>
      <c r="K21" s="21"/>
      <c r="L21" s="21" t="s">
        <v>127</v>
      </c>
      <c r="M21" s="21" t="s">
        <v>15</v>
      </c>
      <c r="N21" s="21"/>
      <c r="O21" s="634"/>
      <c r="P21" s="634"/>
      <c r="Q21" s="21" t="s">
        <v>16</v>
      </c>
      <c r="R21" s="634"/>
      <c r="S21" s="634"/>
      <c r="T21" s="22" t="s">
        <v>126</v>
      </c>
      <c r="V21" s="635">
        <f>IF(E21=O21,R21-H21+1,IF(O21-E21=1,12-H21+1+R21,IF(O21-E21=2,12-H21+1+R21+12,"エラー")))</f>
        <v>1</v>
      </c>
      <c r="W21" s="635"/>
      <c r="X21" s="635"/>
      <c r="Y21" s="636"/>
      <c r="Z21" s="48" t="s">
        <v>128</v>
      </c>
      <c r="AA21" s="48"/>
      <c r="AG21" s="48"/>
      <c r="AH21" s="202"/>
    </row>
    <row r="22" spans="1:35" ht="16.2" customHeight="1">
      <c r="A22" s="48"/>
      <c r="B22" s="160"/>
      <c r="D22" s="29"/>
      <c r="E22" s="29"/>
      <c r="G22" s="29"/>
      <c r="H22" s="29"/>
      <c r="N22" s="29"/>
      <c r="O22" s="29"/>
      <c r="Q22" s="29"/>
      <c r="R22" s="29"/>
      <c r="U22" s="48"/>
      <c r="AB22" s="48"/>
      <c r="AC22" s="48"/>
      <c r="AD22" s="48"/>
      <c r="AE22" s="48"/>
      <c r="AF22" s="48"/>
      <c r="AG22" s="48"/>
      <c r="AH22" s="202"/>
    </row>
    <row r="23" spans="1:35" ht="16.2" customHeight="1">
      <c r="A23" s="48"/>
      <c r="B23" s="160"/>
      <c r="D23" s="29"/>
      <c r="E23" s="29"/>
      <c r="G23" s="29"/>
      <c r="H23" s="29"/>
      <c r="N23" s="29"/>
      <c r="O23" s="29"/>
      <c r="Q23" s="29"/>
      <c r="R23" s="29"/>
      <c r="U23" s="48"/>
      <c r="AB23" s="48"/>
      <c r="AC23" s="48"/>
      <c r="AD23" s="48"/>
      <c r="AE23" s="48"/>
      <c r="AF23" s="48"/>
      <c r="AG23" s="48"/>
      <c r="AH23" s="202"/>
    </row>
    <row r="24" spans="1:35" ht="16.2" customHeight="1">
      <c r="A24" s="48"/>
      <c r="B24" s="160"/>
      <c r="D24" s="29"/>
      <c r="E24" s="29"/>
      <c r="G24" s="29"/>
      <c r="H24" s="29"/>
      <c r="N24" s="29"/>
      <c r="O24" s="29"/>
      <c r="Q24" s="29"/>
      <c r="R24" s="29"/>
      <c r="U24" s="48"/>
      <c r="AB24" s="48"/>
      <c r="AC24" s="48"/>
      <c r="AD24" s="48"/>
      <c r="AE24" s="48"/>
      <c r="AF24" s="48"/>
      <c r="AG24" s="48"/>
      <c r="AH24" s="202"/>
    </row>
    <row r="25" spans="1:35" ht="16.2" customHeight="1">
      <c r="A25" s="48"/>
      <c r="B25" s="160"/>
      <c r="D25" s="29"/>
      <c r="E25" s="29"/>
      <c r="G25" s="29"/>
      <c r="H25" s="29"/>
      <c r="N25" s="29"/>
      <c r="O25" s="29"/>
      <c r="Q25" s="29"/>
      <c r="R25" s="29"/>
      <c r="U25" s="48"/>
      <c r="AB25" s="48"/>
      <c r="AC25" s="48"/>
      <c r="AD25" s="48"/>
      <c r="AE25" s="48"/>
      <c r="AF25" s="48"/>
      <c r="AG25" s="48"/>
      <c r="AH25" s="202"/>
    </row>
    <row r="26" spans="1:35" ht="16.2" customHeight="1" thickBot="1">
      <c r="A26" s="48"/>
      <c r="B26" s="160"/>
      <c r="D26" s="29"/>
      <c r="E26" s="29"/>
      <c r="G26" s="29"/>
      <c r="H26" s="29"/>
      <c r="N26" s="29"/>
      <c r="O26" s="29"/>
      <c r="Q26" s="29"/>
      <c r="R26" s="29"/>
      <c r="U26" s="48"/>
      <c r="AB26" s="48"/>
      <c r="AC26" s="48"/>
      <c r="AD26" s="48"/>
      <c r="AE26" s="48"/>
      <c r="AF26" s="48"/>
      <c r="AG26" s="48"/>
      <c r="AH26" s="202"/>
    </row>
    <row r="27" spans="1:35" ht="16.2" customHeight="1" thickBot="1">
      <c r="A27" s="2" t="s">
        <v>266</v>
      </c>
      <c r="B27" s="2"/>
      <c r="C27" s="3"/>
      <c r="D27" s="3"/>
      <c r="E27" s="3"/>
      <c r="F27" s="3"/>
      <c r="G27" s="3"/>
      <c r="H27" s="3"/>
      <c r="I27" s="3"/>
      <c r="J27" s="3"/>
      <c r="K27" s="3"/>
      <c r="L27" s="3"/>
      <c r="M27" s="3"/>
      <c r="N27" s="3"/>
      <c r="O27" s="3"/>
      <c r="P27" s="3"/>
      <c r="Q27" s="3"/>
      <c r="R27" s="3"/>
      <c r="S27" s="3"/>
      <c r="T27" s="3"/>
      <c r="U27" s="3"/>
      <c r="W27" s="178"/>
      <c r="X27" s="625" t="s">
        <v>237</v>
      </c>
      <c r="Y27" s="626"/>
      <c r="Z27" s="3"/>
      <c r="AA27" s="3"/>
      <c r="AB27" s="3"/>
      <c r="AC27" s="3"/>
      <c r="AD27" s="3"/>
      <c r="AE27" s="3"/>
      <c r="AF27" s="3"/>
      <c r="AG27" s="20"/>
      <c r="AH27" s="181"/>
      <c r="AI27" s="177" t="b">
        <v>1</v>
      </c>
    </row>
    <row r="28" spans="1:35" ht="16.2"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2" customHeight="1">
      <c r="A29" s="48"/>
      <c r="B29" s="160"/>
      <c r="D29" s="29"/>
      <c r="E29" s="29"/>
      <c r="G29" s="29"/>
      <c r="H29" s="29"/>
      <c r="N29" s="29"/>
      <c r="O29" s="29"/>
      <c r="Q29" s="29"/>
      <c r="R29" s="29"/>
      <c r="U29" s="48"/>
      <c r="AB29" s="48"/>
      <c r="AC29" s="48"/>
      <c r="AD29" s="48"/>
      <c r="AE29" s="48"/>
      <c r="AF29" s="48"/>
      <c r="AG29" s="48"/>
      <c r="AH29" s="202"/>
    </row>
    <row r="30" spans="1:35" ht="16.2" customHeight="1">
      <c r="A30" s="48"/>
      <c r="B30" s="160"/>
      <c r="D30" s="29"/>
      <c r="E30" s="29"/>
      <c r="G30" s="29"/>
      <c r="H30" s="29"/>
      <c r="N30" s="29"/>
      <c r="O30" s="29"/>
      <c r="Q30" s="29"/>
      <c r="R30" s="29"/>
      <c r="U30" s="48"/>
      <c r="AB30" s="48"/>
      <c r="AC30" s="48"/>
      <c r="AD30" s="48"/>
      <c r="AE30" s="48"/>
      <c r="AF30" s="48"/>
      <c r="AG30" s="48"/>
      <c r="AH30" s="202"/>
    </row>
    <row r="31" spans="1:35" ht="16.2" customHeight="1">
      <c r="A31" s="48"/>
      <c r="B31" s="160"/>
      <c r="D31" s="29"/>
      <c r="E31" s="29"/>
      <c r="G31" s="29"/>
      <c r="H31" s="29"/>
      <c r="N31" s="29"/>
      <c r="O31" s="29"/>
      <c r="Q31" s="29"/>
      <c r="R31" s="29"/>
      <c r="U31" s="48"/>
      <c r="AB31" s="48"/>
      <c r="AC31" s="48"/>
      <c r="AD31" s="48"/>
      <c r="AE31" s="48"/>
      <c r="AF31" s="48"/>
      <c r="AG31" s="48"/>
      <c r="AH31" s="202"/>
    </row>
    <row r="32" spans="1:35" ht="16.2"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2"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7" t="e">
        <f>SUM(AB34,AB36)</f>
        <v>#REF!</v>
      </c>
      <c r="AC33" s="627"/>
      <c r="AD33" s="627"/>
      <c r="AE33" s="627"/>
      <c r="AF33" s="627"/>
      <c r="AG33" s="36" t="s">
        <v>132</v>
      </c>
    </row>
    <row r="34" spans="1:41" ht="16.2" customHeight="1">
      <c r="A34" s="53"/>
      <c r="B34" s="628" t="s">
        <v>268</v>
      </c>
      <c r="C34" s="629"/>
      <c r="D34" s="629"/>
      <c r="E34" s="629"/>
      <c r="F34" s="629"/>
      <c r="G34" s="629"/>
      <c r="H34" s="629"/>
      <c r="I34" s="629"/>
      <c r="J34" s="629"/>
      <c r="K34" s="629"/>
      <c r="L34" s="629"/>
      <c r="M34" s="629"/>
      <c r="N34" s="629"/>
      <c r="O34" s="629"/>
      <c r="P34" s="629"/>
      <c r="Q34" s="629"/>
      <c r="R34" s="629"/>
      <c r="S34" s="629"/>
      <c r="T34" s="629"/>
      <c r="U34" s="629"/>
      <c r="V34" s="629"/>
      <c r="W34" s="629"/>
      <c r="X34" s="15"/>
      <c r="Y34" s="15" t="s">
        <v>134</v>
      </c>
      <c r="Z34" s="15"/>
      <c r="AA34" s="15"/>
      <c r="AB34" s="597" t="e">
        <f>AB35*V21*10</f>
        <v>#REF!</v>
      </c>
      <c r="AC34" s="597"/>
      <c r="AD34" s="597"/>
      <c r="AE34" s="597"/>
      <c r="AF34" s="597"/>
      <c r="AG34" s="16" t="s">
        <v>132</v>
      </c>
    </row>
    <row r="35" spans="1:41" ht="16.2" customHeight="1">
      <c r="A35" s="52"/>
      <c r="B35" s="147"/>
      <c r="C35" s="630" t="s">
        <v>269</v>
      </c>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c r="AB35" s="631" t="e">
        <f>IF(AI27=TRUE,#REF!,'全削除←（参考）賃金引き上げ計画書作成のための計算シート'!M53)</f>
        <v>#REF!</v>
      </c>
      <c r="AC35" s="631"/>
      <c r="AD35" s="631"/>
      <c r="AE35" s="631"/>
      <c r="AF35" s="631"/>
      <c r="AG35" s="18" t="s">
        <v>138</v>
      </c>
    </row>
    <row r="36" spans="1:41" ht="16.2"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0" t="str">
        <f>IFERROR(AA37*AB38*10+AF37*AB39*10,"-")</f>
        <v>-</v>
      </c>
      <c r="AC36" s="640"/>
      <c r="AD36" s="640"/>
      <c r="AE36" s="640"/>
      <c r="AF36" s="640"/>
      <c r="AG36" s="150" t="s">
        <v>132</v>
      </c>
    </row>
    <row r="37" spans="1:41" ht="16.2" customHeight="1" thickBot="1">
      <c r="A37" s="52"/>
      <c r="B37" s="151"/>
      <c r="C37" s="152" t="s">
        <v>271</v>
      </c>
      <c r="D37" s="153"/>
      <c r="E37" s="153"/>
      <c r="F37" s="153"/>
      <c r="G37" s="153"/>
      <c r="H37" s="153"/>
      <c r="I37" s="153"/>
      <c r="J37" s="153"/>
      <c r="K37" s="153"/>
      <c r="L37" s="153"/>
      <c r="M37" s="58"/>
      <c r="N37" s="58"/>
      <c r="O37" s="58"/>
      <c r="P37" s="58"/>
      <c r="Q37" s="118" t="s">
        <v>137</v>
      </c>
      <c r="R37" s="641" t="e">
        <f>IF(AI27=FALSE,"届出なし",IF(#REF!=1,#REF!,IF(#REF!=2,#REF!,IF(#REF!=3,#REF!,IF(#REF!=4,#REF!,IF(#REF!=5,#REF!,IF(#REF!=6,#REF!,IF(#REF!=8,#REF!,IF(#REF!=9,#REF!,"届出なし")))))))))</f>
        <v>#REF!</v>
      </c>
      <c r="S37" s="641"/>
      <c r="T37" s="641"/>
      <c r="U37" s="641"/>
      <c r="V37" s="641"/>
      <c r="W37" s="58" t="s">
        <v>63</v>
      </c>
      <c r="X37" s="642" t="s">
        <v>238</v>
      </c>
      <c r="Y37" s="643"/>
      <c r="Z37" s="643"/>
      <c r="AA37" s="141" t="e">
        <f>VLOOKUP(R37,'リスト（外来）'!C:D,2,FALSE)</f>
        <v>#REF!</v>
      </c>
      <c r="AB37" s="154" t="s">
        <v>138</v>
      </c>
      <c r="AC37" s="643" t="s">
        <v>239</v>
      </c>
      <c r="AD37" s="643"/>
      <c r="AE37" s="643"/>
      <c r="AF37" s="141" t="e">
        <f>VLOOKUP(R37,'リスト（外来）'!C:E,3,FALSE)</f>
        <v>#REF!</v>
      </c>
      <c r="AG37" s="155" t="s">
        <v>138</v>
      </c>
    </row>
    <row r="38" spans="1:41" ht="16.2"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44" t="e">
        <f>IF(R37&lt;&gt;"届出なし",(#REF!+#REF!+#REF!+#REF!+#REF!+#REF!)*V21,"-")</f>
        <v>#REF!</v>
      </c>
      <c r="AC38" s="644"/>
      <c r="AD38" s="644"/>
      <c r="AE38" s="644"/>
      <c r="AF38" s="644"/>
      <c r="AG38" s="157" t="s">
        <v>140</v>
      </c>
    </row>
    <row r="39" spans="1:41" ht="16.2"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45" t="e">
        <f>IF(R37&lt;&gt;"届出なし",(#REF!+#REF!)*V21,"-")</f>
        <v>#REF!</v>
      </c>
      <c r="AC39" s="645"/>
      <c r="AD39" s="645"/>
      <c r="AE39" s="645"/>
      <c r="AF39" s="645"/>
      <c r="AG39" s="157" t="s">
        <v>140</v>
      </c>
    </row>
    <row r="40" spans="1:41" ht="16.2"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598"/>
      <c r="AC40" s="598"/>
      <c r="AD40" s="598"/>
      <c r="AE40" s="598"/>
      <c r="AF40" s="598"/>
      <c r="AG40" s="7" t="s">
        <v>142</v>
      </c>
    </row>
    <row r="41" spans="1:41" ht="16.2"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599"/>
      <c r="AC41" s="599"/>
      <c r="AD41" s="599"/>
      <c r="AE41" s="599"/>
      <c r="AF41" s="599"/>
      <c r="AG41" s="80" t="s">
        <v>142</v>
      </c>
    </row>
    <row r="42" spans="1:41" ht="16.2"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0" t="str">
        <f>IFERROR(AB33-AB40+AB41,"")</f>
        <v/>
      </c>
      <c r="AC42" s="600"/>
      <c r="AD42" s="600"/>
      <c r="AE42" s="600"/>
      <c r="AF42" s="600"/>
      <c r="AG42" s="10" t="s">
        <v>132</v>
      </c>
    </row>
    <row r="43" spans="1:41" ht="16.2"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2"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2" customHeight="1"/>
    <row r="46" spans="1:41" ht="16.2" customHeight="1" thickBot="1">
      <c r="A46" s="2" t="s">
        <v>240</v>
      </c>
    </row>
    <row r="47" spans="1:41" ht="16.2"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1"/>
      <c r="AC47" s="601"/>
      <c r="AD47" s="601"/>
      <c r="AE47" s="601"/>
      <c r="AF47" s="601"/>
      <c r="AG47" s="129" t="s">
        <v>132</v>
      </c>
      <c r="AI47" s="177" t="str">
        <f>IF(AB42&gt;AB47,"NG","OK")</f>
        <v>OK</v>
      </c>
      <c r="AO47" s="210" t="str">
        <f>IF(AI47="NG","←（８）全体の賃金改善の見込み額は（７）算定金額の見込み（繰越額調整後）の値を上回るように設定してください","")</f>
        <v/>
      </c>
    </row>
    <row r="48" spans="1:41" ht="16.2"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39" t="str">
        <f>AB42</f>
        <v/>
      </c>
      <c r="AC48" s="639"/>
      <c r="AD48" s="639"/>
      <c r="AE48" s="639"/>
      <c r="AF48" s="639"/>
      <c r="AG48" s="130" t="s">
        <v>132</v>
      </c>
    </row>
    <row r="49" spans="1:44" ht="16.2"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4"/>
      <c r="AC49" s="594"/>
      <c r="AD49" s="594"/>
      <c r="AE49" s="594"/>
      <c r="AF49" s="594"/>
      <c r="AG49" s="130" t="s">
        <v>132</v>
      </c>
    </row>
    <row r="50" spans="1:44" ht="16.2"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594"/>
      <c r="AC50" s="594"/>
      <c r="AD50" s="594"/>
      <c r="AE50" s="594"/>
      <c r="AF50" s="594"/>
      <c r="AG50" s="130" t="s">
        <v>132</v>
      </c>
      <c r="AR50" s="199"/>
    </row>
    <row r="51" spans="1:44" ht="16.2"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02">
        <f>AB47-SUM(AB48:AF50)</f>
        <v>0</v>
      </c>
      <c r="AC51" s="602"/>
      <c r="AD51" s="602"/>
      <c r="AE51" s="602"/>
      <c r="AF51" s="602"/>
      <c r="AG51" s="145" t="s">
        <v>132</v>
      </c>
    </row>
    <row r="52" spans="1:44" ht="16.2"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2"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2"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2"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2"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2"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2"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2"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2"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2"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2"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2"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2"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2"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2"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2"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2"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2"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04"/>
      <c r="AC69" s="604"/>
      <c r="AD69" s="604"/>
      <c r="AE69" s="604"/>
      <c r="AF69" s="604"/>
      <c r="AG69" s="74" t="s">
        <v>154</v>
      </c>
      <c r="AH69" s="181"/>
      <c r="AI69" s="181"/>
      <c r="AJ69" s="181"/>
    </row>
    <row r="70" spans="1:36" ht="16.2"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598"/>
      <c r="AC70" s="598"/>
      <c r="AD70" s="598"/>
      <c r="AE70" s="598"/>
      <c r="AF70" s="598"/>
      <c r="AG70" s="127" t="s">
        <v>132</v>
      </c>
    </row>
    <row r="71" spans="1:36" ht="16.2"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05"/>
      <c r="AC71" s="605"/>
      <c r="AD71" s="605"/>
      <c r="AE71" s="605"/>
      <c r="AF71" s="605"/>
      <c r="AG71" s="176" t="s">
        <v>132</v>
      </c>
    </row>
    <row r="72" spans="1:36" ht="16.2"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08">
        <f>AB71-AB70</f>
        <v>0</v>
      </c>
      <c r="AC72" s="608"/>
      <c r="AD72" s="608"/>
      <c r="AE72" s="608"/>
      <c r="AF72" s="608"/>
      <c r="AG72" s="176" t="s">
        <v>132</v>
      </c>
    </row>
    <row r="73" spans="1:36" ht="16.2"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598"/>
      <c r="AC73" s="598"/>
      <c r="AD73" s="598"/>
      <c r="AE73" s="598"/>
      <c r="AF73" s="598"/>
      <c r="AG73" s="130" t="s">
        <v>132</v>
      </c>
    </row>
    <row r="74" spans="1:36" ht="16.2"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03"/>
      <c r="AC74" s="603"/>
      <c r="AD74" s="603"/>
      <c r="AE74" s="603"/>
      <c r="AF74" s="603"/>
      <c r="AG74" s="130" t="s">
        <v>160</v>
      </c>
    </row>
    <row r="75" spans="1:36" ht="16.2"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07">
        <f>IFERROR(AB74/AB70*100,0)</f>
        <v>0</v>
      </c>
      <c r="AC75" s="607"/>
      <c r="AD75" s="607"/>
      <c r="AE75" s="607"/>
      <c r="AF75" s="607"/>
      <c r="AG75" s="164" t="s">
        <v>162</v>
      </c>
    </row>
    <row r="76" spans="1:36" ht="16.2" customHeight="1">
      <c r="F76" s="3"/>
      <c r="G76" s="3"/>
      <c r="H76" s="3"/>
      <c r="I76" s="3"/>
      <c r="J76" s="3"/>
      <c r="K76" s="3"/>
      <c r="L76" s="3"/>
      <c r="M76" s="3"/>
      <c r="N76" s="3"/>
      <c r="O76" s="3"/>
      <c r="P76" s="3"/>
      <c r="Q76" s="3"/>
      <c r="R76" s="3"/>
      <c r="S76" s="3"/>
      <c r="T76" s="3"/>
      <c r="U76" s="3"/>
      <c r="V76" s="3"/>
      <c r="W76" s="3"/>
      <c r="X76" s="3"/>
      <c r="Y76" s="3"/>
      <c r="Z76" s="3"/>
      <c r="AA76" s="3"/>
    </row>
    <row r="77" spans="1:36" ht="16.2"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2"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04"/>
      <c r="AC78" s="604"/>
      <c r="AD78" s="604"/>
      <c r="AE78" s="604"/>
      <c r="AF78" s="604"/>
      <c r="AG78" s="74" t="s">
        <v>154</v>
      </c>
      <c r="AH78" s="181"/>
      <c r="AI78" s="181"/>
      <c r="AJ78" s="181"/>
    </row>
    <row r="79" spans="1:36" ht="16.2"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598"/>
      <c r="AC79" s="598"/>
      <c r="AD79" s="598"/>
      <c r="AE79" s="598"/>
      <c r="AF79" s="598"/>
      <c r="AG79" s="127" t="s">
        <v>132</v>
      </c>
    </row>
    <row r="80" spans="1:36" ht="16.2"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05"/>
      <c r="AC80" s="605"/>
      <c r="AD80" s="605"/>
      <c r="AE80" s="605"/>
      <c r="AF80" s="605"/>
      <c r="AG80" s="176" t="s">
        <v>132</v>
      </c>
    </row>
    <row r="81" spans="1:36" ht="16.2"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08">
        <f>AB80-AB79</f>
        <v>0</v>
      </c>
      <c r="AC81" s="608"/>
      <c r="AD81" s="608"/>
      <c r="AE81" s="608"/>
      <c r="AF81" s="608"/>
      <c r="AG81" s="176" t="s">
        <v>132</v>
      </c>
    </row>
    <row r="82" spans="1:36" ht="16.2"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598"/>
      <c r="AC82" s="598"/>
      <c r="AD82" s="598"/>
      <c r="AE82" s="598"/>
      <c r="AF82" s="598"/>
      <c r="AG82" s="130" t="s">
        <v>132</v>
      </c>
    </row>
    <row r="83" spans="1:36" ht="16.2"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03"/>
      <c r="AC83" s="603"/>
      <c r="AD83" s="603"/>
      <c r="AE83" s="603"/>
      <c r="AF83" s="603"/>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07">
        <f>IFERROR(AB83/AB79*100,0)</f>
        <v>0</v>
      </c>
      <c r="AC84" s="607"/>
      <c r="AD84" s="607"/>
      <c r="AE84" s="607"/>
      <c r="AF84" s="607"/>
      <c r="AG84" s="164" t="s">
        <v>162</v>
      </c>
    </row>
    <row r="85" spans="1:36" ht="16.350000000000001" hidden="1" customHeight="1" outlineLevel="1"/>
    <row r="86" spans="1:36" ht="16.2"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09"/>
      <c r="AB86" s="609"/>
      <c r="AC86" s="609"/>
      <c r="AD86" s="609"/>
      <c r="AE86" s="609"/>
      <c r="AF86" s="609"/>
      <c r="AG86" s="609"/>
      <c r="AH86" s="191"/>
      <c r="AI86" s="191"/>
      <c r="AJ86" s="191"/>
    </row>
    <row r="87" spans="1:36" ht="16.2"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04"/>
      <c r="AC87" s="604"/>
      <c r="AD87" s="604"/>
      <c r="AE87" s="604"/>
      <c r="AF87" s="604"/>
      <c r="AG87" s="74" t="s">
        <v>154</v>
      </c>
      <c r="AH87" s="181"/>
      <c r="AI87" s="181"/>
      <c r="AJ87" s="181"/>
    </row>
    <row r="88" spans="1:36" ht="16.2"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598"/>
      <c r="AC88" s="598"/>
      <c r="AD88" s="598"/>
      <c r="AE88" s="598"/>
      <c r="AF88" s="598"/>
      <c r="AG88" s="127" t="s">
        <v>132</v>
      </c>
    </row>
    <row r="89" spans="1:36" ht="16.2"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05"/>
      <c r="AC89" s="605"/>
      <c r="AD89" s="605"/>
      <c r="AE89" s="605"/>
      <c r="AF89" s="605"/>
      <c r="AG89" s="176" t="s">
        <v>132</v>
      </c>
    </row>
    <row r="90" spans="1:36" ht="16.2"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08">
        <f>AB89-AB88</f>
        <v>0</v>
      </c>
      <c r="AC90" s="608"/>
      <c r="AD90" s="608"/>
      <c r="AE90" s="608"/>
      <c r="AF90" s="608"/>
      <c r="AG90" s="176" t="s">
        <v>132</v>
      </c>
    </row>
    <row r="91" spans="1:36" ht="16.2"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598"/>
      <c r="AC91" s="598"/>
      <c r="AD91" s="598"/>
      <c r="AE91" s="598"/>
      <c r="AF91" s="598"/>
      <c r="AG91" s="130" t="s">
        <v>132</v>
      </c>
    </row>
    <row r="92" spans="1:36" ht="16.2"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03"/>
      <c r="AC92" s="603"/>
      <c r="AD92" s="603"/>
      <c r="AE92" s="603"/>
      <c r="AF92" s="603"/>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07">
        <f>IFERROR(AB92/AB88*100,0)</f>
        <v>0</v>
      </c>
      <c r="AC93" s="607"/>
      <c r="AD93" s="607"/>
      <c r="AE93" s="607"/>
      <c r="AF93" s="607"/>
      <c r="AG93" s="164" t="s">
        <v>162</v>
      </c>
    </row>
    <row r="94" spans="1:36" ht="16.350000000000001" hidden="1" customHeight="1" outlineLevel="1"/>
    <row r="95" spans="1:36" ht="16.2"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09"/>
      <c r="AB95" s="609"/>
      <c r="AC95" s="609"/>
      <c r="AD95" s="609"/>
      <c r="AE95" s="609"/>
      <c r="AF95" s="609"/>
      <c r="AG95" s="609"/>
      <c r="AH95" s="191"/>
      <c r="AI95" s="191"/>
      <c r="AJ95" s="191"/>
    </row>
    <row r="96" spans="1:36" ht="16.2"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04"/>
      <c r="AC96" s="604"/>
      <c r="AD96" s="604"/>
      <c r="AE96" s="604"/>
      <c r="AF96" s="604"/>
      <c r="AG96" s="74" t="s">
        <v>154</v>
      </c>
      <c r="AH96" s="181"/>
      <c r="AI96" s="181"/>
      <c r="AJ96" s="181"/>
    </row>
    <row r="97" spans="1:36" ht="16.2"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598"/>
      <c r="AC97" s="598"/>
      <c r="AD97" s="598"/>
      <c r="AE97" s="598"/>
      <c r="AF97" s="598"/>
      <c r="AG97" s="127" t="s">
        <v>132</v>
      </c>
    </row>
    <row r="98" spans="1:36" ht="16.2"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05"/>
      <c r="AC98" s="605"/>
      <c r="AD98" s="605"/>
      <c r="AE98" s="605"/>
      <c r="AF98" s="605"/>
      <c r="AG98" s="176" t="s">
        <v>132</v>
      </c>
    </row>
    <row r="99" spans="1:36" ht="16.2"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08">
        <f>AB98-AB97</f>
        <v>0</v>
      </c>
      <c r="AC99" s="608"/>
      <c r="AD99" s="608"/>
      <c r="AE99" s="608"/>
      <c r="AF99" s="608"/>
      <c r="AG99" s="176" t="s">
        <v>132</v>
      </c>
    </row>
    <row r="100" spans="1:36" ht="16.2"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598"/>
      <c r="AC100" s="598"/>
      <c r="AD100" s="598"/>
      <c r="AE100" s="598"/>
      <c r="AF100" s="598"/>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03"/>
      <c r="AC101" s="603"/>
      <c r="AD101" s="603"/>
      <c r="AE101" s="603"/>
      <c r="AF101" s="603"/>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07">
        <f>IFERROR(AB101/AB97*100,0)</f>
        <v>0</v>
      </c>
      <c r="AC102" s="607"/>
      <c r="AD102" s="607"/>
      <c r="AE102" s="607"/>
      <c r="AF102" s="607"/>
      <c r="AG102" s="164" t="s">
        <v>162</v>
      </c>
    </row>
    <row r="103" spans="1:36" ht="16.350000000000001" hidden="1" customHeight="1" outlineLevel="1"/>
    <row r="104" spans="1:36" ht="16.2"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09"/>
      <c r="AB104" s="609"/>
      <c r="AC104" s="609"/>
      <c r="AD104" s="609"/>
      <c r="AE104" s="609"/>
      <c r="AF104" s="609"/>
      <c r="AG104" s="609"/>
      <c r="AH104" s="191"/>
      <c r="AI104" s="191"/>
      <c r="AJ104" s="191"/>
    </row>
    <row r="105" spans="1:36" ht="16.2"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04"/>
      <c r="AC105" s="604"/>
      <c r="AD105" s="604"/>
      <c r="AE105" s="604"/>
      <c r="AF105" s="604"/>
      <c r="AG105" s="74" t="s">
        <v>154</v>
      </c>
      <c r="AH105" s="181"/>
      <c r="AI105" s="181"/>
      <c r="AJ105" s="181"/>
    </row>
    <row r="106" spans="1:36" ht="16.2"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598"/>
      <c r="AC106" s="598"/>
      <c r="AD106" s="598"/>
      <c r="AE106" s="598"/>
      <c r="AF106" s="598"/>
      <c r="AG106" s="127" t="s">
        <v>132</v>
      </c>
    </row>
    <row r="107" spans="1:36" ht="16.2"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05"/>
      <c r="AC107" s="605"/>
      <c r="AD107" s="605"/>
      <c r="AE107" s="605"/>
      <c r="AF107" s="605"/>
      <c r="AG107" s="176" t="s">
        <v>132</v>
      </c>
    </row>
    <row r="108" spans="1:36" ht="16.2"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08">
        <f>AB107-AB106</f>
        <v>0</v>
      </c>
      <c r="AC108" s="608"/>
      <c r="AD108" s="608"/>
      <c r="AE108" s="608"/>
      <c r="AF108" s="608"/>
      <c r="AG108" s="176" t="s">
        <v>132</v>
      </c>
    </row>
    <row r="109" spans="1:36" ht="16.2"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598"/>
      <c r="AC109" s="598"/>
      <c r="AD109" s="598"/>
      <c r="AE109" s="598"/>
      <c r="AF109" s="598"/>
      <c r="AG109" s="130" t="s">
        <v>132</v>
      </c>
    </row>
    <row r="110" spans="1:36" ht="16.2"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03"/>
      <c r="AC110" s="603"/>
      <c r="AD110" s="603"/>
      <c r="AE110" s="603"/>
      <c r="AF110" s="603"/>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07">
        <f>IFERROR(AB110/AB106*100,0)</f>
        <v>0</v>
      </c>
      <c r="AC111" s="607"/>
      <c r="AD111" s="607"/>
      <c r="AE111" s="607"/>
      <c r="AF111" s="607"/>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2"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1"/>
      <c r="AB114" s="611"/>
      <c r="AC114" s="611"/>
      <c r="AD114" s="611"/>
      <c r="AE114" s="611"/>
      <c r="AF114" s="611"/>
      <c r="AG114" s="611"/>
      <c r="AH114" s="191"/>
      <c r="AI114" s="191"/>
      <c r="AJ114" s="191"/>
    </row>
    <row r="115" spans="1:36" ht="16.2"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12"/>
      <c r="AC115" s="612"/>
      <c r="AD115" s="612"/>
      <c r="AE115" s="612"/>
      <c r="AF115" s="612"/>
      <c r="AG115" s="77" t="s">
        <v>154</v>
      </c>
      <c r="AH115" s="181"/>
      <c r="AI115" s="181"/>
      <c r="AJ115" s="181"/>
    </row>
    <row r="116" spans="1:36" ht="16.2"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0"/>
      <c r="AC116" s="610"/>
      <c r="AD116" s="610"/>
      <c r="AE116" s="610"/>
      <c r="AF116" s="610"/>
      <c r="AG116" s="121" t="s">
        <v>132</v>
      </c>
      <c r="AH116" s="181"/>
      <c r="AI116" s="181"/>
      <c r="AJ116" s="181"/>
    </row>
    <row r="117" spans="1:36" ht="16.2"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0"/>
      <c r="AC117" s="610"/>
      <c r="AD117" s="610"/>
      <c r="AE117" s="610"/>
      <c r="AF117" s="610"/>
      <c r="AG117" s="121" t="s">
        <v>132</v>
      </c>
    </row>
    <row r="118" spans="1:36" ht="16.2"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13"/>
      <c r="AC118" s="613"/>
      <c r="AD118" s="613"/>
      <c r="AE118" s="613"/>
      <c r="AF118" s="613"/>
      <c r="AG118" s="134" t="s">
        <v>132</v>
      </c>
    </row>
    <row r="119" spans="1:36" ht="16.2"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0"/>
      <c r="AC119" s="610"/>
      <c r="AD119" s="610"/>
      <c r="AE119" s="610"/>
      <c r="AF119" s="610"/>
      <c r="AG119" s="134" t="s">
        <v>132</v>
      </c>
    </row>
    <row r="120" spans="1:36" ht="16.2"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14">
        <f>AB118-AB116</f>
        <v>0</v>
      </c>
      <c r="AC120" s="614"/>
      <c r="AD120" s="614"/>
      <c r="AE120" s="614"/>
      <c r="AF120" s="614"/>
      <c r="AG120" s="134" t="s">
        <v>132</v>
      </c>
    </row>
    <row r="121" spans="1:36" ht="16.2"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14">
        <f>AB119-AB117</f>
        <v>0</v>
      </c>
      <c r="AC121" s="614"/>
      <c r="AD121" s="614"/>
      <c r="AE121" s="614"/>
      <c r="AF121" s="614"/>
      <c r="AG121" s="134" t="s">
        <v>132</v>
      </c>
    </row>
    <row r="122" spans="1:36" ht="16.2"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0"/>
      <c r="AC122" s="610"/>
      <c r="AD122" s="610"/>
      <c r="AE122" s="610"/>
      <c r="AF122" s="610"/>
      <c r="AG122" s="137" t="s">
        <v>132</v>
      </c>
    </row>
    <row r="123" spans="1:36" ht="16.2"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15"/>
      <c r="AC123" s="615"/>
      <c r="AD123" s="615"/>
      <c r="AE123" s="615"/>
      <c r="AF123" s="615"/>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07">
        <f>IFERROR(AB123/AB117*100,0)</f>
        <v>0</v>
      </c>
      <c r="AC124" s="607"/>
      <c r="AD124" s="607"/>
      <c r="AE124" s="607"/>
      <c r="AF124" s="607"/>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2"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1"/>
      <c r="AB126" s="611"/>
      <c r="AC126" s="611"/>
      <c r="AD126" s="611"/>
      <c r="AE126" s="611"/>
      <c r="AF126" s="611"/>
      <c r="AG126" s="611"/>
      <c r="AH126" s="191"/>
      <c r="AI126" s="191"/>
      <c r="AJ126" s="191"/>
    </row>
    <row r="127" spans="1:36" ht="16.2"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12"/>
      <c r="AC127" s="612"/>
      <c r="AD127" s="612"/>
      <c r="AE127" s="612"/>
      <c r="AF127" s="612"/>
      <c r="AG127" s="77" t="s">
        <v>154</v>
      </c>
      <c r="AH127" s="181"/>
      <c r="AI127" s="181"/>
      <c r="AJ127" s="181"/>
    </row>
    <row r="128" spans="1:36" ht="16.2"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0"/>
      <c r="AC128" s="610"/>
      <c r="AD128" s="610"/>
      <c r="AE128" s="610"/>
      <c r="AF128" s="610"/>
      <c r="AG128" s="121" t="s">
        <v>132</v>
      </c>
      <c r="AH128" s="181"/>
      <c r="AI128" s="181"/>
      <c r="AJ128" s="181"/>
    </row>
    <row r="129" spans="1:35" ht="16.2"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0"/>
      <c r="AC129" s="610"/>
      <c r="AD129" s="610"/>
      <c r="AE129" s="610"/>
      <c r="AF129" s="610"/>
      <c r="AG129" s="121" t="s">
        <v>132</v>
      </c>
    </row>
    <row r="130" spans="1:35" ht="16.2"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13"/>
      <c r="AC130" s="613"/>
      <c r="AD130" s="613"/>
      <c r="AE130" s="613"/>
      <c r="AF130" s="613"/>
      <c r="AG130" s="134" t="s">
        <v>132</v>
      </c>
    </row>
    <row r="131" spans="1:35" ht="16.2"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0"/>
      <c r="AC131" s="610"/>
      <c r="AD131" s="610"/>
      <c r="AE131" s="610"/>
      <c r="AF131" s="610"/>
      <c r="AG131" s="134" t="s">
        <v>132</v>
      </c>
    </row>
    <row r="132" spans="1:35" ht="16.2"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14">
        <f>AB130-AB128</f>
        <v>0</v>
      </c>
      <c r="AC132" s="614"/>
      <c r="AD132" s="614"/>
      <c r="AE132" s="614"/>
      <c r="AF132" s="614"/>
      <c r="AG132" s="134" t="s">
        <v>132</v>
      </c>
    </row>
    <row r="133" spans="1:35" ht="16.2"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14">
        <f>AB131-AB129</f>
        <v>0</v>
      </c>
      <c r="AC133" s="614"/>
      <c r="AD133" s="614"/>
      <c r="AE133" s="614"/>
      <c r="AF133" s="614"/>
      <c r="AG133" s="134" t="s">
        <v>132</v>
      </c>
    </row>
    <row r="134" spans="1:35" ht="16.2"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0"/>
      <c r="AC134" s="610"/>
      <c r="AD134" s="610"/>
      <c r="AE134" s="610"/>
      <c r="AF134" s="610"/>
      <c r="AG134" s="137" t="s">
        <v>132</v>
      </c>
    </row>
    <row r="135" spans="1:35" ht="16.2"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15"/>
      <c r="AC135" s="615"/>
      <c r="AD135" s="615"/>
      <c r="AE135" s="615"/>
      <c r="AF135" s="615"/>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07">
        <f>IFERROR(AB135/AB129*100,0)</f>
        <v>0</v>
      </c>
      <c r="AC136" s="607"/>
      <c r="AD136" s="607"/>
      <c r="AE136" s="607"/>
      <c r="AF136" s="607"/>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2"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2"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2"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46"/>
      <c r="K141" s="646"/>
      <c r="L141" s="646"/>
      <c r="M141" s="646"/>
      <c r="N141" s="646"/>
      <c r="O141" s="646"/>
      <c r="P141" s="646"/>
      <c r="Q141" s="646"/>
      <c r="R141" s="646"/>
      <c r="S141" s="646"/>
      <c r="T141" s="646"/>
      <c r="U141" s="646"/>
      <c r="V141" s="646"/>
      <c r="W141" s="646"/>
      <c r="X141" s="646"/>
      <c r="Y141" s="646"/>
      <c r="Z141" s="646"/>
      <c r="AA141" s="646"/>
      <c r="AB141" s="646"/>
      <c r="AC141" s="646"/>
      <c r="AD141" s="646"/>
      <c r="AE141" s="646"/>
      <c r="AF141" s="646"/>
      <c r="AG141" s="18" t="s">
        <v>63</v>
      </c>
      <c r="AI141" s="177" t="b">
        <v>0</v>
      </c>
    </row>
    <row r="142" spans="1:35" ht="5.4"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2" customHeight="1">
      <c r="A144" s="17"/>
      <c r="B144" s="48"/>
      <c r="C144" s="618"/>
      <c r="D144" s="618"/>
      <c r="E144" s="618"/>
      <c r="F144" s="618"/>
      <c r="G144" s="618"/>
      <c r="H144" s="618"/>
      <c r="I144" s="618"/>
      <c r="J144" s="618"/>
      <c r="K144" s="618"/>
      <c r="L144" s="618"/>
      <c r="M144" s="618"/>
      <c r="N144" s="618"/>
      <c r="O144" s="618"/>
      <c r="P144" s="618"/>
      <c r="Q144" s="618"/>
      <c r="R144" s="618"/>
      <c r="S144" s="618"/>
      <c r="T144" s="618"/>
      <c r="U144" s="618"/>
      <c r="V144" s="618"/>
      <c r="W144" s="618"/>
      <c r="X144" s="618"/>
      <c r="Y144" s="618"/>
      <c r="Z144" s="618"/>
      <c r="AA144" s="618"/>
      <c r="AB144" s="618"/>
      <c r="AC144" s="618"/>
      <c r="AD144" s="618"/>
      <c r="AE144" s="618"/>
      <c r="AF144" s="618"/>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19" t="s">
        <v>231</v>
      </c>
      <c r="B147" s="619"/>
      <c r="C147" s="619"/>
      <c r="D147" s="619"/>
      <c r="E147" s="619"/>
      <c r="F147" s="619"/>
      <c r="G147" s="619"/>
      <c r="H147" s="619"/>
      <c r="I147" s="619"/>
      <c r="J147" s="619"/>
      <c r="K147" s="619"/>
      <c r="L147" s="619"/>
      <c r="M147" s="619"/>
      <c r="N147" s="619"/>
      <c r="O147" s="619"/>
      <c r="P147" s="619"/>
      <c r="Q147" s="619"/>
      <c r="R147" s="619"/>
      <c r="S147" s="619"/>
      <c r="T147" s="619"/>
      <c r="U147" s="619"/>
      <c r="V147" s="619"/>
      <c r="W147" s="619"/>
      <c r="X147" s="619"/>
      <c r="Y147" s="619"/>
      <c r="Z147" s="619"/>
      <c r="AA147" s="619"/>
      <c r="AB147" s="619"/>
      <c r="AC147" s="619"/>
      <c r="AD147" s="619"/>
      <c r="AE147" s="619"/>
      <c r="AF147" s="619"/>
      <c r="AG147" s="619"/>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0"/>
      <c r="F149" s="620"/>
      <c r="G149" s="48" t="s">
        <v>16</v>
      </c>
      <c r="H149" s="620"/>
      <c r="I149" s="620"/>
      <c r="J149" s="48" t="s">
        <v>126</v>
      </c>
      <c r="K149" s="620"/>
      <c r="L149" s="620"/>
      <c r="M149" s="48" t="s">
        <v>18</v>
      </c>
      <c r="N149" s="48"/>
      <c r="O149" s="48"/>
      <c r="P149" s="48" t="s">
        <v>232</v>
      </c>
      <c r="Q149" s="48"/>
      <c r="R149" s="48"/>
      <c r="S149" s="48"/>
      <c r="T149" s="621"/>
      <c r="U149" s="621"/>
      <c r="V149" s="621"/>
      <c r="W149" s="621"/>
      <c r="X149" s="621"/>
      <c r="Y149" s="621"/>
      <c r="Z149" s="621"/>
      <c r="AA149" s="621"/>
      <c r="AB149" s="621"/>
      <c r="AC149" s="621"/>
      <c r="AD149" s="621"/>
      <c r="AE149" s="621"/>
      <c r="AF149" s="621"/>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2"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2"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2"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2"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2"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2"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B36:AG39">
    <cfRule type="expression" dxfId="13" priority="1">
      <formula>$AI$27=FALSE</formula>
    </cfRule>
  </conditionalFormatting>
  <conditionalFormatting sqref="AA61:AE61">
    <cfRule type="containsText" dxfId="12" priority="2" operator="containsText" text="問題あり">
      <formula>NOT(ISERROR(SEARCH("問題あり",AA61)))</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139</xdr:row>
                    <xdr:rowOff>22860</xdr:rowOff>
                  </from>
                  <to>
                    <xdr:col>2</xdr:col>
                    <xdr:colOff>30480</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140</xdr:row>
                    <xdr:rowOff>30480</xdr:rowOff>
                  </from>
                  <to>
                    <xdr:col>2</xdr:col>
                    <xdr:colOff>30480</xdr:colOff>
                    <xdr:row>141</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139</xdr:row>
                    <xdr:rowOff>22860</xdr:rowOff>
                  </from>
                  <to>
                    <xdr:col>12</xdr:col>
                    <xdr:colOff>60960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69921875" defaultRowHeight="13.2" outlineLevelRow="1" outlineLevelCol="1"/>
  <cols>
    <col min="1" max="33" width="3.59765625" style="4" customWidth="1"/>
    <col min="34" max="34" width="9.09765625" style="177" customWidth="1" outlineLevel="1"/>
    <col min="35" max="35" width="5" style="177" customWidth="1" outlineLevel="1"/>
    <col min="36" max="36" width="6.5" style="177" customWidth="1" outlineLevel="1"/>
    <col min="37" max="37" width="3.5" style="177" customWidth="1" outlineLevel="1"/>
    <col min="38" max="42" width="2.69921875" style="177" customWidth="1" outlineLevel="1"/>
    <col min="43" max="44" width="9.5" style="177" customWidth="1" outlineLevel="1"/>
    <col min="45" max="45" width="8.69921875" style="177" customWidth="1" outlineLevel="1"/>
    <col min="46" max="46" width="8.69921875" style="4" customWidth="1" outlineLevel="1"/>
    <col min="47" max="16384" width="8.69921875" style="4"/>
  </cols>
  <sheetData>
    <row r="1" spans="1:46" ht="16.2"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2" customHeight="1">
      <c r="A2" s="588" t="s">
        <v>235</v>
      </c>
      <c r="B2" s="588"/>
      <c r="C2" s="588"/>
      <c r="D2" s="588"/>
      <c r="E2" s="588"/>
      <c r="F2" s="588"/>
      <c r="G2" s="588"/>
      <c r="H2" s="588"/>
      <c r="I2" s="588"/>
      <c r="J2" s="588"/>
      <c r="K2" s="588"/>
      <c r="L2" s="588"/>
      <c r="M2" s="588"/>
      <c r="N2" s="588"/>
      <c r="O2" s="588"/>
      <c r="P2" s="588"/>
      <c r="Q2" s="588"/>
      <c r="R2" s="588"/>
      <c r="S2" s="589">
        <v>6</v>
      </c>
      <c r="T2" s="589"/>
      <c r="U2" s="590" t="s">
        <v>118</v>
      </c>
      <c r="V2" s="590"/>
      <c r="W2" s="590"/>
      <c r="X2" s="590"/>
      <c r="Y2" s="590"/>
      <c r="Z2" s="590"/>
      <c r="AA2" s="590"/>
      <c r="AB2" s="590"/>
      <c r="AC2" s="590"/>
      <c r="AD2" s="590"/>
      <c r="AE2" s="590"/>
      <c r="AF2" s="590"/>
      <c r="AG2" s="590"/>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1" t="s">
        <v>119</v>
      </c>
      <c r="R4" s="591"/>
      <c r="S4" s="591"/>
      <c r="T4" s="591"/>
      <c r="U4" s="591"/>
      <c r="V4" s="592" t="e">
        <f>IF(#REF!=0,"",#REF!)</f>
        <v>#REF!</v>
      </c>
      <c r="W4" s="592"/>
      <c r="X4" s="592"/>
      <c r="Y4" s="592"/>
      <c r="Z4" s="592"/>
      <c r="AA4" s="592"/>
      <c r="AB4" s="592"/>
      <c r="AC4" s="592"/>
      <c r="AD4" s="592"/>
      <c r="AE4" s="592"/>
      <c r="AF4" s="592"/>
      <c r="AG4" s="593"/>
      <c r="AH4" s="192"/>
      <c r="AI4" s="192"/>
    </row>
    <row r="5" spans="1:46" ht="16.2" customHeight="1">
      <c r="A5" s="48"/>
      <c r="B5" s="48"/>
      <c r="C5" s="48"/>
      <c r="D5" s="48"/>
      <c r="E5" s="48"/>
      <c r="F5" s="48"/>
      <c r="G5" s="48"/>
      <c r="H5" s="48"/>
      <c r="I5" s="48"/>
      <c r="J5" s="48"/>
      <c r="K5" s="48"/>
      <c r="L5" s="48"/>
      <c r="M5" s="48"/>
      <c r="N5" s="48"/>
      <c r="O5" s="48"/>
      <c r="P5" s="48"/>
      <c r="Q5" s="584" t="s">
        <v>120</v>
      </c>
      <c r="R5" s="584"/>
      <c r="S5" s="584"/>
      <c r="T5" s="584"/>
      <c r="U5" s="585"/>
      <c r="V5" s="586" t="e">
        <f>#REF!</f>
        <v>#REF!</v>
      </c>
      <c r="W5" s="586"/>
      <c r="X5" s="586"/>
      <c r="Y5" s="586"/>
      <c r="Z5" s="586"/>
      <c r="AA5" s="586"/>
      <c r="AB5" s="586"/>
      <c r="AC5" s="586"/>
      <c r="AD5" s="586"/>
      <c r="AE5" s="586"/>
      <c r="AF5" s="586"/>
      <c r="AG5" s="587"/>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2"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2" customHeight="1">
      <c r="B8" s="247" t="s">
        <v>1506</v>
      </c>
      <c r="C8" s="48"/>
      <c r="D8" s="48"/>
      <c r="E8" s="48"/>
      <c r="F8" s="48"/>
      <c r="G8" s="48"/>
      <c r="M8" s="48"/>
      <c r="N8" s="48"/>
      <c r="T8" s="249"/>
      <c r="U8" s="249"/>
      <c r="V8" s="48"/>
      <c r="W8" s="48"/>
      <c r="AB8" s="595" t="s">
        <v>1508</v>
      </c>
      <c r="AC8" s="595"/>
      <c r="AD8" s="595"/>
      <c r="AE8" s="595"/>
      <c r="AF8" s="595"/>
      <c r="AG8" s="48"/>
      <c r="AH8" s="48" t="e">
        <f>VLOOKUP(AB8,リスト用!#REF!,2,FALSE)</f>
        <v>#REF!</v>
      </c>
      <c r="AI8" s="177" t="s">
        <v>17</v>
      </c>
      <c r="AT8" s="177"/>
    </row>
    <row r="9" spans="1:46" ht="16.2" customHeight="1">
      <c r="B9" s="247" t="s">
        <v>1507</v>
      </c>
      <c r="C9" s="48"/>
      <c r="D9" s="48"/>
      <c r="E9" s="48"/>
      <c r="F9" s="48"/>
      <c r="G9" s="48"/>
      <c r="H9" s="48"/>
      <c r="I9" s="48"/>
      <c r="J9" s="48"/>
      <c r="K9" s="48"/>
      <c r="L9" s="48"/>
      <c r="M9" s="48"/>
      <c r="N9" s="48"/>
      <c r="T9" s="48"/>
      <c r="U9" s="48"/>
      <c r="V9" s="48"/>
      <c r="W9" s="48"/>
      <c r="X9" s="48"/>
      <c r="Y9" s="48"/>
      <c r="Z9" s="48"/>
      <c r="AA9" s="48"/>
      <c r="AB9" s="595" t="s">
        <v>1508</v>
      </c>
      <c r="AC9" s="595"/>
      <c r="AD9" s="595"/>
      <c r="AE9" s="595"/>
      <c r="AF9" s="595"/>
      <c r="AG9" s="48"/>
      <c r="AH9" s="48" t="e">
        <f>VLOOKUP(AB9,リスト用!#REF!,2,FALSE)</f>
        <v>#REF!</v>
      </c>
      <c r="AI9" s="177" t="s">
        <v>17</v>
      </c>
      <c r="AT9" s="177"/>
    </row>
    <row r="10" spans="1:46" ht="16.2"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2"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2"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2" customHeight="1">
      <c r="A13" s="48"/>
      <c r="B13" s="160"/>
      <c r="D13" s="29"/>
      <c r="E13" s="29"/>
      <c r="G13" s="29"/>
      <c r="H13" s="29"/>
      <c r="N13" s="29"/>
      <c r="O13" s="29"/>
      <c r="Q13" s="29"/>
      <c r="R13" s="29"/>
      <c r="U13" s="48"/>
      <c r="AB13" s="48"/>
      <c r="AC13" s="48"/>
      <c r="AD13" s="48"/>
      <c r="AE13" s="48"/>
      <c r="AF13" s="48"/>
      <c r="AG13" s="48"/>
    </row>
    <row r="14" spans="1:46" ht="16.2"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2"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96">
        <v>600000</v>
      </c>
      <c r="AC15" s="596"/>
      <c r="AD15" s="596"/>
      <c r="AE15" s="596"/>
      <c r="AF15" s="596"/>
      <c r="AG15" s="36" t="s">
        <v>132</v>
      </c>
    </row>
    <row r="16" spans="1:46" ht="16.2"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597" t="e">
        <f>SUM(AB17,AB18)</f>
        <v>#REF!</v>
      </c>
      <c r="AC16" s="597"/>
      <c r="AD16" s="597"/>
      <c r="AE16" s="597"/>
      <c r="AF16" s="597"/>
      <c r="AG16" s="16" t="s">
        <v>132</v>
      </c>
    </row>
    <row r="17" spans="1:47" ht="16.2"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597" t="e">
        <f>#REF!*AH$9*10</f>
        <v>#REF!</v>
      </c>
      <c r="AC17" s="597"/>
      <c r="AD17" s="597"/>
      <c r="AE17" s="597"/>
      <c r="AF17" s="597"/>
      <c r="AG17" s="16" t="s">
        <v>132</v>
      </c>
    </row>
    <row r="18" spans="1:47" ht="16.2"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597" t="e">
        <f>#REF!*AH$9*10</f>
        <v>#REF!</v>
      </c>
      <c r="AC18" s="597"/>
      <c r="AD18" s="597"/>
      <c r="AE18" s="597"/>
      <c r="AF18" s="597"/>
      <c r="AG18" s="16" t="s">
        <v>132</v>
      </c>
    </row>
    <row r="19" spans="1:47" ht="16.2"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598">
        <v>64733</v>
      </c>
      <c r="AC19" s="598"/>
      <c r="AD19" s="598"/>
      <c r="AE19" s="598"/>
      <c r="AF19" s="598"/>
      <c r="AG19" s="7" t="s">
        <v>142</v>
      </c>
    </row>
    <row r="20" spans="1:47" ht="16.2"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99"/>
      <c r="AC20" s="599"/>
      <c r="AD20" s="599"/>
      <c r="AE20" s="599"/>
      <c r="AF20" s="599"/>
      <c r="AG20" s="80" t="s">
        <v>142</v>
      </c>
    </row>
    <row r="21" spans="1:47" ht="16.2"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0" t="str">
        <f>IFERROR(AB16-AB19+AB20,"")</f>
        <v/>
      </c>
      <c r="AC21" s="600"/>
      <c r="AD21" s="600"/>
      <c r="AE21" s="600"/>
      <c r="AF21" s="600"/>
      <c r="AG21" s="10" t="s">
        <v>132</v>
      </c>
    </row>
    <row r="22" spans="1:47" ht="16.2"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2" hidden="1" customHeight="1" outlineLevel="1" thickBot="1">
      <c r="A23" s="2" t="s">
        <v>1533</v>
      </c>
    </row>
    <row r="24" spans="1:47" ht="16.2"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1">
        <v>800000</v>
      </c>
      <c r="AC24" s="601"/>
      <c r="AD24" s="601"/>
      <c r="AE24" s="601"/>
      <c r="AF24" s="60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2"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2" t="str">
        <f>AB21</f>
        <v/>
      </c>
      <c r="AC25" s="602"/>
      <c r="AD25" s="602"/>
      <c r="AE25" s="602"/>
      <c r="AF25" s="602"/>
      <c r="AG25" s="145" t="s">
        <v>132</v>
      </c>
    </row>
    <row r="26" spans="1:47" ht="16.2"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2"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94"/>
      <c r="AC27" s="594"/>
      <c r="AD27" s="594"/>
      <c r="AE27" s="594"/>
      <c r="AF27" s="594"/>
      <c r="AG27" s="130" t="s">
        <v>132</v>
      </c>
      <c r="AQ27" s="199"/>
    </row>
    <row r="28" spans="1:47" ht="16.2"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2">
        <f>AB24-SUM(AB25:AF27)</f>
        <v>800000</v>
      </c>
      <c r="AC28" s="602"/>
      <c r="AD28" s="602"/>
      <c r="AE28" s="602"/>
      <c r="AF28" s="602"/>
      <c r="AG28" s="145" t="s">
        <v>132</v>
      </c>
    </row>
    <row r="29" spans="1:47" ht="16.2"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2"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2"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2"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2"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2"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2"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2"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2"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2"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2"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2"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2"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2"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2"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2"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2"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04">
        <v>5</v>
      </c>
      <c r="AC45" s="604"/>
      <c r="AD45" s="604"/>
      <c r="AE45" s="604"/>
      <c r="AF45" s="604"/>
      <c r="AG45" s="74" t="s">
        <v>154</v>
      </c>
      <c r="AH45" s="181"/>
      <c r="AI45" s="181"/>
    </row>
    <row r="46" spans="1:45" ht="16.2"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598"/>
      <c r="AC46" s="598"/>
      <c r="AD46" s="598"/>
      <c r="AE46" s="598"/>
      <c r="AF46" s="598"/>
      <c r="AG46" s="127" t="s">
        <v>132</v>
      </c>
    </row>
    <row r="47" spans="1:45" ht="16.2"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05"/>
      <c r="AC47" s="605"/>
      <c r="AD47" s="605"/>
      <c r="AE47" s="605"/>
      <c r="AF47" s="605"/>
      <c r="AG47" s="176" t="s">
        <v>132</v>
      </c>
    </row>
    <row r="48" spans="1:45" ht="16.2"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08">
        <f>AB47-AB46</f>
        <v>0</v>
      </c>
      <c r="AC48" s="608"/>
      <c r="AD48" s="608"/>
      <c r="AE48" s="608"/>
      <c r="AF48" s="608"/>
      <c r="AG48" s="176" t="s">
        <v>132</v>
      </c>
    </row>
    <row r="49" spans="1:35" ht="16.2"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598"/>
      <c r="AC49" s="598"/>
      <c r="AD49" s="598"/>
      <c r="AE49" s="598"/>
      <c r="AF49" s="598"/>
      <c r="AG49" s="130" t="s">
        <v>132</v>
      </c>
    </row>
    <row r="50" spans="1:35" ht="16.2"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3"/>
      <c r="AC50" s="603"/>
      <c r="AD50" s="603"/>
      <c r="AE50" s="603"/>
      <c r="AF50" s="603"/>
      <c r="AG50" s="130" t="s">
        <v>160</v>
      </c>
    </row>
    <row r="51" spans="1:35" ht="16.2"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07">
        <f>IFERROR(AB50/AB46*100,0)</f>
        <v>0</v>
      </c>
      <c r="AC51" s="607"/>
      <c r="AD51" s="607"/>
      <c r="AE51" s="607"/>
      <c r="AF51" s="607"/>
      <c r="AG51" s="164" t="s">
        <v>162</v>
      </c>
    </row>
    <row r="52" spans="1:35" ht="16.2" customHeight="1" collapsed="1">
      <c r="F52" s="3"/>
      <c r="G52" s="3"/>
      <c r="H52" s="3"/>
      <c r="I52" s="3"/>
      <c r="J52" s="3"/>
      <c r="K52" s="3"/>
      <c r="L52" s="3"/>
      <c r="M52" s="3"/>
      <c r="N52" s="3"/>
      <c r="O52" s="3"/>
      <c r="P52" s="3"/>
      <c r="Q52" s="3"/>
      <c r="R52" s="3"/>
      <c r="S52" s="3"/>
      <c r="T52" s="3"/>
      <c r="U52" s="3"/>
      <c r="V52" s="3"/>
      <c r="W52" s="3"/>
      <c r="X52" s="3"/>
      <c r="Y52" s="3"/>
      <c r="Z52" s="3"/>
      <c r="AA52" s="3"/>
    </row>
    <row r="53" spans="1:35" ht="16.2"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2"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04"/>
      <c r="AC54" s="604"/>
      <c r="AD54" s="604"/>
      <c r="AE54" s="604"/>
      <c r="AF54" s="604"/>
      <c r="AG54" s="74" t="s">
        <v>154</v>
      </c>
      <c r="AH54" s="181"/>
      <c r="AI54" s="181"/>
    </row>
    <row r="55" spans="1:35" ht="16.2"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598"/>
      <c r="AC55" s="598"/>
      <c r="AD55" s="598"/>
      <c r="AE55" s="598"/>
      <c r="AF55" s="598"/>
      <c r="AG55" s="127" t="s">
        <v>132</v>
      </c>
    </row>
    <row r="56" spans="1:35" ht="16.2"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05"/>
      <c r="AC56" s="605"/>
      <c r="AD56" s="605"/>
      <c r="AE56" s="605"/>
      <c r="AF56" s="605"/>
      <c r="AG56" s="176" t="s">
        <v>132</v>
      </c>
    </row>
    <row r="57" spans="1:35" ht="16.2"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08">
        <f>AB56-AB55</f>
        <v>0</v>
      </c>
      <c r="AC57" s="608"/>
      <c r="AD57" s="608"/>
      <c r="AE57" s="608"/>
      <c r="AF57" s="608"/>
      <c r="AG57" s="176" t="s">
        <v>132</v>
      </c>
    </row>
    <row r="58" spans="1:35" ht="16.2"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598"/>
      <c r="AC58" s="598"/>
      <c r="AD58" s="598"/>
      <c r="AE58" s="598"/>
      <c r="AF58" s="598"/>
      <c r="AG58" s="130" t="s">
        <v>132</v>
      </c>
    </row>
    <row r="59" spans="1:35" ht="16.2"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03"/>
      <c r="AC59" s="603"/>
      <c r="AD59" s="603"/>
      <c r="AE59" s="603"/>
      <c r="AF59" s="603"/>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07">
        <f>IFERROR(AB59/AB55*100,0)</f>
        <v>0</v>
      </c>
      <c r="AC60" s="607"/>
      <c r="AD60" s="607"/>
      <c r="AE60" s="607"/>
      <c r="AF60" s="607"/>
      <c r="AG60" s="164" t="s">
        <v>162</v>
      </c>
    </row>
    <row r="61" spans="1:35" ht="16.350000000000001" hidden="1" customHeight="1" outlineLevel="1"/>
    <row r="62" spans="1:35" ht="16.2"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09"/>
      <c r="AB62" s="609"/>
      <c r="AC62" s="609"/>
      <c r="AD62" s="609"/>
      <c r="AE62" s="609"/>
      <c r="AF62" s="609"/>
      <c r="AG62" s="609"/>
      <c r="AH62" s="191"/>
      <c r="AI62" s="191"/>
    </row>
    <row r="63" spans="1:35" ht="16.2"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04"/>
      <c r="AC63" s="604"/>
      <c r="AD63" s="604"/>
      <c r="AE63" s="604"/>
      <c r="AF63" s="604"/>
      <c r="AG63" s="74" t="s">
        <v>154</v>
      </c>
      <c r="AH63" s="181"/>
      <c r="AI63" s="181"/>
    </row>
    <row r="64" spans="1:35" ht="16.2"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598"/>
      <c r="AC64" s="598"/>
      <c r="AD64" s="598"/>
      <c r="AE64" s="598"/>
      <c r="AF64" s="598"/>
      <c r="AG64" s="127" t="s">
        <v>132</v>
      </c>
    </row>
    <row r="65" spans="1:35" ht="16.2"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05"/>
      <c r="AC65" s="605"/>
      <c r="AD65" s="605"/>
      <c r="AE65" s="605"/>
      <c r="AF65" s="605"/>
      <c r="AG65" s="176" t="s">
        <v>132</v>
      </c>
    </row>
    <row r="66" spans="1:35" ht="16.2"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08">
        <f>AB65-AB64</f>
        <v>0</v>
      </c>
      <c r="AC66" s="608"/>
      <c r="AD66" s="608"/>
      <c r="AE66" s="608"/>
      <c r="AF66" s="608"/>
      <c r="AG66" s="176" t="s">
        <v>132</v>
      </c>
    </row>
    <row r="67" spans="1:35" ht="16.2"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598"/>
      <c r="AC67" s="598"/>
      <c r="AD67" s="598"/>
      <c r="AE67" s="598"/>
      <c r="AF67" s="598"/>
      <c r="AG67" s="130" t="s">
        <v>132</v>
      </c>
    </row>
    <row r="68" spans="1:35" ht="16.2"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03"/>
      <c r="AC68" s="603"/>
      <c r="AD68" s="603"/>
      <c r="AE68" s="603"/>
      <c r="AF68" s="603"/>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07">
        <f>IFERROR(AB68/AB64*100,0)</f>
        <v>0</v>
      </c>
      <c r="AC69" s="607"/>
      <c r="AD69" s="607"/>
      <c r="AE69" s="607"/>
      <c r="AF69" s="607"/>
      <c r="AG69" s="164" t="s">
        <v>162</v>
      </c>
    </row>
    <row r="70" spans="1:35" ht="16.350000000000001" hidden="1" customHeight="1" outlineLevel="1"/>
    <row r="71" spans="1:35" ht="16.2"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09"/>
      <c r="AB71" s="609"/>
      <c r="AC71" s="609"/>
      <c r="AD71" s="609"/>
      <c r="AE71" s="609"/>
      <c r="AF71" s="609"/>
      <c r="AG71" s="609"/>
      <c r="AH71" s="191"/>
      <c r="AI71" s="191"/>
    </row>
    <row r="72" spans="1:35" ht="16.2"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04"/>
      <c r="AC72" s="604"/>
      <c r="AD72" s="604"/>
      <c r="AE72" s="604"/>
      <c r="AF72" s="604"/>
      <c r="AG72" s="74" t="s">
        <v>154</v>
      </c>
      <c r="AH72" s="181"/>
      <c r="AI72" s="181"/>
    </row>
    <row r="73" spans="1:35" ht="16.2"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598"/>
      <c r="AC73" s="598"/>
      <c r="AD73" s="598"/>
      <c r="AE73" s="598"/>
      <c r="AF73" s="598"/>
      <c r="AG73" s="127" t="s">
        <v>132</v>
      </c>
    </row>
    <row r="74" spans="1:35" ht="16.2"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05"/>
      <c r="AC74" s="605"/>
      <c r="AD74" s="605"/>
      <c r="AE74" s="605"/>
      <c r="AF74" s="605"/>
      <c r="AG74" s="176" t="s">
        <v>132</v>
      </c>
    </row>
    <row r="75" spans="1:35" ht="16.2"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08">
        <f>AB74-AB73</f>
        <v>0</v>
      </c>
      <c r="AC75" s="608"/>
      <c r="AD75" s="608"/>
      <c r="AE75" s="608"/>
      <c r="AF75" s="608"/>
      <c r="AG75" s="176" t="s">
        <v>132</v>
      </c>
    </row>
    <row r="76" spans="1:35" ht="16.2"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598"/>
      <c r="AC76" s="598"/>
      <c r="AD76" s="598"/>
      <c r="AE76" s="598"/>
      <c r="AF76" s="598"/>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3"/>
      <c r="AC77" s="603"/>
      <c r="AD77" s="603"/>
      <c r="AE77" s="603"/>
      <c r="AF77" s="603"/>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07">
        <f>IFERROR(AB77/AB73*100,0)</f>
        <v>0</v>
      </c>
      <c r="AC78" s="607"/>
      <c r="AD78" s="607"/>
      <c r="AE78" s="607"/>
      <c r="AF78" s="607"/>
      <c r="AG78" s="164" t="s">
        <v>162</v>
      </c>
    </row>
    <row r="79" spans="1:35" ht="16.350000000000001" hidden="1" customHeight="1" outlineLevel="1"/>
    <row r="80" spans="1:35" ht="16.2"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09"/>
      <c r="AB80" s="609"/>
      <c r="AC80" s="609"/>
      <c r="AD80" s="609"/>
      <c r="AE80" s="609"/>
      <c r="AF80" s="609"/>
      <c r="AG80" s="609"/>
      <c r="AH80" s="191"/>
      <c r="AI80" s="191"/>
    </row>
    <row r="81" spans="1:35" ht="16.2"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04"/>
      <c r="AC81" s="604"/>
      <c r="AD81" s="604"/>
      <c r="AE81" s="604"/>
      <c r="AF81" s="604"/>
      <c r="AG81" s="74" t="s">
        <v>154</v>
      </c>
      <c r="AH81" s="181"/>
      <c r="AI81" s="181"/>
    </row>
    <row r="82" spans="1:35" ht="16.2"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598"/>
      <c r="AC82" s="598"/>
      <c r="AD82" s="598"/>
      <c r="AE82" s="598"/>
      <c r="AF82" s="598"/>
      <c r="AG82" s="127" t="s">
        <v>132</v>
      </c>
    </row>
    <row r="83" spans="1:35" ht="16.2"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05"/>
      <c r="AC83" s="605"/>
      <c r="AD83" s="605"/>
      <c r="AE83" s="605"/>
      <c r="AF83" s="605"/>
      <c r="AG83" s="176" t="s">
        <v>132</v>
      </c>
    </row>
    <row r="84" spans="1:35" ht="16.2"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08">
        <f>AB83-AB82</f>
        <v>0</v>
      </c>
      <c r="AC84" s="608"/>
      <c r="AD84" s="608"/>
      <c r="AE84" s="608"/>
      <c r="AF84" s="608"/>
      <c r="AG84" s="176" t="s">
        <v>132</v>
      </c>
    </row>
    <row r="85" spans="1:35" ht="16.2"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598"/>
      <c r="AC85" s="598"/>
      <c r="AD85" s="598"/>
      <c r="AE85" s="598"/>
      <c r="AF85" s="598"/>
      <c r="AG85" s="130" t="s">
        <v>132</v>
      </c>
    </row>
    <row r="86" spans="1:35" ht="16.2"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3"/>
      <c r="AC86" s="603"/>
      <c r="AD86" s="603"/>
      <c r="AE86" s="603"/>
      <c r="AF86" s="603"/>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07">
        <f>IFERROR(AB86/AB82*100,0)</f>
        <v>0</v>
      </c>
      <c r="AC87" s="607"/>
      <c r="AD87" s="607"/>
      <c r="AE87" s="607"/>
      <c r="AF87" s="607"/>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2"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1"/>
      <c r="AB90" s="611"/>
      <c r="AC90" s="611"/>
      <c r="AD90" s="611"/>
      <c r="AE90" s="611"/>
      <c r="AF90" s="611"/>
      <c r="AG90" s="611"/>
      <c r="AH90" s="191"/>
      <c r="AI90" s="191"/>
    </row>
    <row r="91" spans="1:35" ht="16.2"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12"/>
      <c r="AC91" s="612"/>
      <c r="AD91" s="612"/>
      <c r="AE91" s="612"/>
      <c r="AF91" s="612"/>
      <c r="AG91" s="77" t="s">
        <v>154</v>
      </c>
      <c r="AH91" s="181"/>
      <c r="AI91" s="181"/>
    </row>
    <row r="92" spans="1:35" ht="16.2"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0"/>
      <c r="AC92" s="610"/>
      <c r="AD92" s="610"/>
      <c r="AE92" s="610"/>
      <c r="AF92" s="610"/>
      <c r="AG92" s="121" t="s">
        <v>132</v>
      </c>
      <c r="AH92" s="181"/>
      <c r="AI92" s="181"/>
    </row>
    <row r="93" spans="1:35" ht="16.2"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0"/>
      <c r="AC93" s="610"/>
      <c r="AD93" s="610"/>
      <c r="AE93" s="610"/>
      <c r="AF93" s="610"/>
      <c r="AG93" s="121" t="s">
        <v>132</v>
      </c>
    </row>
    <row r="94" spans="1:35" ht="16.2"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13"/>
      <c r="AC94" s="613"/>
      <c r="AD94" s="613"/>
      <c r="AE94" s="613"/>
      <c r="AF94" s="613"/>
      <c r="AG94" s="134" t="s">
        <v>132</v>
      </c>
    </row>
    <row r="95" spans="1:35" ht="16.2"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0"/>
      <c r="AC95" s="610"/>
      <c r="AD95" s="610"/>
      <c r="AE95" s="610"/>
      <c r="AF95" s="610"/>
      <c r="AG95" s="134" t="s">
        <v>132</v>
      </c>
    </row>
    <row r="96" spans="1:35" ht="16.2"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14">
        <f>AB94-AB92</f>
        <v>0</v>
      </c>
      <c r="AC96" s="614"/>
      <c r="AD96" s="614"/>
      <c r="AE96" s="614"/>
      <c r="AF96" s="614"/>
      <c r="AG96" s="134" t="s">
        <v>132</v>
      </c>
    </row>
    <row r="97" spans="1:35" ht="16.2"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4">
        <f>AB95-AB93</f>
        <v>0</v>
      </c>
      <c r="AC97" s="614"/>
      <c r="AD97" s="614"/>
      <c r="AE97" s="614"/>
      <c r="AF97" s="614"/>
      <c r="AG97" s="134" t="s">
        <v>132</v>
      </c>
    </row>
    <row r="98" spans="1:35" ht="16.2"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0"/>
      <c r="AC98" s="610"/>
      <c r="AD98" s="610"/>
      <c r="AE98" s="610"/>
      <c r="AF98" s="610"/>
      <c r="AG98" s="137" t="s">
        <v>132</v>
      </c>
    </row>
    <row r="99" spans="1:35" ht="16.2"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15"/>
      <c r="AC99" s="615"/>
      <c r="AD99" s="615"/>
      <c r="AE99" s="615"/>
      <c r="AF99" s="615"/>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07">
        <f>IFERROR(AB99/AB93*100,0)</f>
        <v>0</v>
      </c>
      <c r="AC100" s="607"/>
      <c r="AD100" s="607"/>
      <c r="AE100" s="607"/>
      <c r="AF100" s="607"/>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2"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1"/>
      <c r="AB102" s="611"/>
      <c r="AC102" s="611"/>
      <c r="AD102" s="611"/>
      <c r="AE102" s="611"/>
      <c r="AF102" s="611"/>
      <c r="AG102" s="611"/>
      <c r="AH102" s="191"/>
      <c r="AI102" s="191"/>
    </row>
    <row r="103" spans="1:35" ht="16.2"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12"/>
      <c r="AC103" s="612"/>
      <c r="AD103" s="612"/>
      <c r="AE103" s="612"/>
      <c r="AF103" s="612"/>
      <c r="AG103" s="77" t="s">
        <v>154</v>
      </c>
      <c r="AH103" s="181"/>
      <c r="AI103" s="181"/>
    </row>
    <row r="104" spans="1:35" ht="16.2"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0"/>
      <c r="AC104" s="610"/>
      <c r="AD104" s="610"/>
      <c r="AE104" s="610"/>
      <c r="AF104" s="610"/>
      <c r="AG104" s="121" t="s">
        <v>132</v>
      </c>
      <c r="AH104" s="181"/>
      <c r="AI104" s="181"/>
    </row>
    <row r="105" spans="1:35" ht="16.2"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0"/>
      <c r="AC105" s="610"/>
      <c r="AD105" s="610"/>
      <c r="AE105" s="610"/>
      <c r="AF105" s="610"/>
      <c r="AG105" s="121" t="s">
        <v>132</v>
      </c>
    </row>
    <row r="106" spans="1:35" ht="16.2"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13"/>
      <c r="AC106" s="613"/>
      <c r="AD106" s="613"/>
      <c r="AE106" s="613"/>
      <c r="AF106" s="613"/>
      <c r="AG106" s="134" t="s">
        <v>132</v>
      </c>
    </row>
    <row r="107" spans="1:35" ht="16.2"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0"/>
      <c r="AC107" s="610"/>
      <c r="AD107" s="610"/>
      <c r="AE107" s="610"/>
      <c r="AF107" s="610"/>
      <c r="AG107" s="134" t="s">
        <v>132</v>
      </c>
    </row>
    <row r="108" spans="1:35" ht="16.2"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14">
        <f>AB106-AB104</f>
        <v>0</v>
      </c>
      <c r="AC108" s="614"/>
      <c r="AD108" s="614"/>
      <c r="AE108" s="614"/>
      <c r="AF108" s="614"/>
      <c r="AG108" s="134" t="s">
        <v>132</v>
      </c>
    </row>
    <row r="109" spans="1:35" ht="16.2"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4">
        <f>AB107-AB105</f>
        <v>0</v>
      </c>
      <c r="AC109" s="614"/>
      <c r="AD109" s="614"/>
      <c r="AE109" s="614"/>
      <c r="AF109" s="614"/>
      <c r="AG109" s="134" t="s">
        <v>132</v>
      </c>
    </row>
    <row r="110" spans="1:35" ht="16.2"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0"/>
      <c r="AC110" s="610"/>
      <c r="AD110" s="610"/>
      <c r="AE110" s="610"/>
      <c r="AF110" s="610"/>
      <c r="AG110" s="137" t="s">
        <v>132</v>
      </c>
    </row>
    <row r="111" spans="1:35" ht="16.2"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15"/>
      <c r="AC111" s="615"/>
      <c r="AD111" s="615"/>
      <c r="AE111" s="615"/>
      <c r="AF111" s="615"/>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07">
        <f>IFERROR(AB111/AB105*100,0)</f>
        <v>0</v>
      </c>
      <c r="AC112" s="607"/>
      <c r="AD112" s="607"/>
      <c r="AE112" s="607"/>
      <c r="AF112" s="607"/>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2"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2"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2"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17"/>
      <c r="K117" s="617"/>
      <c r="L117" s="617"/>
      <c r="M117" s="617"/>
      <c r="N117" s="617"/>
      <c r="O117" s="617"/>
      <c r="P117" s="617"/>
      <c r="Q117" s="617"/>
      <c r="R117" s="617"/>
      <c r="S117" s="617"/>
      <c r="T117" s="617"/>
      <c r="U117" s="617"/>
      <c r="V117" s="617"/>
      <c r="W117" s="617"/>
      <c r="X117" s="617"/>
      <c r="Y117" s="617"/>
      <c r="Z117" s="617"/>
      <c r="AA117" s="617"/>
      <c r="AB117" s="617"/>
      <c r="AC117" s="617"/>
      <c r="AD117" s="617"/>
      <c r="AE117" s="617"/>
      <c r="AF117" s="617"/>
      <c r="AG117" s="18" t="s">
        <v>63</v>
      </c>
      <c r="AJ117" s="177" t="b">
        <v>0</v>
      </c>
    </row>
    <row r="118" spans="1:36" ht="5.4"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2" customHeight="1">
      <c r="A120" s="17"/>
      <c r="B120" s="3"/>
      <c r="C120" s="618"/>
      <c r="D120" s="618"/>
      <c r="E120" s="618"/>
      <c r="F120" s="618"/>
      <c r="G120" s="618"/>
      <c r="H120" s="618"/>
      <c r="I120" s="618"/>
      <c r="J120" s="618"/>
      <c r="K120" s="618"/>
      <c r="L120" s="618"/>
      <c r="M120" s="618"/>
      <c r="N120" s="618"/>
      <c r="O120" s="618"/>
      <c r="P120" s="618"/>
      <c r="Q120" s="618"/>
      <c r="R120" s="618"/>
      <c r="S120" s="618"/>
      <c r="T120" s="618"/>
      <c r="U120" s="618"/>
      <c r="V120" s="618"/>
      <c r="W120" s="618"/>
      <c r="X120" s="618"/>
      <c r="Y120" s="618"/>
      <c r="Z120" s="618"/>
      <c r="AA120" s="618"/>
      <c r="AB120" s="618"/>
      <c r="AC120" s="618"/>
      <c r="AD120" s="618"/>
      <c r="AE120" s="618"/>
      <c r="AF120" s="618"/>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19" t="s">
        <v>231</v>
      </c>
      <c r="B123" s="619"/>
      <c r="C123" s="619"/>
      <c r="D123" s="619"/>
      <c r="E123" s="619"/>
      <c r="F123" s="619"/>
      <c r="G123" s="619"/>
      <c r="H123" s="619"/>
      <c r="I123" s="619"/>
      <c r="J123" s="619"/>
      <c r="K123" s="619"/>
      <c r="L123" s="619"/>
      <c r="M123" s="619"/>
      <c r="N123" s="619"/>
      <c r="O123" s="619"/>
      <c r="P123" s="619"/>
      <c r="Q123" s="619"/>
      <c r="R123" s="619"/>
      <c r="S123" s="619"/>
      <c r="T123" s="619"/>
      <c r="U123" s="619"/>
      <c r="V123" s="619"/>
      <c r="W123" s="619"/>
      <c r="X123" s="619"/>
      <c r="Y123" s="619"/>
      <c r="Z123" s="619"/>
      <c r="AA123" s="619"/>
      <c r="AB123" s="619"/>
      <c r="AC123" s="619"/>
      <c r="AD123" s="619"/>
      <c r="AE123" s="619"/>
      <c r="AF123" s="619"/>
      <c r="AG123" s="619"/>
      <c r="AH123" s="195"/>
      <c r="AI123" s="195"/>
    </row>
    <row r="124" spans="1:36" ht="15" customHeight="1">
      <c r="A124" s="619"/>
      <c r="B124" s="619"/>
      <c r="C124" s="619"/>
      <c r="D124" s="619"/>
      <c r="E124" s="619"/>
      <c r="F124" s="619"/>
      <c r="G124" s="619"/>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195"/>
      <c r="AI124" s="195"/>
    </row>
    <row r="125" spans="1:36" ht="15" customHeight="1">
      <c r="A125" s="3"/>
      <c r="B125" s="3"/>
      <c r="C125" s="3" t="s">
        <v>15</v>
      </c>
      <c r="D125" s="3"/>
      <c r="E125" s="620"/>
      <c r="F125" s="620"/>
      <c r="G125" s="3" t="s">
        <v>16</v>
      </c>
      <c r="H125" s="620"/>
      <c r="I125" s="620"/>
      <c r="J125" s="3" t="s">
        <v>126</v>
      </c>
      <c r="K125" s="620"/>
      <c r="L125" s="620"/>
      <c r="M125" s="3" t="s">
        <v>18</v>
      </c>
      <c r="N125" s="3"/>
      <c r="O125" s="3"/>
      <c r="P125" s="3" t="s">
        <v>232</v>
      </c>
      <c r="Q125" s="3"/>
      <c r="R125" s="3"/>
      <c r="S125" s="3"/>
      <c r="T125" s="621"/>
      <c r="U125" s="621"/>
      <c r="V125" s="621"/>
      <c r="W125" s="621"/>
      <c r="X125" s="621"/>
      <c r="Y125" s="621"/>
      <c r="Z125" s="621"/>
      <c r="AA125" s="621"/>
      <c r="AB125" s="621"/>
      <c r="AC125" s="621"/>
      <c r="AD125" s="621"/>
      <c r="AE125" s="621"/>
      <c r="AF125" s="621"/>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2"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2"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2"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2"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2"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2"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1"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115</xdr:row>
                    <xdr:rowOff>22860</xdr:rowOff>
                  </from>
                  <to>
                    <xdr:col>2</xdr:col>
                    <xdr:colOff>30480</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116</xdr:row>
                    <xdr:rowOff>7620</xdr:rowOff>
                  </from>
                  <to>
                    <xdr:col>2</xdr:col>
                    <xdr:colOff>30480</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115</xdr:row>
                    <xdr:rowOff>7620</xdr:rowOff>
                  </from>
                  <to>
                    <xdr:col>12</xdr:col>
                    <xdr:colOff>60960</xdr:colOff>
                    <xdr:row>115</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69921875" defaultRowHeight="13.2" outlineLevelRow="3" outlineLevelCol="1"/>
  <cols>
    <col min="1" max="33" width="3.59765625" style="4" customWidth="1"/>
    <col min="34" max="34" width="9.09765625" style="177" customWidth="1" outlineLevel="1"/>
    <col min="35" max="35" width="5" style="177" customWidth="1" outlineLevel="1"/>
    <col min="36" max="36" width="6.5" style="177" customWidth="1" outlineLevel="1"/>
    <col min="37" max="37" width="3.5" style="177" customWidth="1" outlineLevel="1"/>
    <col min="38" max="42" width="2.69921875" style="177" customWidth="1" outlineLevel="1"/>
    <col min="43" max="44" width="9.5" style="177" customWidth="1" outlineLevel="1"/>
    <col min="45" max="45" width="8.69921875" style="177" customWidth="1" outlineLevel="1"/>
    <col min="46" max="46" width="8.69921875" style="4" customWidth="1" outlineLevel="1"/>
    <col min="47" max="16384" width="8.69921875" style="4"/>
  </cols>
  <sheetData>
    <row r="1" spans="1:46" ht="16.2"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2" customHeight="1">
      <c r="A2" s="588" t="s">
        <v>235</v>
      </c>
      <c r="B2" s="588"/>
      <c r="C2" s="588"/>
      <c r="D2" s="588"/>
      <c r="E2" s="588"/>
      <c r="F2" s="588"/>
      <c r="G2" s="588"/>
      <c r="H2" s="588"/>
      <c r="I2" s="588"/>
      <c r="J2" s="588"/>
      <c r="K2" s="588"/>
      <c r="L2" s="588"/>
      <c r="M2" s="588"/>
      <c r="N2" s="588"/>
      <c r="O2" s="588"/>
      <c r="P2" s="588"/>
      <c r="Q2" s="588"/>
      <c r="R2" s="588"/>
      <c r="S2" s="589">
        <v>6</v>
      </c>
      <c r="T2" s="589"/>
      <c r="U2" s="590" t="s">
        <v>118</v>
      </c>
      <c r="V2" s="590"/>
      <c r="W2" s="590"/>
      <c r="X2" s="590"/>
      <c r="Y2" s="590"/>
      <c r="Z2" s="590"/>
      <c r="AA2" s="590"/>
      <c r="AB2" s="590"/>
      <c r="AC2" s="590"/>
      <c r="AD2" s="590"/>
      <c r="AE2" s="590"/>
      <c r="AF2" s="590"/>
      <c r="AG2" s="590"/>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1" t="s">
        <v>119</v>
      </c>
      <c r="R4" s="591"/>
      <c r="S4" s="591"/>
      <c r="T4" s="591"/>
      <c r="U4" s="591"/>
      <c r="V4" s="592" t="e">
        <f>IF(#REF!=0,"",#REF!)</f>
        <v>#REF!</v>
      </c>
      <c r="W4" s="592"/>
      <c r="X4" s="592"/>
      <c r="Y4" s="592"/>
      <c r="Z4" s="592"/>
      <c r="AA4" s="592"/>
      <c r="AB4" s="592"/>
      <c r="AC4" s="592"/>
      <c r="AD4" s="592"/>
      <c r="AE4" s="592"/>
      <c r="AF4" s="592"/>
      <c r="AG4" s="593"/>
      <c r="AH4" s="192"/>
      <c r="AI4" s="192"/>
    </row>
    <row r="5" spans="1:46" ht="16.2" customHeight="1">
      <c r="A5" s="48"/>
      <c r="B5" s="48"/>
      <c r="C5" s="48"/>
      <c r="D5" s="48"/>
      <c r="E5" s="48"/>
      <c r="F5" s="48"/>
      <c r="G5" s="48"/>
      <c r="H5" s="48"/>
      <c r="I5" s="48"/>
      <c r="J5" s="48"/>
      <c r="K5" s="48"/>
      <c r="L5" s="48"/>
      <c r="M5" s="48"/>
      <c r="N5" s="48"/>
      <c r="O5" s="48"/>
      <c r="P5" s="48"/>
      <c r="Q5" s="584" t="s">
        <v>120</v>
      </c>
      <c r="R5" s="584"/>
      <c r="S5" s="584"/>
      <c r="T5" s="584"/>
      <c r="U5" s="585"/>
      <c r="V5" s="586" t="e">
        <f>#REF!</f>
        <v>#REF!</v>
      </c>
      <c r="W5" s="586"/>
      <c r="X5" s="586"/>
      <c r="Y5" s="586"/>
      <c r="Z5" s="586"/>
      <c r="AA5" s="586"/>
      <c r="AB5" s="586"/>
      <c r="AC5" s="586"/>
      <c r="AD5" s="586"/>
      <c r="AE5" s="586"/>
      <c r="AF5" s="586"/>
      <c r="AG5" s="587"/>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2"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2" customHeight="1">
      <c r="B8" s="247" t="s">
        <v>1506</v>
      </c>
      <c r="C8" s="48"/>
      <c r="D8" s="48"/>
      <c r="E8" s="48"/>
      <c r="F8" s="48"/>
      <c r="G8" s="48"/>
      <c r="M8" s="48"/>
      <c r="N8" s="48"/>
      <c r="T8" s="249"/>
      <c r="U8" s="249"/>
      <c r="V8" s="48"/>
      <c r="W8" s="48"/>
      <c r="AB8" s="595" t="s">
        <v>1508</v>
      </c>
      <c r="AC8" s="595"/>
      <c r="AD8" s="595"/>
      <c r="AE8" s="595"/>
      <c r="AF8" s="595"/>
      <c r="AG8" s="48"/>
      <c r="AH8" s="48" t="e">
        <f>VLOOKUP(AB8,リスト用!#REF!,2,FALSE)</f>
        <v>#REF!</v>
      </c>
      <c r="AI8" s="177" t="s">
        <v>17</v>
      </c>
      <c r="AT8" s="177"/>
    </row>
    <row r="9" spans="1:46" ht="16.2" customHeight="1">
      <c r="B9" s="247" t="s">
        <v>1507</v>
      </c>
      <c r="C9" s="48"/>
      <c r="D9" s="48"/>
      <c r="E9" s="48"/>
      <c r="F9" s="48"/>
      <c r="G9" s="48"/>
      <c r="H9" s="48"/>
      <c r="I9" s="48"/>
      <c r="J9" s="48"/>
      <c r="K9" s="48"/>
      <c r="L9" s="48"/>
      <c r="M9" s="48"/>
      <c r="N9" s="48"/>
      <c r="T9" s="48"/>
      <c r="U9" s="48"/>
      <c r="V9" s="48"/>
      <c r="W9" s="48"/>
      <c r="X9" s="48"/>
      <c r="Y9" s="48"/>
      <c r="Z9" s="48"/>
      <c r="AA9" s="48"/>
      <c r="AB9" s="595" t="s">
        <v>1508</v>
      </c>
      <c r="AC9" s="595"/>
      <c r="AD9" s="595"/>
      <c r="AE9" s="595"/>
      <c r="AF9" s="595"/>
      <c r="AG9" s="48"/>
      <c r="AH9" s="48" t="e">
        <f>VLOOKUP(AB9,リスト用!#REF!,2,FALSE)</f>
        <v>#REF!</v>
      </c>
      <c r="AI9" s="177" t="s">
        <v>17</v>
      </c>
      <c r="AT9" s="177"/>
    </row>
    <row r="10" spans="1:46" ht="16.2"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2"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2"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2" customHeight="1">
      <c r="A13" s="48"/>
      <c r="B13" s="160"/>
      <c r="D13" s="29"/>
      <c r="E13" s="29"/>
      <c r="G13" s="29"/>
      <c r="H13" s="29"/>
      <c r="N13" s="29"/>
      <c r="O13" s="29"/>
      <c r="Q13" s="29"/>
      <c r="R13" s="29"/>
      <c r="U13" s="48"/>
      <c r="AB13" s="48"/>
      <c r="AC13" s="48"/>
      <c r="AD13" s="48"/>
      <c r="AE13" s="48"/>
      <c r="AF13" s="48"/>
      <c r="AG13" s="48"/>
    </row>
    <row r="14" spans="1:46" ht="16.2"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2"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596" t="e">
        <f>SUM(AB17,AB18)</f>
        <v>#REF!</v>
      </c>
      <c r="AC15" s="596"/>
      <c r="AD15" s="596"/>
      <c r="AE15" s="596"/>
      <c r="AF15" s="596"/>
      <c r="AG15" s="36" t="s">
        <v>132</v>
      </c>
    </row>
    <row r="16" spans="1:46" ht="16.2"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597" t="e">
        <f>SUM(AB18,AB19)</f>
        <v>#REF!</v>
      </c>
      <c r="AC16" s="597"/>
      <c r="AD16" s="597"/>
      <c r="AE16" s="597"/>
      <c r="AF16" s="597"/>
      <c r="AG16" s="16" t="s">
        <v>132</v>
      </c>
    </row>
    <row r="17" spans="1:47" ht="16.2"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597" t="e">
        <f>#REF!*AH$9*10</f>
        <v>#REF!</v>
      </c>
      <c r="AC17" s="597"/>
      <c r="AD17" s="597"/>
      <c r="AE17" s="597"/>
      <c r="AF17" s="597"/>
      <c r="AG17" s="16" t="s">
        <v>132</v>
      </c>
    </row>
    <row r="18" spans="1:47" ht="16.2"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597" t="e">
        <f>#REF!*AH$9*10</f>
        <v>#REF!</v>
      </c>
      <c r="AC18" s="597"/>
      <c r="AD18" s="597"/>
      <c r="AE18" s="597"/>
      <c r="AF18" s="597"/>
      <c r="AG18" s="16" t="s">
        <v>132</v>
      </c>
    </row>
    <row r="19" spans="1:47" ht="16.2"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598">
        <v>4733</v>
      </c>
      <c r="AC19" s="598"/>
      <c r="AD19" s="598"/>
      <c r="AE19" s="598"/>
      <c r="AF19" s="598"/>
      <c r="AG19" s="7" t="s">
        <v>142</v>
      </c>
    </row>
    <row r="20" spans="1:47" ht="16.2"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599"/>
      <c r="AC20" s="599"/>
      <c r="AD20" s="599"/>
      <c r="AE20" s="599"/>
      <c r="AF20" s="599"/>
      <c r="AG20" s="80" t="s">
        <v>142</v>
      </c>
    </row>
    <row r="21" spans="1:47" ht="16.2"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0" t="str">
        <f>IFERROR(AB15-AB19+AB20,"")</f>
        <v/>
      </c>
      <c r="AC21" s="600"/>
      <c r="AD21" s="600"/>
      <c r="AE21" s="600"/>
      <c r="AF21" s="600"/>
      <c r="AG21" s="10" t="s">
        <v>132</v>
      </c>
    </row>
    <row r="22" spans="1:47" ht="16.2"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2" customHeight="1" thickBot="1">
      <c r="A23" s="2" t="s">
        <v>1533</v>
      </c>
    </row>
    <row r="24" spans="1:47" ht="16.2"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1">
        <v>800000</v>
      </c>
      <c r="AC24" s="601"/>
      <c r="AD24" s="601"/>
      <c r="AE24" s="601"/>
      <c r="AF24" s="601"/>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2"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02" t="str">
        <f>AB21</f>
        <v/>
      </c>
      <c r="AC25" s="602"/>
      <c r="AD25" s="602"/>
      <c r="AE25" s="602"/>
      <c r="AF25" s="602"/>
      <c r="AG25" s="145" t="s">
        <v>132</v>
      </c>
    </row>
    <row r="26" spans="1:47" ht="16.2"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03"/>
      <c r="AC26" s="603"/>
      <c r="AD26" s="603"/>
      <c r="AE26" s="603"/>
      <c r="AF26" s="603"/>
      <c r="AG26" s="146" t="s">
        <v>132</v>
      </c>
    </row>
    <row r="27" spans="1:47" ht="16.2"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94"/>
      <c r="AC27" s="594"/>
      <c r="AD27" s="594"/>
      <c r="AE27" s="594"/>
      <c r="AF27" s="594"/>
      <c r="AG27" s="130" t="s">
        <v>132</v>
      </c>
      <c r="AQ27" s="199"/>
    </row>
    <row r="28" spans="1:47" ht="16.2"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02">
        <f>AB24-SUM(AB25:AF27)</f>
        <v>800000</v>
      </c>
      <c r="AC28" s="602"/>
      <c r="AD28" s="602"/>
      <c r="AE28" s="602"/>
      <c r="AF28" s="602"/>
      <c r="AG28" s="145" t="s">
        <v>132</v>
      </c>
    </row>
    <row r="29" spans="1:47" ht="16.2"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2"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2"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2"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2"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2"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2"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2"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2"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2"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2" customHeight="1">
      <c r="A39" s="3"/>
      <c r="B39" s="42" t="s">
        <v>1556</v>
      </c>
      <c r="C39" s="650" t="s">
        <v>1557</v>
      </c>
      <c r="D39" s="651"/>
      <c r="E39" s="651"/>
      <c r="F39" s="651"/>
      <c r="G39" s="651"/>
      <c r="H39" s="651"/>
      <c r="I39" s="652"/>
      <c r="J39" s="3"/>
      <c r="K39" s="42" t="s">
        <v>1556</v>
      </c>
      <c r="L39" s="650" t="s">
        <v>1557</v>
      </c>
      <c r="M39" s="651"/>
      <c r="N39" s="651"/>
      <c r="O39" s="651"/>
      <c r="P39" s="651"/>
      <c r="Q39" s="651"/>
      <c r="R39" s="652"/>
      <c r="S39" s="3"/>
      <c r="T39" s="42" t="s">
        <v>1556</v>
      </c>
      <c r="U39" s="650" t="s">
        <v>1557</v>
      </c>
      <c r="V39" s="651"/>
      <c r="W39" s="651"/>
      <c r="X39" s="651"/>
      <c r="Y39" s="651"/>
      <c r="Z39" s="651"/>
      <c r="AA39" s="652"/>
      <c r="AB39" s="3"/>
      <c r="AC39" s="3"/>
      <c r="AD39" s="3"/>
      <c r="AE39" s="3"/>
      <c r="AF39" s="3"/>
      <c r="AG39" s="244"/>
      <c r="AH39" s="4"/>
      <c r="AS39" s="4"/>
    </row>
    <row r="40" spans="1:45" ht="16.2" customHeight="1">
      <c r="A40" s="3"/>
      <c r="B40" s="42">
        <v>1</v>
      </c>
      <c r="C40" s="647"/>
      <c r="D40" s="648"/>
      <c r="E40" s="648"/>
      <c r="F40" s="648"/>
      <c r="G40" s="648"/>
      <c r="H40" s="648"/>
      <c r="I40" s="649"/>
      <c r="J40" s="3"/>
      <c r="K40" s="42">
        <v>21</v>
      </c>
      <c r="L40" s="647"/>
      <c r="M40" s="648"/>
      <c r="N40" s="648"/>
      <c r="O40" s="648"/>
      <c r="P40" s="648"/>
      <c r="Q40" s="648"/>
      <c r="R40" s="649"/>
      <c r="S40" s="3"/>
      <c r="T40" s="42">
        <v>41</v>
      </c>
      <c r="U40" s="647"/>
      <c r="V40" s="648"/>
      <c r="W40" s="648"/>
      <c r="X40" s="648"/>
      <c r="Y40" s="648"/>
      <c r="Z40" s="648"/>
      <c r="AA40" s="649"/>
      <c r="AB40" s="3"/>
      <c r="AC40" s="3"/>
      <c r="AD40" s="3"/>
      <c r="AE40" s="3"/>
      <c r="AF40" s="3"/>
      <c r="AG40" s="244"/>
      <c r="AH40" s="4"/>
      <c r="AS40" s="4"/>
    </row>
    <row r="41" spans="1:45" ht="16.2" customHeight="1">
      <c r="A41" s="3"/>
      <c r="B41" s="42">
        <v>2</v>
      </c>
      <c r="C41" s="647"/>
      <c r="D41" s="648"/>
      <c r="E41" s="648"/>
      <c r="F41" s="648"/>
      <c r="G41" s="648"/>
      <c r="H41" s="648"/>
      <c r="I41" s="649"/>
      <c r="J41" s="3"/>
      <c r="K41" s="42">
        <v>22</v>
      </c>
      <c r="L41" s="647"/>
      <c r="M41" s="648"/>
      <c r="N41" s="648"/>
      <c r="O41" s="648"/>
      <c r="P41" s="648"/>
      <c r="Q41" s="648"/>
      <c r="R41" s="649"/>
      <c r="S41" s="3"/>
      <c r="T41" s="42">
        <v>42</v>
      </c>
      <c r="U41" s="647"/>
      <c r="V41" s="648"/>
      <c r="W41" s="648"/>
      <c r="X41" s="648"/>
      <c r="Y41" s="648"/>
      <c r="Z41" s="648"/>
      <c r="AA41" s="649"/>
      <c r="AB41" s="3"/>
      <c r="AC41" s="3"/>
      <c r="AD41" s="3"/>
      <c r="AE41" s="3"/>
      <c r="AF41" s="3"/>
      <c r="AG41" s="244"/>
      <c r="AH41" s="4"/>
      <c r="AS41" s="4"/>
    </row>
    <row r="42" spans="1:45" ht="16.2" customHeight="1">
      <c r="A42" s="3"/>
      <c r="B42" s="42">
        <v>3</v>
      </c>
      <c r="C42" s="647"/>
      <c r="D42" s="648"/>
      <c r="E42" s="648"/>
      <c r="F42" s="648"/>
      <c r="G42" s="648"/>
      <c r="H42" s="648"/>
      <c r="I42" s="649"/>
      <c r="J42" s="3"/>
      <c r="K42" s="42">
        <v>23</v>
      </c>
      <c r="L42" s="647"/>
      <c r="M42" s="648"/>
      <c r="N42" s="648"/>
      <c r="O42" s="648"/>
      <c r="P42" s="648"/>
      <c r="Q42" s="648"/>
      <c r="R42" s="649"/>
      <c r="S42" s="3"/>
      <c r="T42" s="42">
        <v>43</v>
      </c>
      <c r="U42" s="647"/>
      <c r="V42" s="648"/>
      <c r="W42" s="648"/>
      <c r="X42" s="648"/>
      <c r="Y42" s="648"/>
      <c r="Z42" s="648"/>
      <c r="AA42" s="649"/>
      <c r="AB42" s="3"/>
      <c r="AC42" s="3"/>
      <c r="AD42" s="3"/>
      <c r="AE42" s="3"/>
      <c r="AF42" s="3"/>
      <c r="AG42" s="244"/>
      <c r="AH42" s="4"/>
      <c r="AS42" s="4"/>
    </row>
    <row r="43" spans="1:45" ht="16.2" customHeight="1">
      <c r="A43" s="3"/>
      <c r="B43" s="42">
        <v>4</v>
      </c>
      <c r="C43" s="647"/>
      <c r="D43" s="648"/>
      <c r="E43" s="648"/>
      <c r="F43" s="648"/>
      <c r="G43" s="648"/>
      <c r="H43" s="648"/>
      <c r="I43" s="649"/>
      <c r="J43" s="3"/>
      <c r="K43" s="42">
        <v>24</v>
      </c>
      <c r="L43" s="647"/>
      <c r="M43" s="648"/>
      <c r="N43" s="648"/>
      <c r="O43" s="648"/>
      <c r="P43" s="648"/>
      <c r="Q43" s="648"/>
      <c r="R43" s="649"/>
      <c r="S43" s="3"/>
      <c r="T43" s="42">
        <v>44</v>
      </c>
      <c r="U43" s="647"/>
      <c r="V43" s="648"/>
      <c r="W43" s="648"/>
      <c r="X43" s="648"/>
      <c r="Y43" s="648"/>
      <c r="Z43" s="648"/>
      <c r="AA43" s="649"/>
      <c r="AB43" s="3"/>
      <c r="AC43" s="3"/>
      <c r="AD43" s="3"/>
      <c r="AE43" s="3"/>
      <c r="AF43" s="3"/>
      <c r="AG43" s="244"/>
      <c r="AH43" s="4"/>
      <c r="AS43" s="4"/>
    </row>
    <row r="44" spans="1:45" ht="16.2" customHeight="1">
      <c r="A44" s="3"/>
      <c r="B44" s="42">
        <v>5</v>
      </c>
      <c r="C44" s="647"/>
      <c r="D44" s="648"/>
      <c r="E44" s="648"/>
      <c r="F44" s="648"/>
      <c r="G44" s="648"/>
      <c r="H44" s="648"/>
      <c r="I44" s="649"/>
      <c r="J44" s="3"/>
      <c r="K44" s="42">
        <v>25</v>
      </c>
      <c r="L44" s="647"/>
      <c r="M44" s="648"/>
      <c r="N44" s="648"/>
      <c r="O44" s="648"/>
      <c r="P44" s="648"/>
      <c r="Q44" s="648"/>
      <c r="R44" s="649"/>
      <c r="S44" s="3"/>
      <c r="T44" s="42">
        <v>45</v>
      </c>
      <c r="U44" s="647"/>
      <c r="V44" s="648"/>
      <c r="W44" s="648"/>
      <c r="X44" s="648"/>
      <c r="Y44" s="648"/>
      <c r="Z44" s="648"/>
      <c r="AA44" s="649"/>
      <c r="AB44" s="3"/>
      <c r="AC44" s="3"/>
      <c r="AD44" s="3"/>
      <c r="AE44" s="3"/>
      <c r="AF44" s="3"/>
      <c r="AG44" s="244"/>
      <c r="AH44" s="4"/>
      <c r="AS44" s="4"/>
    </row>
    <row r="45" spans="1:45" ht="16.2" customHeight="1">
      <c r="A45" s="3"/>
      <c r="B45" s="42">
        <v>6</v>
      </c>
      <c r="C45" s="647"/>
      <c r="D45" s="648"/>
      <c r="E45" s="648"/>
      <c r="F45" s="648"/>
      <c r="G45" s="648"/>
      <c r="H45" s="648"/>
      <c r="I45" s="649"/>
      <c r="J45" s="3"/>
      <c r="K45" s="42">
        <v>26</v>
      </c>
      <c r="L45" s="647"/>
      <c r="M45" s="648"/>
      <c r="N45" s="648"/>
      <c r="O45" s="648"/>
      <c r="P45" s="648"/>
      <c r="Q45" s="648"/>
      <c r="R45" s="649"/>
      <c r="S45" s="3"/>
      <c r="T45" s="42">
        <v>46</v>
      </c>
      <c r="U45" s="647"/>
      <c r="V45" s="648"/>
      <c r="W45" s="648"/>
      <c r="X45" s="648"/>
      <c r="Y45" s="648"/>
      <c r="Z45" s="648"/>
      <c r="AA45" s="649"/>
      <c r="AB45" s="3"/>
      <c r="AC45" s="3"/>
      <c r="AD45" s="3"/>
      <c r="AE45" s="3"/>
      <c r="AF45" s="3"/>
      <c r="AG45" s="244"/>
      <c r="AH45" s="4"/>
      <c r="AS45" s="4"/>
    </row>
    <row r="46" spans="1:45" ht="16.2" customHeight="1">
      <c r="A46" s="3"/>
      <c r="B46" s="42">
        <v>7</v>
      </c>
      <c r="C46" s="647"/>
      <c r="D46" s="648"/>
      <c r="E46" s="648"/>
      <c r="F46" s="648"/>
      <c r="G46" s="648"/>
      <c r="H46" s="648"/>
      <c r="I46" s="649"/>
      <c r="J46" s="3"/>
      <c r="K46" s="42">
        <v>27</v>
      </c>
      <c r="L46" s="647"/>
      <c r="M46" s="648"/>
      <c r="N46" s="648"/>
      <c r="O46" s="648"/>
      <c r="P46" s="648"/>
      <c r="Q46" s="648"/>
      <c r="R46" s="649"/>
      <c r="S46" s="3"/>
      <c r="T46" s="42">
        <v>47</v>
      </c>
      <c r="U46" s="647"/>
      <c r="V46" s="648"/>
      <c r="W46" s="648"/>
      <c r="X46" s="648"/>
      <c r="Y46" s="648"/>
      <c r="Z46" s="648"/>
      <c r="AA46" s="649"/>
      <c r="AB46" s="3"/>
      <c r="AC46" s="3"/>
      <c r="AD46" s="3"/>
      <c r="AE46" s="3"/>
      <c r="AF46" s="3"/>
      <c r="AG46" s="244"/>
      <c r="AH46" s="4"/>
      <c r="AS46" s="4"/>
    </row>
    <row r="47" spans="1:45" ht="16.2" customHeight="1">
      <c r="A47" s="3"/>
      <c r="B47" s="42">
        <v>8</v>
      </c>
      <c r="C47" s="647"/>
      <c r="D47" s="648"/>
      <c r="E47" s="648"/>
      <c r="F47" s="648"/>
      <c r="G47" s="648"/>
      <c r="H47" s="648"/>
      <c r="I47" s="649"/>
      <c r="J47" s="3"/>
      <c r="K47" s="42">
        <v>28</v>
      </c>
      <c r="L47" s="647"/>
      <c r="M47" s="648"/>
      <c r="N47" s="648"/>
      <c r="O47" s="648"/>
      <c r="P47" s="648"/>
      <c r="Q47" s="648"/>
      <c r="R47" s="649"/>
      <c r="S47" s="3"/>
      <c r="T47" s="42">
        <v>48</v>
      </c>
      <c r="U47" s="647"/>
      <c r="V47" s="648"/>
      <c r="W47" s="648"/>
      <c r="X47" s="648"/>
      <c r="Y47" s="648"/>
      <c r="Z47" s="648"/>
      <c r="AA47" s="649"/>
      <c r="AB47" s="3"/>
      <c r="AC47" s="3"/>
      <c r="AD47" s="3"/>
      <c r="AE47" s="3"/>
      <c r="AF47" s="3"/>
      <c r="AG47" s="244"/>
      <c r="AH47" s="4"/>
      <c r="AS47" s="4"/>
    </row>
    <row r="48" spans="1:45" ht="16.2" customHeight="1">
      <c r="A48" s="3"/>
      <c r="B48" s="42">
        <v>9</v>
      </c>
      <c r="C48" s="647"/>
      <c r="D48" s="648"/>
      <c r="E48" s="648"/>
      <c r="F48" s="648"/>
      <c r="G48" s="648"/>
      <c r="H48" s="648"/>
      <c r="I48" s="649"/>
      <c r="J48" s="3"/>
      <c r="K48" s="42">
        <v>29</v>
      </c>
      <c r="L48" s="647"/>
      <c r="M48" s="648"/>
      <c r="N48" s="648"/>
      <c r="O48" s="648"/>
      <c r="P48" s="648"/>
      <c r="Q48" s="648"/>
      <c r="R48" s="649"/>
      <c r="S48" s="3"/>
      <c r="T48" s="42">
        <v>49</v>
      </c>
      <c r="U48" s="647"/>
      <c r="V48" s="648"/>
      <c r="W48" s="648"/>
      <c r="X48" s="648"/>
      <c r="Y48" s="648"/>
      <c r="Z48" s="648"/>
      <c r="AA48" s="649"/>
      <c r="AB48" s="3"/>
      <c r="AC48" s="3"/>
      <c r="AD48" s="3"/>
      <c r="AE48" s="3"/>
      <c r="AF48" s="3"/>
      <c r="AG48" s="244"/>
      <c r="AH48" s="4"/>
      <c r="AS48" s="4"/>
    </row>
    <row r="49" spans="1:45" ht="16.2" customHeight="1">
      <c r="A49" s="3"/>
      <c r="B49" s="42">
        <v>10</v>
      </c>
      <c r="C49" s="647"/>
      <c r="D49" s="648"/>
      <c r="E49" s="648"/>
      <c r="F49" s="648"/>
      <c r="G49" s="648"/>
      <c r="H49" s="648"/>
      <c r="I49" s="649"/>
      <c r="J49" s="3"/>
      <c r="K49" s="42">
        <v>30</v>
      </c>
      <c r="L49" s="647"/>
      <c r="M49" s="648"/>
      <c r="N49" s="648"/>
      <c r="O49" s="648"/>
      <c r="P49" s="648"/>
      <c r="Q49" s="648"/>
      <c r="R49" s="649"/>
      <c r="S49" s="3"/>
      <c r="T49" s="42">
        <v>50</v>
      </c>
      <c r="U49" s="647"/>
      <c r="V49" s="648"/>
      <c r="W49" s="648"/>
      <c r="X49" s="648"/>
      <c r="Y49" s="648"/>
      <c r="Z49" s="648"/>
      <c r="AA49" s="649"/>
      <c r="AB49" s="3"/>
      <c r="AC49" s="3"/>
      <c r="AD49" s="3"/>
      <c r="AE49" s="3"/>
      <c r="AF49" s="3"/>
      <c r="AG49" s="244"/>
      <c r="AH49" s="4"/>
      <c r="AS49" s="4"/>
    </row>
    <row r="50" spans="1:45" ht="16.2" customHeight="1">
      <c r="A50" s="3"/>
      <c r="B50" s="42">
        <v>11</v>
      </c>
      <c r="C50" s="647"/>
      <c r="D50" s="648"/>
      <c r="E50" s="648"/>
      <c r="F50" s="648"/>
      <c r="G50" s="648"/>
      <c r="H50" s="648"/>
      <c r="I50" s="649"/>
      <c r="J50" s="3"/>
      <c r="K50" s="42">
        <v>31</v>
      </c>
      <c r="L50" s="647"/>
      <c r="M50" s="648"/>
      <c r="N50" s="648"/>
      <c r="O50" s="648"/>
      <c r="P50" s="648"/>
      <c r="Q50" s="648"/>
      <c r="R50" s="649"/>
      <c r="S50" s="3"/>
      <c r="T50" s="42">
        <v>51</v>
      </c>
      <c r="U50" s="647"/>
      <c r="V50" s="648"/>
      <c r="W50" s="648"/>
      <c r="X50" s="648"/>
      <c r="Y50" s="648"/>
      <c r="Z50" s="648"/>
      <c r="AA50" s="649"/>
      <c r="AB50" s="3"/>
      <c r="AC50" s="3"/>
      <c r="AD50" s="3"/>
      <c r="AE50" s="3"/>
      <c r="AF50" s="3"/>
      <c r="AG50" s="244"/>
      <c r="AH50" s="4"/>
      <c r="AS50" s="4"/>
    </row>
    <row r="51" spans="1:45" ht="16.2" customHeight="1">
      <c r="A51" s="3"/>
      <c r="B51" s="42">
        <v>12</v>
      </c>
      <c r="C51" s="647"/>
      <c r="D51" s="648"/>
      <c r="E51" s="648"/>
      <c r="F51" s="648"/>
      <c r="G51" s="648"/>
      <c r="H51" s="648"/>
      <c r="I51" s="649"/>
      <c r="J51" s="3"/>
      <c r="K51" s="42">
        <v>32</v>
      </c>
      <c r="L51" s="647"/>
      <c r="M51" s="648"/>
      <c r="N51" s="648"/>
      <c r="O51" s="648"/>
      <c r="P51" s="648"/>
      <c r="Q51" s="648"/>
      <c r="R51" s="649"/>
      <c r="S51" s="3"/>
      <c r="T51" s="42">
        <v>52</v>
      </c>
      <c r="U51" s="647"/>
      <c r="V51" s="648"/>
      <c r="W51" s="648"/>
      <c r="X51" s="648"/>
      <c r="Y51" s="648"/>
      <c r="Z51" s="648"/>
      <c r="AA51" s="649"/>
      <c r="AB51" s="3"/>
      <c r="AC51" s="3"/>
      <c r="AD51" s="3"/>
      <c r="AE51" s="3"/>
      <c r="AF51" s="3"/>
      <c r="AG51" s="244"/>
      <c r="AH51" s="4"/>
      <c r="AS51" s="4"/>
    </row>
    <row r="52" spans="1:45" ht="16.2" customHeight="1">
      <c r="A52" s="3"/>
      <c r="B52" s="42">
        <v>13</v>
      </c>
      <c r="C52" s="647"/>
      <c r="D52" s="648"/>
      <c r="E52" s="648"/>
      <c r="F52" s="648"/>
      <c r="G52" s="648"/>
      <c r="H52" s="648"/>
      <c r="I52" s="649"/>
      <c r="J52" s="3"/>
      <c r="K52" s="42">
        <v>33</v>
      </c>
      <c r="L52" s="647"/>
      <c r="M52" s="648"/>
      <c r="N52" s="648"/>
      <c r="O52" s="648"/>
      <c r="P52" s="648"/>
      <c r="Q52" s="648"/>
      <c r="R52" s="649"/>
      <c r="S52" s="3"/>
      <c r="T52" s="42">
        <v>53</v>
      </c>
      <c r="U52" s="647"/>
      <c r="V52" s="648"/>
      <c r="W52" s="648"/>
      <c r="X52" s="648"/>
      <c r="Y52" s="648"/>
      <c r="Z52" s="648"/>
      <c r="AA52" s="649"/>
      <c r="AB52" s="3"/>
      <c r="AC52" s="3"/>
      <c r="AD52" s="3"/>
      <c r="AE52" s="3"/>
      <c r="AF52" s="3"/>
      <c r="AG52" s="244"/>
      <c r="AH52" s="4"/>
      <c r="AS52" s="4"/>
    </row>
    <row r="53" spans="1:45" ht="16.2" customHeight="1">
      <c r="A53" s="3"/>
      <c r="B53" s="42">
        <v>14</v>
      </c>
      <c r="C53" s="647"/>
      <c r="D53" s="648"/>
      <c r="E53" s="648"/>
      <c r="F53" s="648"/>
      <c r="G53" s="648"/>
      <c r="H53" s="648"/>
      <c r="I53" s="649"/>
      <c r="J53" s="3"/>
      <c r="K53" s="42">
        <v>34</v>
      </c>
      <c r="L53" s="647"/>
      <c r="M53" s="648"/>
      <c r="N53" s="648"/>
      <c r="O53" s="648"/>
      <c r="P53" s="648"/>
      <c r="Q53" s="648"/>
      <c r="R53" s="649"/>
      <c r="S53" s="3"/>
      <c r="T53" s="42">
        <v>54</v>
      </c>
      <c r="U53" s="647"/>
      <c r="V53" s="648"/>
      <c r="W53" s="648"/>
      <c r="X53" s="648"/>
      <c r="Y53" s="648"/>
      <c r="Z53" s="648"/>
      <c r="AA53" s="649"/>
      <c r="AB53" s="3"/>
      <c r="AC53" s="3"/>
      <c r="AD53" s="3"/>
      <c r="AE53" s="3"/>
      <c r="AF53" s="3"/>
      <c r="AG53" s="244"/>
      <c r="AH53" s="4"/>
      <c r="AS53" s="4"/>
    </row>
    <row r="54" spans="1:45" ht="16.2" customHeight="1">
      <c r="A54" s="3"/>
      <c r="B54" s="42">
        <v>15</v>
      </c>
      <c r="C54" s="647"/>
      <c r="D54" s="648"/>
      <c r="E54" s="648"/>
      <c r="F54" s="648"/>
      <c r="G54" s="648"/>
      <c r="H54" s="648"/>
      <c r="I54" s="649"/>
      <c r="J54" s="3"/>
      <c r="K54" s="42">
        <v>35</v>
      </c>
      <c r="L54" s="647"/>
      <c r="M54" s="648"/>
      <c r="N54" s="648"/>
      <c r="O54" s="648"/>
      <c r="P54" s="648"/>
      <c r="Q54" s="648"/>
      <c r="R54" s="649"/>
      <c r="S54" s="3"/>
      <c r="T54" s="42">
        <v>55</v>
      </c>
      <c r="U54" s="647"/>
      <c r="V54" s="648"/>
      <c r="W54" s="648"/>
      <c r="X54" s="648"/>
      <c r="Y54" s="648"/>
      <c r="Z54" s="648"/>
      <c r="AA54" s="649"/>
      <c r="AB54" s="3"/>
      <c r="AC54" s="3"/>
      <c r="AD54" s="3"/>
      <c r="AE54" s="3"/>
      <c r="AF54" s="3"/>
      <c r="AG54" s="244"/>
      <c r="AH54" s="4"/>
      <c r="AS54" s="4"/>
    </row>
    <row r="55" spans="1:45" ht="16.2" customHeight="1">
      <c r="A55" s="3"/>
      <c r="B55" s="42">
        <v>16</v>
      </c>
      <c r="C55" s="647"/>
      <c r="D55" s="648"/>
      <c r="E55" s="648"/>
      <c r="F55" s="648"/>
      <c r="G55" s="648"/>
      <c r="H55" s="648"/>
      <c r="I55" s="649"/>
      <c r="J55" s="3"/>
      <c r="K55" s="42">
        <v>36</v>
      </c>
      <c r="L55" s="647"/>
      <c r="M55" s="648"/>
      <c r="N55" s="648"/>
      <c r="O55" s="648"/>
      <c r="P55" s="648"/>
      <c r="Q55" s="648"/>
      <c r="R55" s="649"/>
      <c r="S55" s="3"/>
      <c r="T55" s="42">
        <v>56</v>
      </c>
      <c r="U55" s="647"/>
      <c r="V55" s="648"/>
      <c r="W55" s="648"/>
      <c r="X55" s="648"/>
      <c r="Y55" s="648"/>
      <c r="Z55" s="648"/>
      <c r="AA55" s="649"/>
      <c r="AB55" s="3"/>
      <c r="AC55" s="3"/>
      <c r="AD55" s="3"/>
      <c r="AE55" s="3"/>
      <c r="AF55" s="3"/>
      <c r="AG55" s="244"/>
      <c r="AH55" s="4"/>
      <c r="AS55" s="4"/>
    </row>
    <row r="56" spans="1:45" ht="16.2" customHeight="1">
      <c r="A56" s="3"/>
      <c r="B56" s="42">
        <v>17</v>
      </c>
      <c r="C56" s="647"/>
      <c r="D56" s="648"/>
      <c r="E56" s="648"/>
      <c r="F56" s="648"/>
      <c r="G56" s="648"/>
      <c r="H56" s="648"/>
      <c r="I56" s="649"/>
      <c r="J56" s="3"/>
      <c r="K56" s="42">
        <v>37</v>
      </c>
      <c r="L56" s="647"/>
      <c r="M56" s="648"/>
      <c r="N56" s="648"/>
      <c r="O56" s="648"/>
      <c r="P56" s="648"/>
      <c r="Q56" s="648"/>
      <c r="R56" s="649"/>
      <c r="S56" s="3"/>
      <c r="T56" s="42">
        <v>57</v>
      </c>
      <c r="U56" s="647"/>
      <c r="V56" s="648"/>
      <c r="W56" s="648"/>
      <c r="X56" s="648"/>
      <c r="Y56" s="648"/>
      <c r="Z56" s="648"/>
      <c r="AA56" s="649"/>
      <c r="AB56" s="3"/>
      <c r="AC56" s="3"/>
      <c r="AD56" s="3"/>
      <c r="AE56" s="3"/>
      <c r="AF56" s="3"/>
      <c r="AG56" s="244"/>
      <c r="AH56" s="4"/>
      <c r="AS56" s="4"/>
    </row>
    <row r="57" spans="1:45" ht="16.2" customHeight="1">
      <c r="A57" s="3"/>
      <c r="B57" s="42">
        <v>18</v>
      </c>
      <c r="C57" s="647"/>
      <c r="D57" s="648"/>
      <c r="E57" s="648"/>
      <c r="F57" s="648"/>
      <c r="G57" s="648"/>
      <c r="H57" s="648"/>
      <c r="I57" s="649"/>
      <c r="J57" s="3"/>
      <c r="K57" s="42">
        <v>38</v>
      </c>
      <c r="L57" s="647"/>
      <c r="M57" s="648"/>
      <c r="N57" s="648"/>
      <c r="O57" s="648"/>
      <c r="P57" s="648"/>
      <c r="Q57" s="648"/>
      <c r="R57" s="649"/>
      <c r="S57" s="3"/>
      <c r="T57" s="42">
        <v>58</v>
      </c>
      <c r="U57" s="647"/>
      <c r="V57" s="648"/>
      <c r="W57" s="648"/>
      <c r="X57" s="648"/>
      <c r="Y57" s="648"/>
      <c r="Z57" s="648"/>
      <c r="AA57" s="649"/>
      <c r="AB57" s="3"/>
      <c r="AC57" s="3"/>
      <c r="AD57" s="3"/>
      <c r="AE57" s="3"/>
      <c r="AF57" s="3"/>
      <c r="AG57" s="244"/>
      <c r="AH57" s="4"/>
      <c r="AS57" s="4"/>
    </row>
    <row r="58" spans="1:45" ht="16.2" customHeight="1">
      <c r="A58" s="3"/>
      <c r="B58" s="42">
        <v>19</v>
      </c>
      <c r="C58" s="647"/>
      <c r="D58" s="648"/>
      <c r="E58" s="648"/>
      <c r="F58" s="648"/>
      <c r="G58" s="648"/>
      <c r="H58" s="648"/>
      <c r="I58" s="649"/>
      <c r="J58" s="3"/>
      <c r="K58" s="42">
        <v>39</v>
      </c>
      <c r="L58" s="647"/>
      <c r="M58" s="648"/>
      <c r="N58" s="648"/>
      <c r="O58" s="648"/>
      <c r="P58" s="648"/>
      <c r="Q58" s="648"/>
      <c r="R58" s="649"/>
      <c r="S58" s="3"/>
      <c r="T58" s="42">
        <v>59</v>
      </c>
      <c r="U58" s="647"/>
      <c r="V58" s="648"/>
      <c r="W58" s="648"/>
      <c r="X58" s="648"/>
      <c r="Y58" s="648"/>
      <c r="Z58" s="648"/>
      <c r="AA58" s="649"/>
      <c r="AB58" s="3"/>
      <c r="AC58" s="3"/>
      <c r="AD58" s="3"/>
      <c r="AE58" s="3"/>
      <c r="AF58" s="3"/>
      <c r="AG58" s="244"/>
      <c r="AH58" s="4"/>
      <c r="AS58" s="4"/>
    </row>
    <row r="59" spans="1:45" ht="16.2" customHeight="1">
      <c r="A59" s="3"/>
      <c r="B59" s="42">
        <v>20</v>
      </c>
      <c r="C59" s="647"/>
      <c r="D59" s="648"/>
      <c r="E59" s="648"/>
      <c r="F59" s="648"/>
      <c r="G59" s="648"/>
      <c r="H59" s="648"/>
      <c r="I59" s="649"/>
      <c r="J59" s="3"/>
      <c r="K59" s="42">
        <v>40</v>
      </c>
      <c r="L59" s="647"/>
      <c r="M59" s="648"/>
      <c r="N59" s="648"/>
      <c r="O59" s="648"/>
      <c r="P59" s="648"/>
      <c r="Q59" s="648"/>
      <c r="R59" s="649"/>
      <c r="S59" s="3"/>
      <c r="T59" s="42">
        <v>60</v>
      </c>
      <c r="U59" s="647"/>
      <c r="V59" s="648"/>
      <c r="W59" s="648"/>
      <c r="X59" s="648"/>
      <c r="Y59" s="648"/>
      <c r="Z59" s="648"/>
      <c r="AA59" s="649"/>
      <c r="AB59" s="3"/>
      <c r="AC59" s="3"/>
      <c r="AD59" s="3"/>
      <c r="AE59" s="3"/>
      <c r="AF59" s="3"/>
      <c r="AG59" s="244"/>
      <c r="AH59" s="4"/>
      <c r="AS59" s="4"/>
    </row>
    <row r="60" spans="1:45" ht="16.2"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2"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53"/>
      <c r="Z61" s="653"/>
      <c r="AA61" s="3" t="s">
        <v>1558</v>
      </c>
      <c r="AB61" s="3"/>
      <c r="AC61" s="3"/>
      <c r="AD61" s="3"/>
      <c r="AE61" s="3"/>
      <c r="AF61" s="3"/>
      <c r="AG61" s="244"/>
      <c r="AH61" s="4"/>
      <c r="AS61" s="4"/>
    </row>
    <row r="62" spans="1:45" ht="16.2"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2"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2"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2"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2"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2"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2"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2"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2"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2"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2"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2"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2"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2"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2"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2"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04">
        <v>7</v>
      </c>
      <c r="AC77" s="604"/>
      <c r="AD77" s="604"/>
      <c r="AE77" s="604"/>
      <c r="AF77" s="604"/>
      <c r="AG77" s="74" t="s">
        <v>154</v>
      </c>
      <c r="AH77" s="181"/>
      <c r="AI77" s="181"/>
    </row>
    <row r="78" spans="1:45" ht="16.2"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598"/>
      <c r="AC78" s="598"/>
      <c r="AD78" s="598"/>
      <c r="AE78" s="598"/>
      <c r="AF78" s="598"/>
      <c r="AG78" s="127" t="s">
        <v>132</v>
      </c>
    </row>
    <row r="79" spans="1:45" ht="16.2"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05"/>
      <c r="AC79" s="605"/>
      <c r="AD79" s="605"/>
      <c r="AE79" s="605"/>
      <c r="AF79" s="605"/>
      <c r="AG79" s="246" t="s">
        <v>132</v>
      </c>
    </row>
    <row r="80" spans="1:45" ht="16.2"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598">
        <v>5000</v>
      </c>
      <c r="AB80" s="598"/>
      <c r="AC80" s="269" t="s">
        <v>132</v>
      </c>
      <c r="AD80" s="270" t="s">
        <v>1534</v>
      </c>
      <c r="AE80" s="606"/>
      <c r="AF80" s="606"/>
      <c r="AG80" s="246" t="s">
        <v>162</v>
      </c>
    </row>
    <row r="81" spans="1:70" ht="16.2"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598"/>
      <c r="AC81" s="598"/>
      <c r="AD81" s="598"/>
      <c r="AE81" s="598"/>
      <c r="AF81" s="598"/>
      <c r="AG81" s="130" t="s">
        <v>132</v>
      </c>
    </row>
    <row r="82" spans="1:70" s="177" customFormat="1" ht="16.2"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3"/>
      <c r="AC82" s="603"/>
      <c r="AD82" s="603"/>
      <c r="AE82" s="603"/>
      <c r="AF82" s="603"/>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2"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07">
        <f>IFERROR(AB82/AB78*100,0)</f>
        <v>0</v>
      </c>
      <c r="AC83" s="607"/>
      <c r="AD83" s="607"/>
      <c r="AE83" s="607"/>
      <c r="AF83" s="607"/>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2"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2"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2"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04"/>
      <c r="AC86" s="604"/>
      <c r="AD86" s="604"/>
      <c r="AE86" s="604"/>
      <c r="AF86" s="604"/>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2"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598"/>
      <c r="AC87" s="598"/>
      <c r="AD87" s="598"/>
      <c r="AE87" s="598"/>
      <c r="AF87" s="598"/>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2"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05"/>
      <c r="AC88" s="605"/>
      <c r="AD88" s="605"/>
      <c r="AE88" s="605"/>
      <c r="AF88" s="605"/>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2"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08">
        <f>AB88-AB87</f>
        <v>0</v>
      </c>
      <c r="AC89" s="608"/>
      <c r="AD89" s="608"/>
      <c r="AE89" s="608"/>
      <c r="AF89" s="608"/>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2"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598"/>
      <c r="AC90" s="598"/>
      <c r="AD90" s="598"/>
      <c r="AE90" s="598"/>
      <c r="AF90" s="598"/>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2"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3"/>
      <c r="AC91" s="603"/>
      <c r="AD91" s="603"/>
      <c r="AE91" s="603"/>
      <c r="AF91" s="603"/>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07">
        <f>IFERROR(AB91/AB87*100,0)</f>
        <v>0</v>
      </c>
      <c r="AC92" s="607"/>
      <c r="AD92" s="607"/>
      <c r="AE92" s="607"/>
      <c r="AF92" s="607"/>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2"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09"/>
      <c r="AB94" s="609"/>
      <c r="AC94" s="609"/>
      <c r="AD94" s="609"/>
      <c r="AE94" s="609"/>
      <c r="AF94" s="609"/>
      <c r="AG94" s="609"/>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2"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04"/>
      <c r="AC95" s="604"/>
      <c r="AD95" s="604"/>
      <c r="AE95" s="604"/>
      <c r="AF95" s="604"/>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2"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598"/>
      <c r="AC96" s="598"/>
      <c r="AD96" s="598"/>
      <c r="AE96" s="598"/>
      <c r="AF96" s="598"/>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2"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05"/>
      <c r="AC97" s="605"/>
      <c r="AD97" s="605"/>
      <c r="AE97" s="605"/>
      <c r="AF97" s="605"/>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2"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08">
        <f>AB97-AB96</f>
        <v>0</v>
      </c>
      <c r="AC98" s="608"/>
      <c r="AD98" s="608"/>
      <c r="AE98" s="608"/>
      <c r="AF98" s="608"/>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2"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598"/>
      <c r="AC99" s="598"/>
      <c r="AD99" s="598"/>
      <c r="AE99" s="598"/>
      <c r="AF99" s="598"/>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2"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3"/>
      <c r="AC100" s="603"/>
      <c r="AD100" s="603"/>
      <c r="AE100" s="603"/>
      <c r="AF100" s="603"/>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07">
        <f>IFERROR(AB100/AB96*100,0)</f>
        <v>0</v>
      </c>
      <c r="AC101" s="607"/>
      <c r="AD101" s="607"/>
      <c r="AE101" s="607"/>
      <c r="AF101" s="607"/>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2"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09"/>
      <c r="AB103" s="609"/>
      <c r="AC103" s="609"/>
      <c r="AD103" s="609"/>
      <c r="AE103" s="609"/>
      <c r="AF103" s="609"/>
      <c r="AG103" s="609"/>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2"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04"/>
      <c r="AC104" s="604"/>
      <c r="AD104" s="604"/>
      <c r="AE104" s="604"/>
      <c r="AF104" s="604"/>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2"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598"/>
      <c r="AC105" s="598"/>
      <c r="AD105" s="598"/>
      <c r="AE105" s="598"/>
      <c r="AF105" s="598"/>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2"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05"/>
      <c r="AC106" s="605"/>
      <c r="AD106" s="605"/>
      <c r="AE106" s="605"/>
      <c r="AF106" s="605"/>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2"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08">
        <f>AB106-AB105</f>
        <v>0</v>
      </c>
      <c r="AC107" s="608"/>
      <c r="AD107" s="608"/>
      <c r="AE107" s="608"/>
      <c r="AF107" s="608"/>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2"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598"/>
      <c r="AC108" s="598"/>
      <c r="AD108" s="598"/>
      <c r="AE108" s="598"/>
      <c r="AF108" s="598"/>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3"/>
      <c r="AC109" s="603"/>
      <c r="AD109" s="603"/>
      <c r="AE109" s="603"/>
      <c r="AF109" s="603"/>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07">
        <f>IFERROR(AB109/AB105*100,0)</f>
        <v>0</v>
      </c>
      <c r="AC110" s="607"/>
      <c r="AD110" s="607"/>
      <c r="AE110" s="607"/>
      <c r="AF110" s="607"/>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2"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09"/>
      <c r="AB112" s="609"/>
      <c r="AC112" s="609"/>
      <c r="AD112" s="609"/>
      <c r="AE112" s="609"/>
      <c r="AF112" s="609"/>
      <c r="AG112" s="609"/>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2"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04"/>
      <c r="AC113" s="604"/>
      <c r="AD113" s="604"/>
      <c r="AE113" s="604"/>
      <c r="AF113" s="604"/>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2"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598"/>
      <c r="AC114" s="598"/>
      <c r="AD114" s="598"/>
      <c r="AE114" s="598"/>
      <c r="AF114" s="598"/>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2"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05"/>
      <c r="AC115" s="605"/>
      <c r="AD115" s="605"/>
      <c r="AE115" s="605"/>
      <c r="AF115" s="605"/>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2"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08">
        <f>AB115-AB114</f>
        <v>0</v>
      </c>
      <c r="AC116" s="608"/>
      <c r="AD116" s="608"/>
      <c r="AE116" s="608"/>
      <c r="AF116" s="608"/>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2"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598"/>
      <c r="AC117" s="598"/>
      <c r="AD117" s="598"/>
      <c r="AE117" s="598"/>
      <c r="AF117" s="598"/>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2"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03"/>
      <c r="AC118" s="603"/>
      <c r="AD118" s="603"/>
      <c r="AE118" s="603"/>
      <c r="AF118" s="603"/>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07">
        <f>IFERROR(AB118/AB114*100,0)</f>
        <v>0</v>
      </c>
      <c r="AC119" s="607"/>
      <c r="AD119" s="607"/>
      <c r="AE119" s="607"/>
      <c r="AF119" s="607"/>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2"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1"/>
      <c r="AB122" s="611"/>
      <c r="AC122" s="611"/>
      <c r="AD122" s="611"/>
      <c r="AE122" s="611"/>
      <c r="AF122" s="611"/>
      <c r="AG122" s="611"/>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2"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12">
        <v>1</v>
      </c>
      <c r="AC123" s="612"/>
      <c r="AD123" s="612"/>
      <c r="AE123" s="612"/>
      <c r="AF123" s="612"/>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2"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0"/>
      <c r="AC124" s="610"/>
      <c r="AD124" s="610"/>
      <c r="AE124" s="610"/>
      <c r="AF124" s="610"/>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2"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0"/>
      <c r="AC125" s="610"/>
      <c r="AD125" s="610"/>
      <c r="AE125" s="610"/>
      <c r="AF125" s="610"/>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2"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13"/>
      <c r="AC126" s="613"/>
      <c r="AD126" s="613"/>
      <c r="AE126" s="613"/>
      <c r="AF126" s="613"/>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2"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0"/>
      <c r="AC127" s="610"/>
      <c r="AD127" s="610"/>
      <c r="AE127" s="610"/>
      <c r="AF127" s="610"/>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2"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14">
        <f>AB126-AB124</f>
        <v>0</v>
      </c>
      <c r="AC128" s="614"/>
      <c r="AD128" s="614"/>
      <c r="AE128" s="614"/>
      <c r="AF128" s="614"/>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2"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598">
        <v>3000</v>
      </c>
      <c r="AB129" s="598"/>
      <c r="AC129" s="271" t="s">
        <v>132</v>
      </c>
      <c r="AD129" s="271" t="s">
        <v>1534</v>
      </c>
      <c r="AE129" s="606"/>
      <c r="AF129" s="606"/>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2"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0"/>
      <c r="AC130" s="610"/>
      <c r="AD130" s="610"/>
      <c r="AE130" s="610"/>
      <c r="AF130" s="610"/>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2"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5"/>
      <c r="AC131" s="615"/>
      <c r="AD131" s="615"/>
      <c r="AE131" s="615"/>
      <c r="AF131" s="615"/>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07">
        <f>IFERROR(AB131/AB125*100,0)</f>
        <v>0</v>
      </c>
      <c r="AC132" s="607"/>
      <c r="AD132" s="607"/>
      <c r="AE132" s="607"/>
      <c r="AF132" s="607"/>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2"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1"/>
      <c r="AB134" s="611"/>
      <c r="AC134" s="611"/>
      <c r="AD134" s="611"/>
      <c r="AE134" s="611"/>
      <c r="AF134" s="611"/>
      <c r="AG134" s="611"/>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2"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12">
        <v>2</v>
      </c>
      <c r="AC135" s="612"/>
      <c r="AD135" s="612"/>
      <c r="AE135" s="612"/>
      <c r="AF135" s="612"/>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2"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0"/>
      <c r="AC136" s="610"/>
      <c r="AD136" s="610"/>
      <c r="AE136" s="610"/>
      <c r="AF136" s="610"/>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2"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0"/>
      <c r="AC137" s="610"/>
      <c r="AD137" s="610"/>
      <c r="AE137" s="610"/>
      <c r="AF137" s="610"/>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2"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13"/>
      <c r="AC138" s="613"/>
      <c r="AD138" s="613"/>
      <c r="AE138" s="613"/>
      <c r="AF138" s="613"/>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2"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0"/>
      <c r="AC139" s="610"/>
      <c r="AD139" s="610"/>
      <c r="AE139" s="610"/>
      <c r="AF139" s="610"/>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2"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14">
        <f>AB138-AB136</f>
        <v>0</v>
      </c>
      <c r="AC140" s="614"/>
      <c r="AD140" s="614"/>
      <c r="AE140" s="614"/>
      <c r="AF140" s="614"/>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2"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16">
        <v>1200</v>
      </c>
      <c r="AB141" s="616"/>
      <c r="AC141" s="271" t="s">
        <v>132</v>
      </c>
      <c r="AD141" s="271" t="s">
        <v>1534</v>
      </c>
      <c r="AE141" s="606"/>
      <c r="AF141" s="606"/>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2"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0"/>
      <c r="AC142" s="610"/>
      <c r="AD142" s="610"/>
      <c r="AE142" s="610"/>
      <c r="AF142" s="610"/>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2"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15"/>
      <c r="AC143" s="615"/>
      <c r="AD143" s="615"/>
      <c r="AE143" s="615"/>
      <c r="AF143" s="615"/>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07">
        <f>IFERROR(AB143/AB137*100,0)</f>
        <v>0</v>
      </c>
      <c r="AC144" s="607"/>
      <c r="AD144" s="607"/>
      <c r="AE144" s="607"/>
      <c r="AF144" s="607"/>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2"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2"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2"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17"/>
      <c r="K149" s="617"/>
      <c r="L149" s="617"/>
      <c r="M149" s="617"/>
      <c r="N149" s="617"/>
      <c r="O149" s="617"/>
      <c r="P149" s="617"/>
      <c r="Q149" s="617"/>
      <c r="R149" s="617"/>
      <c r="S149" s="617"/>
      <c r="T149" s="617"/>
      <c r="U149" s="617"/>
      <c r="V149" s="617"/>
      <c r="W149" s="617"/>
      <c r="X149" s="617"/>
      <c r="Y149" s="617"/>
      <c r="Z149" s="617"/>
      <c r="AA149" s="617"/>
      <c r="AB149" s="617"/>
      <c r="AC149" s="617"/>
      <c r="AD149" s="617"/>
      <c r="AE149" s="617"/>
      <c r="AF149" s="617"/>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2" customHeight="1">
      <c r="A152" s="17"/>
      <c r="B152" s="3"/>
      <c r="C152" s="618"/>
      <c r="D152" s="618"/>
      <c r="E152" s="618"/>
      <c r="F152" s="618"/>
      <c r="G152" s="618"/>
      <c r="H152" s="618"/>
      <c r="I152" s="618"/>
      <c r="J152" s="618"/>
      <c r="K152" s="618"/>
      <c r="L152" s="618"/>
      <c r="M152" s="618"/>
      <c r="N152" s="618"/>
      <c r="O152" s="618"/>
      <c r="P152" s="618"/>
      <c r="Q152" s="618"/>
      <c r="R152" s="618"/>
      <c r="S152" s="618"/>
      <c r="T152" s="618"/>
      <c r="U152" s="618"/>
      <c r="V152" s="618"/>
      <c r="W152" s="618"/>
      <c r="X152" s="618"/>
      <c r="Y152" s="618"/>
      <c r="Z152" s="618"/>
      <c r="AA152" s="618"/>
      <c r="AB152" s="618"/>
      <c r="AC152" s="618"/>
      <c r="AD152" s="618"/>
      <c r="AE152" s="618"/>
      <c r="AF152" s="618"/>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19" t="s">
        <v>231</v>
      </c>
      <c r="B155" s="619"/>
      <c r="C155" s="619"/>
      <c r="D155" s="619"/>
      <c r="E155" s="619"/>
      <c r="F155" s="619"/>
      <c r="G155" s="619"/>
      <c r="H155" s="619"/>
      <c r="I155" s="619"/>
      <c r="J155" s="619"/>
      <c r="K155" s="619"/>
      <c r="L155" s="619"/>
      <c r="M155" s="619"/>
      <c r="N155" s="619"/>
      <c r="O155" s="619"/>
      <c r="P155" s="619"/>
      <c r="Q155" s="619"/>
      <c r="R155" s="619"/>
      <c r="S155" s="619"/>
      <c r="T155" s="619"/>
      <c r="U155" s="619"/>
      <c r="V155" s="619"/>
      <c r="W155" s="619"/>
      <c r="X155" s="619"/>
      <c r="Y155" s="619"/>
      <c r="Z155" s="619"/>
      <c r="AA155" s="619"/>
      <c r="AB155" s="619"/>
      <c r="AC155" s="619"/>
      <c r="AD155" s="619"/>
      <c r="AE155" s="619"/>
      <c r="AF155" s="619"/>
      <c r="AG155" s="619"/>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19"/>
      <c r="B156" s="619"/>
      <c r="C156" s="619"/>
      <c r="D156" s="619"/>
      <c r="E156" s="619"/>
      <c r="F156" s="619"/>
      <c r="G156" s="619"/>
      <c r="H156" s="619"/>
      <c r="I156" s="619"/>
      <c r="J156" s="619"/>
      <c r="K156" s="619"/>
      <c r="L156" s="619"/>
      <c r="M156" s="619"/>
      <c r="N156" s="619"/>
      <c r="O156" s="619"/>
      <c r="P156" s="619"/>
      <c r="Q156" s="619"/>
      <c r="R156" s="619"/>
      <c r="S156" s="619"/>
      <c r="T156" s="619"/>
      <c r="U156" s="619"/>
      <c r="V156" s="619"/>
      <c r="W156" s="619"/>
      <c r="X156" s="619"/>
      <c r="Y156" s="619"/>
      <c r="Z156" s="619"/>
      <c r="AA156" s="619"/>
      <c r="AB156" s="619"/>
      <c r="AC156" s="619"/>
      <c r="AD156" s="619"/>
      <c r="AE156" s="619"/>
      <c r="AF156" s="619"/>
      <c r="AG156" s="619"/>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0"/>
      <c r="F157" s="620"/>
      <c r="G157" s="3" t="s">
        <v>16</v>
      </c>
      <c r="H157" s="620"/>
      <c r="I157" s="620"/>
      <c r="J157" s="3" t="s">
        <v>126</v>
      </c>
      <c r="K157" s="620"/>
      <c r="L157" s="620"/>
      <c r="M157" s="3" t="s">
        <v>18</v>
      </c>
      <c r="N157" s="3"/>
      <c r="O157" s="3"/>
      <c r="P157" s="3" t="s">
        <v>232</v>
      </c>
      <c r="Q157" s="3"/>
      <c r="R157" s="3"/>
      <c r="S157" s="3"/>
      <c r="T157" s="621"/>
      <c r="U157" s="621"/>
      <c r="V157" s="621"/>
      <c r="W157" s="621"/>
      <c r="X157" s="621"/>
      <c r="Y157" s="621"/>
      <c r="Z157" s="621"/>
      <c r="AA157" s="621"/>
      <c r="AB157" s="621"/>
      <c r="AC157" s="621"/>
      <c r="AD157" s="621"/>
      <c r="AE157" s="621"/>
      <c r="AF157" s="621"/>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2"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2"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2"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2"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2"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2"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0"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30480</xdr:colOff>
                    <xdr:row>147</xdr:row>
                    <xdr:rowOff>22860</xdr:rowOff>
                  </from>
                  <to>
                    <xdr:col>2</xdr:col>
                    <xdr:colOff>30480</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30480</xdr:colOff>
                    <xdr:row>148</xdr:row>
                    <xdr:rowOff>7620</xdr:rowOff>
                  </from>
                  <to>
                    <xdr:col>2</xdr:col>
                    <xdr:colOff>30480</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60960</xdr:colOff>
                    <xdr:row>147</xdr:row>
                    <xdr:rowOff>7620</xdr:rowOff>
                  </from>
                  <to>
                    <xdr:col>12</xdr:col>
                    <xdr:colOff>60960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4" ma:contentTypeDescription="新しいドキュメントを作成します。" ma:contentTypeScope="" ma:versionID="836fee17cd83fb649f74c7ac81db5aeb">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a95148b3f0d225fa9c4b7aaf356b4a5d"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723912E5-D08D-42A0-B732-4FF5405B4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