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50" documentId="8_{8108D80D-83C2-41C7-AEA0-D92EA872D482}" xr6:coauthVersionLast="47" xr6:coauthVersionMax="47" xr10:uidLastSave="{78BBB229-FF0C-4B18-A6A5-8F0FC895FBCA}"/>
  <workbookProtection workbookAlgorithmName="SHA-512" workbookHashValue="4nArlG8LW9sqhMvP+fukncdfMURgND58yzacbu5COtLgZNo5NgdPu46OJ+bt5GeDgcfvvkU3TCtoVgyROGNyJQ==" workbookSaltValue="m2z0oZK2NzdhqPe9aShsIg==" workbookSpinCount="100000" lockStructure="1"/>
  <bookViews>
    <workbookView xWindow="-289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20" l="1"/>
  <c r="B4" i="16"/>
  <c r="A4" i="16"/>
  <c r="M2" i="26"/>
  <c r="M2" i="25"/>
  <c r="AP38" i="23" l="1"/>
  <c r="AP37" i="23"/>
  <c r="AP35" i="23"/>
  <c r="AP34" i="23"/>
  <c r="AP54" i="20"/>
  <c r="AP53" i="20"/>
  <c r="AP51" i="20"/>
  <c r="AP50" i="20"/>
  <c r="AB99" i="26"/>
  <c r="AB98" i="26"/>
  <c r="AC91" i="26"/>
  <c r="AC82" i="26"/>
  <c r="AC73" i="26"/>
  <c r="AC64" i="26"/>
  <c r="AC55" i="26"/>
  <c r="AC46" i="26"/>
  <c r="AC45" i="26"/>
  <c r="AC47" i="26" s="1"/>
  <c r="AC48" i="26" s="1"/>
  <c r="AC44" i="26"/>
  <c r="AB34" i="26"/>
  <c r="AB26" i="26"/>
  <c r="V21" i="26"/>
  <c r="V15" i="26"/>
  <c r="AB98" i="25"/>
  <c r="AB97" i="25"/>
  <c r="AC90" i="25"/>
  <c r="AC81" i="25"/>
  <c r="AC72" i="25"/>
  <c r="AC63" i="25"/>
  <c r="AC54" i="25"/>
  <c r="AC46" i="25"/>
  <c r="AC45" i="25"/>
  <c r="AC44" i="25"/>
  <c r="AC43" i="25"/>
  <c r="AB33" i="25"/>
  <c r="AB25" i="25"/>
  <c r="V20" i="25"/>
  <c r="V14" i="25"/>
  <c r="M27" i="23"/>
  <c r="X39" i="21"/>
  <c r="AD35" i="21"/>
  <c r="AD27" i="21"/>
  <c r="D149" i="20"/>
  <c r="T90" i="20"/>
  <c r="M90" i="20"/>
  <c r="AC71" i="20"/>
  <c r="AC70" i="20"/>
  <c r="I42" i="18"/>
  <c r="K7" i="29"/>
  <c r="M80" i="20" l="1"/>
  <c r="M92" i="20" s="1"/>
  <c r="M46" i="21"/>
  <c r="HW2" i="16"/>
  <c r="HV2" i="16"/>
  <c r="HS2" i="16"/>
  <c r="HR2" i="16"/>
  <c r="HQ2" i="16"/>
  <c r="HP2" i="16"/>
  <c r="HO2" i="16"/>
  <c r="HL2" i="16"/>
  <c r="HK2" i="16"/>
  <c r="HJ2" i="16"/>
  <c r="HI2" i="16"/>
  <c r="HH2" i="16"/>
  <c r="HE2" i="16"/>
  <c r="HD2" i="16"/>
  <c r="HC2" i="16"/>
  <c r="HB2" i="16"/>
  <c r="HA2" i="16"/>
  <c r="GX2" i="16"/>
  <c r="GW2" i="16"/>
  <c r="GV2" i="16"/>
  <c r="GU2" i="16"/>
  <c r="GT2" i="16"/>
  <c r="GQ2" i="16"/>
  <c r="GP2" i="16"/>
  <c r="GO2" i="16"/>
  <c r="GN2" i="16"/>
  <c r="GG2" i="16"/>
  <c r="GE2" i="16"/>
  <c r="GD2" i="16"/>
  <c r="GC2" i="16"/>
  <c r="GB2" i="16"/>
  <c r="GA2" i="16"/>
  <c r="FZ2" i="16"/>
  <c r="FY2" i="16"/>
  <c r="FX2" i="16"/>
  <c r="FW2" i="16"/>
  <c r="FV2" i="16"/>
  <c r="FU2" i="16"/>
  <c r="FT2" i="16"/>
  <c r="FS2" i="16"/>
  <c r="FR2" i="16"/>
  <c r="FQ2" i="16"/>
  <c r="FP2" i="16"/>
  <c r="FO2" i="16"/>
  <c r="FN2" i="16"/>
  <c r="FI2" i="16"/>
  <c r="FH2" i="16"/>
  <c r="FE2" i="16"/>
  <c r="FD2" i="16"/>
  <c r="FC2" i="16"/>
  <c r="FB2" i="16"/>
  <c r="FA2" i="16"/>
  <c r="EX2" i="16"/>
  <c r="EW2" i="16"/>
  <c r="EV2" i="16"/>
  <c r="EU2" i="16"/>
  <c r="ET2" i="16"/>
  <c r="EQ2" i="16"/>
  <c r="EP2" i="16"/>
  <c r="EO2" i="16"/>
  <c r="EN2" i="16"/>
  <c r="EG2" i="16"/>
  <c r="EM2" i="16"/>
  <c r="EJ2" i="16"/>
  <c r="EI2" i="16"/>
  <c r="EH2" i="16"/>
  <c r="EF2" i="16"/>
  <c r="EC2" i="16"/>
  <c r="EB2" i="16"/>
  <c r="EA2" i="16"/>
  <c r="GI2" i="16"/>
  <c r="GJ2" i="16"/>
  <c r="DZ2" i="16"/>
  <c r="DS2" i="16"/>
  <c r="DQ2" i="16"/>
  <c r="DP2" i="16"/>
  <c r="DO2" i="16"/>
  <c r="DN2" i="16"/>
  <c r="DM2" i="16"/>
  <c r="DL2" i="16"/>
  <c r="DK2" i="16"/>
  <c r="DE2" i="16"/>
  <c r="DF2" i="16"/>
  <c r="DG2" i="16"/>
  <c r="DH2" i="16"/>
  <c r="DI2" i="16"/>
  <c r="DD2" i="16"/>
  <c r="DA2" i="16"/>
  <c r="Q40" i="23" l="1"/>
  <c r="CX2" i="16" l="1"/>
  <c r="CW2" i="16"/>
  <c r="CV2" i="16"/>
  <c r="CU2" i="16"/>
  <c r="CS2" i="16"/>
  <c r="CR2" i="16"/>
  <c r="CP2" i="16"/>
  <c r="CO2" i="16"/>
  <c r="CM2" i="16"/>
  <c r="CL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G2" i="16" s="1"/>
  <c r="AK23" i="21"/>
  <c r="Q23" i="21"/>
  <c r="BS2" i="16" s="1"/>
  <c r="Q31" i="21"/>
  <c r="CA2" i="16" s="1"/>
  <c r="A45" i="25"/>
  <c r="AK14" i="21"/>
  <c r="BR2" i="16" s="1"/>
  <c r="GK2" i="16"/>
  <c r="AP31" i="20"/>
  <c r="AD32" i="20" s="1"/>
  <c r="HT2" i="16"/>
  <c r="HY2" i="16" l="1"/>
  <c r="BZ2" i="16"/>
  <c r="AL2" i="16"/>
  <c r="AP80" i="20"/>
  <c r="AN2" i="16" s="1"/>
  <c r="AK2" i="16"/>
  <c r="Q2" i="16"/>
  <c r="GL2" i="16" l="1"/>
  <c r="CI2" i="16"/>
  <c r="CH2" i="16"/>
  <c r="AG81" i="20"/>
  <c r="D150" i="20" s="1"/>
  <c r="AK12" i="23"/>
  <c r="AK9" i="23"/>
  <c r="CN2" i="16" s="1"/>
  <c r="GM2" i="16"/>
  <c r="GR2" i="16"/>
  <c r="GY2" i="16"/>
  <c r="HF2" i="16"/>
  <c r="AC74" i="26"/>
  <c r="HG2" i="16" s="1"/>
  <c r="AC92" i="26"/>
  <c r="HU2" i="16" s="1"/>
  <c r="AC55" i="25"/>
  <c r="A89" i="25"/>
  <c r="A80" i="25"/>
  <c r="A71" i="25"/>
  <c r="A62" i="25"/>
  <c r="A53" i="25"/>
  <c r="A72" i="26"/>
  <c r="AC83" i="26" l="1"/>
  <c r="HN2" i="16" s="1"/>
  <c r="HM2" i="16"/>
  <c r="AC82" i="25"/>
  <c r="EZ2" i="16" s="1"/>
  <c r="EY2" i="16"/>
  <c r="AC73" i="25"/>
  <c r="ES2" i="16" s="1"/>
  <c r="ER2" i="16"/>
  <c r="AC64" i="25"/>
  <c r="EL2" i="16" s="1"/>
  <c r="EK2" i="16"/>
  <c r="AC91" i="25"/>
  <c r="FG2" i="16" s="1"/>
  <c r="FF2" i="16"/>
  <c r="EE2" i="16"/>
  <c r="ED2" i="16"/>
  <c r="CQ2" i="16"/>
  <c r="AQ37" i="20"/>
  <c r="A90" i="26"/>
  <c r="A81" i="26"/>
  <c r="A63" i="26"/>
  <c r="A54" i="26"/>
  <c r="A46" i="26"/>
  <c r="AC65" i="26"/>
  <c r="GZ2" i="16" s="1"/>
  <c r="AC56" i="26"/>
  <c r="GS2" i="16" s="1"/>
  <c r="V60" i="20"/>
  <c r="AB97" i="26" l="1"/>
  <c r="GF2" i="16"/>
  <c r="GH2" i="16" l="1"/>
  <c r="HX2" i="16"/>
  <c r="D144" i="20"/>
  <c r="AL140" i="20"/>
  <c r="I2" i="16"/>
  <c r="L19" i="20"/>
  <c r="BK2" i="16"/>
  <c r="HZ2" i="16" l="1"/>
  <c r="AB100" i="26"/>
  <c r="IA2" i="16" s="1"/>
  <c r="B7" i="18"/>
  <c r="D38" i="18"/>
  <c r="D112" i="20" l="1"/>
  <c r="Q57" i="20"/>
  <c r="AK37" i="20"/>
  <c r="M82" i="20" s="1"/>
  <c r="AK40" i="20"/>
  <c r="X2" i="16" s="1"/>
  <c r="N2" i="16"/>
  <c r="M2" i="16"/>
  <c r="L2" i="16"/>
  <c r="D2" i="16"/>
  <c r="E2" i="16"/>
  <c r="AV2" i="16" l="1"/>
  <c r="AO2" i="16"/>
  <c r="U2" i="16"/>
  <c r="AL149" i="20"/>
  <c r="C2" i="16"/>
  <c r="CK2" i="16" s="1"/>
  <c r="B2" i="16"/>
  <c r="AL142" i="20"/>
  <c r="B7" i="20"/>
  <c r="AK53" i="20"/>
  <c r="AK50" i="20"/>
  <c r="K8" i="29"/>
  <c r="L6" i="23"/>
  <c r="L5" i="23"/>
  <c r="L6" i="21"/>
  <c r="M60" i="20" l="1"/>
  <c r="AC2" i="16" s="1"/>
  <c r="BL2" i="16"/>
  <c r="CJ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AM34" i="20"/>
  <c r="AE104" i="20" s="1"/>
  <c r="AK104" i="20" s="1"/>
  <c r="AR13" i="20"/>
  <c r="AR9" i="20"/>
  <c r="L7" i="21"/>
  <c r="AK37" i="23"/>
  <c r="AK34" i="23"/>
  <c r="DW2" i="16"/>
  <c r="DV2" i="16"/>
  <c r="DU2" i="16"/>
  <c r="DJ2" i="16"/>
  <c r="AI10" i="25"/>
  <c r="AI9" i="25"/>
  <c r="X5" i="25"/>
  <c r="DC2" i="16" s="1"/>
  <c r="X4" i="25"/>
  <c r="DB2" i="16" s="1"/>
  <c r="AI11" i="26"/>
  <c r="AI10" i="26"/>
  <c r="X3" i="26"/>
  <c r="R46" i="23" l="1"/>
  <c r="CZ2" i="16" s="1"/>
  <c r="R43" i="23"/>
  <c r="CY2" i="16" s="1"/>
  <c r="Y69" i="20"/>
  <c r="U69" i="20"/>
  <c r="Q69" i="20"/>
  <c r="F86" i="20" s="1"/>
  <c r="AP2" i="16" s="1"/>
  <c r="DR2" i="16"/>
  <c r="AZ2" i="16"/>
  <c r="CT2" i="16"/>
  <c r="AM104" i="20"/>
  <c r="BD2" i="16"/>
  <c r="FK2" i="16"/>
  <c r="Z44" i="21"/>
  <c r="B27" i="21"/>
  <c r="BM2" i="16"/>
  <c r="J2" i="16"/>
  <c r="K2" i="16"/>
  <c r="B35" i="21"/>
  <c r="AC47" i="25" l="1"/>
  <c r="DY2" i="16" s="1"/>
  <c r="DX2" i="16"/>
  <c r="AB96" i="25"/>
  <c r="FJ2" i="16" s="1"/>
  <c r="DT2" i="16"/>
  <c r="F87" i="20"/>
  <c r="AQ2" i="16" s="1"/>
  <c r="F88" i="20"/>
  <c r="AR2" i="16" s="1"/>
  <c r="M97" i="20" l="1"/>
  <c r="D111" i="20" s="1"/>
  <c r="BA2" i="16"/>
  <c r="AB99" i="25" l="1"/>
  <c r="FM2" i="16" s="1"/>
  <c r="FL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<sst xmlns="http://schemas.openxmlformats.org/spreadsheetml/2006/main" count="1316" uniqueCount="781">
  <si>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</si>
  <si>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</si>
  <si>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</si>
  <si>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</si>
  <si>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</si>
  <si>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</si>
  <si>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</si>
  <si>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</si>
  <si>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</si>
  <si>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</si>
  <si>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</si>
  <si>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</si>
  <si>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</si>
  <si>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</si>
  <si>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</si>
  <si>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</si>
  <si>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</si>
  <si>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</si>
  <si>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</si>
  <si>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</si>
  <si>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</si>
  <si>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</si>
  <si>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</si>
  <si>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</si>
  <si>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</si>
  <si>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</si>
  <si>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</si>
  <si>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</si>
  <si>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</si>
  <si>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</si>
  <si>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</si>
  <si>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</si>
  <si>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</si>
  <si>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</si>
  <si>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</si>
  <si>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</si>
  <si>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</si>
  <si>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</si>
  <si>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</si>
  <si>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</si>
  <si>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</si>
  <si>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</si>
  <si>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</si>
  <si>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</si>
  <si>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</si>
  <si>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</si>
  <si>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</si>
  <si>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</si>
  <si>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</si>
  <si>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</si>
  <si>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</si>
  <si>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</si>
  <si>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</si>
  <si>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</si>
  <si>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</si>
  <si>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</si>
  <si>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</si>
  <si>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</si>
  <si>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</si>
  <si>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</si>
  <si>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</si>
  <si>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</si>
  <si>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</si>
  <si>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</si>
  <si>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</si>
  <si>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</si>
  <si>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</si>
  <si>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</si>
  <si>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</si>
  <si>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</si>
  <si>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</si>
  <si>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</si>
  <si>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</si>
  <si>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</si>
  <si>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</si>
  <si>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</si>
  <si>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</si>
  <si>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</si>
  <si>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</si>
  <si>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</si>
  <si>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</si>
  <si>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</si>
  <si>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</si>
  <si>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</si>
  <si>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</si>
  <si>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</si>
  <si>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</si>
  <si>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</si>
  <si>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</si>
  <si>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</si>
  <si>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</si>
  <si>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</si>
  <si>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</si>
  <si>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</si>
  <si>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</si>
  <si>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</si>
  <si>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</si>
  <si>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</si>
  <si>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</si>
  <si>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</si>
  <si>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</si>
  <si>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</si>
  <si>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</si>
  <si>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</si>
  <si>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</si>
  <si>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</si>
  <si>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</si>
  <si>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</si>
  <si>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</si>
  <si>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</si>
  <si>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</si>
  <si>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</si>
  <si>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</si>
  <si>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</si>
  <si>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</si>
  <si>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</si>
  <si>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</si>
  <si>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</si>
  <si>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</si>
  <si>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</si>
  <si>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</si>
  <si>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</si>
  <si>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</si>
  <si>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</si>
  <si>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</si>
  <si>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</si>
  <si>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</si>
  <si>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</si>
  <si>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</si>
  <si>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</si>
  <si>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</si>
  <si>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</si>
  <si>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</si>
  <si>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</si>
  <si>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</si>
  <si>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</si>
  <si>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</si>
  <si>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</si>
  <si>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</si>
  <si>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</si>
  <si>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</si>
  <si>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</si>
  <si>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</si>
  <si>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</si>
  <si>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</si>
  <si>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</si>
  <si>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</si>
  <si>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</si>
  <si>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</si>
  <si>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</si>
  <si>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</si>
  <si>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</si>
  <si>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</si>
  <si>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</si>
  <si>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</si>
  <si>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</si>
  <si>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</si>
  <si>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</si>
  <si>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</si>
  <si>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</si>
  <si>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</si>
  <si>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</si>
  <si>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</si>
  <si>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</si>
  <si>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</si>
  <si>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</si>
  <si>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</si>
  <si>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</si>
  <si>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</si>
  <si>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</si>
  <si>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</si>
  <si>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</si>
  <si>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</si>
  <si>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</si>
  <si>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</si>
  <si>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</si>
  <si>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</si>
  <si>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</si>
  <si>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</si>
  <si>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</si>
  <si>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</si>
  <si>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</si>
  <si>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</si>
  <si>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</si>
  <si>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</si>
  <si>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</si>
  <si>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</si>
  <si>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</si>
  <si>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</si>
  <si>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</si>
  <si>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</si>
  <si>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</si>
  <si>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</si>
  <si>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</si>
  <si>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</si>
  <si>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</si>
  <si>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</si>
  <si>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</si>
  <si>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</si>
  <si>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</si>
  <si>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</si>
  <si>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</si>
  <si>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</si>
  <si>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</si>
  <si>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</si>
  <si>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</si>
  <si>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</si>
  <si>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</si>
  <si>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</si>
  <si>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</si>
  <si>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</si>
  <si>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</si>
  <si>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</si>
  <si>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</si>
  <si>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</si>
  <si>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</si>
  <si>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</si>
  <si>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</si>
  <si>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</si>
  <si>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</si>
  <si>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</si>
  <si>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</si>
  <si>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</si>
  <si>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</si>
  <si>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</si>
  <si>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</si>
  <si>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</si>
  <si>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</si>
  <si>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</si>
  <si>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</si>
  <si>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</si>
  <si>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</si>
  <si>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</si>
  <si>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</si>
  <si>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</si>
  <si>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</si>
  <si>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</si>
  <si>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</si>
  <si>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</si>
  <si>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</si>
  <si>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</si>
  <si>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</si>
  <si>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</si>
  <si>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</si>
  <si>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</si>
  <si>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</si>
  <si>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</si>
  <si>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</si>
  <si>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</si>
  <si>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</si>
  <si>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</si>
  <si>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</si>
  <si>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</si>
  <si>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</si>
  <si>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</si>
  <si>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</si>
  <si>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</si>
  <si>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</si>
  <si>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</si>
  <si>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</si>
  <si>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</si>
  <si>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</si>
  <si>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</si>
  <si>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</si>
  <si>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</si>
  <si>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</si>
  <si>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</si>
  <si>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</si>
  <si>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</si>
  <si>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</si>
  <si>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</si>
  <si>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</si>
  <si>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</si>
  <si>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</si>
  <si>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</si>
  <si>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</si>
  <si>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</si>
  <si>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</si>
  <si>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</si>
  <si>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</si>
  <si>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</si>
  <si>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</si>
  <si>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</si>
  <si>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</si>
  <si>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</si>
  <si>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</si>
  <si>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</si>
  <si>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</si>
  <si>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</si>
  <si>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</si>
  <si>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</si>
  <si>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</si>
  <si>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</si>
  <si>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</si>
  <si>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</si>
  <si>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</si>
  <si>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</si>
  <si>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</si>
  <si>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</si>
  <si>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</si>
  <si>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</si>
  <si>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</si>
  <si>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</si>
  <si>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</si>
  <si>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</si>
  <si>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</si>
  <si>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</si>
  <si>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</si>
  <si>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</si>
  <si>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</si>
  <si>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</si>
  <si>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</si>
  <si>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</si>
  <si>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</si>
  <si>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</si>
  <si>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</si>
  <si>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</si>
  <si>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</si>
  <si>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</si>
  <si>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</si>
  <si>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</si>
  <si>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</si>
  <si>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</si>
  <si>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</si>
  <si>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</si>
  <si>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</si>
  <si>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</si>
  <si>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</si>
  <si>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</si>
  <si>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</si>
  <si>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</si>
  <si>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</si>
  <si>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</si>
  <si>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</si>
  <si>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</si>
  <si>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</si>
  <si>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</si>
  <si>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</si>
  <si>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</si>
  <si>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</si>
  <si>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</si>
  <si>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</si>
  <si>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</si>
  <si>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</si>
  <si>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</si>
  <si>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</si>
  <si>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</si>
  <si>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</si>
  <si>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</si>
  <si>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</si>
  <si>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</si>
  <si>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</si>
  <si>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</si>
  <si>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</si>
  <si>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</si>
  <si>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</si>
  <si>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</si>
  <si>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</si>
  <si>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</si>
  <si>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</si>
  <si>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</si>
  <si>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</si>
  <si>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</si>
  <si>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</si>
  <si>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</si>
  <si>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</si>
  <si>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</si>
  <si>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</si>
  <si>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</si>
  <si>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</si>
  <si>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</si>
  <si>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</si>
  <si>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</si>
  <si>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</si>
  <si>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</si>
  <si>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</si>
  <si>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</si>
  <si>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</si>
  <si>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</si>
  <si>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</si>
  <si>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</si>
  <si>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</si>
  <si>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</si>
  <si>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</si>
  <si>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</si>
  <si>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</si>
  <si>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</si>
  <si>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</si>
  <si>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</si>
  <si>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</si>
  <si>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</si>
  <si>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</si>
  <si>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</si>
  <si>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</si>
  <si>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</si>
  <si>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</si>
  <si>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</si>
  <si>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</si>
  <si>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</si>
  <si>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</si>
  <si>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</si>
  <si>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</si>
  <si>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</si>
  <si>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</si>
  <si>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</si>
  <si>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</si>
  <si>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</si>
  <si>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</si>
  <si>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</si>
  <si>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</si>
  <si>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</si>
  <si>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</si>
  <si>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</si>
  <si>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</si>
  <si>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</si>
  <si>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</si>
  <si>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</si>
  <si>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</si>
  <si>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</si>
  <si>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</si>
  <si>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</si>
  <si>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</si>
  <si>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</si>
  <si>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</si>
  <si>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</si>
  <si>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</si>
  <si>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</si>
  <si>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</si>
  <si>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</si>
  <si>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</si>
  <si>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</si>
  <si>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</si>
  <si>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</si>
  <si>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</si>
  <si>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</si>
  <si>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</si>
  <si>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</si>
  <si>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</si>
  <si>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</si>
  <si>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</si>
  <si>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</si>
  <si>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</si>
  <si>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</si>
  <si>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</si>
  <si>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</si>
  <si>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</si>
  <si>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</si>
  <si>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</si>
  <si>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</si>
  <si>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</si>
  <si>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</si>
  <si>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</si>
  <si>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</si>
  <si>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</si>
  <si>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</si>
  <si>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</si>
  <si>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</si>
  <si>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</si>
  <si>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</si>
  <si>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</si>
  <si>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</si>
  <si>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</si>
  <si>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</si>
  <si>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</si>
  <si>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</si>
  <si>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</si>
  <si>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</si>
  <si>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</si>
  <si>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</si>
  <si>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</si>
  <si>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</si>
  <si>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</si>
  <si>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</si>
  <si>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</si>
  <si>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</si>
  <si>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</si>
  <si>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</si>
  <si>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</si>
  <si>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</si>
  <si>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</si>
  <si>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</si>
  <si>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</si>
  <si>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</si>
  <si>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</si>
  <si>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</si>
  <si>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</si>
  <si>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</si>
  <si>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</si>
  <si>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</si>
  <si>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</si>
  <si>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</si>
  <si>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</si>
  <si>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</si>
  <si>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</si>
  <si>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</si>
  <si>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</si>
  <si>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</si>
  <si>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</si>
  <si>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</si>
  <si>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</si>
  <si>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</si>
  <si>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</si>
  <si>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</si>
  <si>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</si>
  <si>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</si>
  <si>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</si>
  <si>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</si>
  <si>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</si>
  <si>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</si>
  <si>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</si>
  <si>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</si>
  <si>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</si>
  <si>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</si>
  <si>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</si>
  <si>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</si>
  <si>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</si>
  <si>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</si>
  <si>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</si>
  <si>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</si>
  <si>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</si>
  <si>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</si>
  <si>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</si>
  <si>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</si>
  <si>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</si>
  <si>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</si>
  <si>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</si>
  <si>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</si>
  <si>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</si>
  <si>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</si>
  <si>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</si>
  <si>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</si>
  <si>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</si>
  <si>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</si>
  <si>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</si>
  <si>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</si>
  <si>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</si>
  <si>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</si>
  <si>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</si>
  <si>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</si>
  <si>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</si>
  <si>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</si>
  <si>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</si>
  <si>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</si>
  <si>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</si>
  <si>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</si>
  <si>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</si>
  <si>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</si>
  <si>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</si>
  <si>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</si>
  <si>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</si>
  <si>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</si>
  <si>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</si>
  <si>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</si>
  <si>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</si>
  <si>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</si>
  <si>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</si>
  <si>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</si>
  <si>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</si>
  <si>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</si>
  <si>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</si>
  <si>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</si>
  <si>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</si>
  <si>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</si>
  <si>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</si>
  <si>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</si>
  <si>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</si>
  <si>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</si>
  <si>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</si>
  <si>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</si>
  <si>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</si>
  <si>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</si>
  <si>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</si>
  <si>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</si>
  <si>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</si>
  <si>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</si>
  <si>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</si>
  <si>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</si>
  <si>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</si>
  <si>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</si>
  <si>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</si>
  <si>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</si>
  <si>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</si>
  <si>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</si>
  <si>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</si>
  <si>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</si>
  <si>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</si>
  <si>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</si>
  <si>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</si>
  <si>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</si>
  <si>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</si>
  <si>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</si>
  <si>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</si>
  <si>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</si>
  <si>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</si>
  <si>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</si>
  <si>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</si>
  <si>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</si>
  <si>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</si>
  <si>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</si>
  <si>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</si>
  <si>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</si>
  <si>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</si>
  <si>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</si>
  <si>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</si>
  <si>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</si>
  <si>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</si>
  <si>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</si>
  <si>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</si>
  <si>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</si>
  <si>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</si>
  <si>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</si>
  <si>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</si>
  <si>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</si>
  <si>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</si>
  <si>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</si>
  <si>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</si>
  <si>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</si>
  <si>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</si>
  <si>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</si>
  <si>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</si>
  <si>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</si>
  <si>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</si>
  <si>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</si>
  <si>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</si>
  <si>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</si>
  <si>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</si>
  <si>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</si>
  <si>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</si>
  <si>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</si>
  <si>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</si>
  <si>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</si>
  <si>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</si>
  <si>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</si>
  <si>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</si>
  <si>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</si>
  <si>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</si>
  <si>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</si>
  <si>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</si>
  <si>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</si>
  <si>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</si>
  <si>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</si>
  <si>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</si>
  <si>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</si>
  <si>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</si>
  <si>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</si>
  <si>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</si>
  <si>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</si>
  <si>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</si>
  <si>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</si>
  <si>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</si>
  <si>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</si>
  <si>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</si>
  <si>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</si>
  <si>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</si>
  <si>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</si>
  <si>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</si>
  <si>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</si>
  <si>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</si>
  <si>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</si>
  <si>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</si>
  <si>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</si>
  <si>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</si>
  <si>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</si>
  <si>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</si>
  <si>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</si>
  <si>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</si>
  <si>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</si>
  <si>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</si>
  <si>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</si>
  <si>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</si>
  <si>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</si>
  <si>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</si>
  <si>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</si>
  <si>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</si>
  <si>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</si>
  <si>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</si>
  <si>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</si>
  <si>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</si>
  <si>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</si>
  <si>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</si>
  <si>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</si>
  <si>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</si>
  <si>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</si>
  <si>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</si>
  <si>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</si>
  <si>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</si>
  <si>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</si>
  <si>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</si>
  <si>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</si>
  <si>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</si>
  <si>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</si>
  <si>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</si>
  <si>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</si>
  <si>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</si>
  <si>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</si>
  <si>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</si>
  <si>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</si>
  <si>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</si>
  <si>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</si>
  <si>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</si>
  <si>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</si>
  <si>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</si>
  <si>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</si>
  <si>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</si>
  <si>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</si>
  <si>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</si>
  <si>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</si>
  <si>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</si>
  <si>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</si>
  <si>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</si>
  <si>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</si>
  <si>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</si>
  <si>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</si>
  <si>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</si>
  <si>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</si>
  <si>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</si>
  <si>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</si>
  <si>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</si>
  <si>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</si>
  <si>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</si>
  <si>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</si>
  <si>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</si>
  <si>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</si>
  <si>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</si>
  <si>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</si>
  <si>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</si>
  <si>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</si>
  <si>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</si>
  <si>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</si>
  <si>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</si>
  <si>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</si>
  <si>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</si>
  <si>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</si>
  <si>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</si>
  <si>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</si>
  <si>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</si>
  <si>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</si>
  <si>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</si>
  <si>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</si>
  <si>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</si>
  <si>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</si>
  <si>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</si>
  <si>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</si>
  <si>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</si>
  <si>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</si>
  <si>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</si>
  <si>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</si>
  <si>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</si>
  <si>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</si>
  <si>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</si>
  <si>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</si>
  <si>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</si>
  <si>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</si>
  <si>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</si>
  <si>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</si>
  <si>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</si>
  <si>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</si>
  <si>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</si>
  <si>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</si>
  <si>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</si>
  <si>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</si>
  <si>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</si>
  <si>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</si>
  <si>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</si>
  <si>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</si>
  <si>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</si>
  <si>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</si>
  <si>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</si>
  <si>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</si>
  <si>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</si>
  <si>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</si>
  <si>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</si>
  <si>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</si>
  <si>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</si>
  <si>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</si>
  <si>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</si>
  <si>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</si>
  <si>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</si>
  <si>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</si>
  <si>
    <r>
      <t>　１　</t>
    </r>
    <r>
      <rPr>
        <sz val="14"/>
        <rFont val="ＭＳ Ｐゴシック"/>
        <family val="3"/>
        <charset val="128"/>
      </rPr>
      <t>「３」の「対象職員（常勤換算）数」については、自訪問看護ステーションに勤務する職員をいう。ただし、</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</si>
  <si>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r>
      <t>　　　専ら管理者の業務に従事する者</t>
    </r>
    <r>
      <rPr>
        <sz val="14"/>
        <color theme="1"/>
        <rFont val="ＭＳ Ｐゴシック"/>
        <family val="3"/>
        <charset val="128"/>
      </rPr>
      <t>並びに業務委託により勤務する者を除く。また、事業主及び役員を含まない。</t>
    </r>
    <rPh sb="39" eb="42">
      <t>ジギョウヌシ</t>
    </rPh>
    <rPh sb="42" eb="43">
      <t>オヨ</t>
    </rPh>
    <rPh sb="44" eb="46">
      <t>ヤクイン</t>
    </rPh>
    <rPh sb="47" eb="4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</si>
</sst>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1">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178"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38" fontId="2" fillId="3" borderId="3" xfId="3" applyFont="1" applyFill="1" applyBorder="1" applyAlignment="1" applyProtection="1">
      <alignment horizontal="center" vertical="center" shrinkToFit="1"/>
      <protection locked="0"/>
    </xf>
    <xf numFmtId="38" fontId="2" fillId="3" borderId="6" xfId="3"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row r="4">
          <cell r="B4" t="str">
            <v>訪問介護（介護予防含む）</v>
          </cell>
        </row>
      </sheetData>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refreshError="1"/>
      <sheetData sheetId="6">
        <row r="4">
          <cell r="A4" t="str">
            <v>訪問介護</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ow r="4">
          <cell r="A4" t="str">
            <v>訪問介護（介護予防含む）</v>
          </cell>
        </row>
      </sheetData>
      <sheetData sheetId="24">
        <row r="4">
          <cell r="A4" t="str">
            <v>訪問介護（介護予防含む）</v>
          </cell>
        </row>
      </sheetData>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topLeftCell="A23" zoomScaleNormal="100" zoomScaleSheetLayoutView="100" workbookViewId="0">
      <selection activeCell="AK23" sqref="AK23 AK34 AK36"/>
    </sheetView>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9" t="s">
        <v>82</v>
      </c>
      <c r="T2" s="300"/>
      <c r="U2" s="300"/>
      <c r="V2" s="301"/>
      <c r="W2" s="302" t="s">
        <v>287</v>
      </c>
      <c r="X2" s="303"/>
      <c r="Y2" s="303"/>
      <c r="Z2" s="303"/>
      <c r="AA2" s="303"/>
      <c r="AB2" s="303"/>
      <c r="AC2" s="303"/>
      <c r="AD2" s="303"/>
      <c r="AE2" s="303"/>
      <c r="AF2" s="304"/>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8" t="s">
        <v>83</v>
      </c>
      <c r="C4" s="308"/>
      <c r="D4" s="308"/>
      <c r="E4" s="308"/>
      <c r="F4" s="309" t="s">
        <v>84</v>
      </c>
      <c r="G4" s="309"/>
      <c r="H4" s="309"/>
      <c r="I4" s="309"/>
      <c r="J4" s="309"/>
      <c r="K4" s="309"/>
      <c r="L4" s="309"/>
      <c r="M4" s="309"/>
      <c r="N4" s="309"/>
      <c r="O4" s="309"/>
      <c r="P4" s="78"/>
      <c r="S4" s="299" t="s">
        <v>85</v>
      </c>
      <c r="T4" s="300"/>
      <c r="U4" s="300"/>
      <c r="V4" s="301"/>
      <c r="W4" s="302" t="s">
        <v>84</v>
      </c>
      <c r="X4" s="303"/>
      <c r="Y4" s="303"/>
      <c r="Z4" s="303"/>
      <c r="AA4" s="303"/>
      <c r="AB4" s="303"/>
      <c r="AC4" s="303"/>
      <c r="AD4" s="303"/>
      <c r="AE4" s="303"/>
      <c r="AF4" s="304"/>
    </row>
    <row r="5" spans="1:54" ht="49.5" customHeight="1">
      <c r="A5" s="312" t="s">
        <v>117</v>
      </c>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13" t="str">
        <f>IF(OR(AK9=FALSE,AK13=FALSE),"※項目が未チェックです","")</f>
        <v>※項目が未チェックです</v>
      </c>
      <c r="C7" s="313"/>
      <c r="D7" s="313"/>
      <c r="E7" s="313"/>
      <c r="F7" s="313"/>
      <c r="G7" s="313"/>
      <c r="H7" s="313"/>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317</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457</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456</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458</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459</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298"/>
      <c r="N18" s="298"/>
      <c r="O18" s="298"/>
      <c r="P18" s="298"/>
      <c r="Q18" s="298"/>
      <c r="R18" s="298"/>
      <c r="S18" s="298"/>
      <c r="T18" s="298"/>
      <c r="U18" s="298"/>
      <c r="V18" s="298"/>
      <c r="W18" s="298"/>
      <c r="X18" s="298"/>
      <c r="Y18" s="298"/>
    </row>
    <row r="19" spans="1:54" ht="30" customHeight="1">
      <c r="B19" s="22" t="s">
        <v>32</v>
      </c>
      <c r="C19" s="22"/>
      <c r="D19" s="22"/>
      <c r="E19" s="22"/>
      <c r="F19" s="22"/>
      <c r="G19" s="22"/>
      <c r="M19" s="310"/>
      <c r="N19" s="310"/>
      <c r="O19" s="310"/>
      <c r="P19" s="310"/>
      <c r="Q19" s="310"/>
      <c r="R19" s="310"/>
      <c r="S19" s="310"/>
      <c r="T19" s="310"/>
      <c r="U19" s="310"/>
      <c r="V19" s="310"/>
      <c r="W19" s="310"/>
      <c r="X19" s="310"/>
      <c r="Y19" s="310"/>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11"/>
      <c r="G26" s="311"/>
      <c r="H26" s="311"/>
      <c r="I26" s="311"/>
      <c r="J26" s="311"/>
      <c r="K26" s="311"/>
      <c r="L26" s="311"/>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4" t="s">
        <v>769</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K28" s="80"/>
    </row>
    <row r="29" spans="1:54" ht="24.75" customHeight="1">
      <c r="A29" s="23"/>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K29" s="80"/>
    </row>
    <row r="30" spans="1:54" s="22" customFormat="1" ht="24.75" customHeight="1">
      <c r="A30" s="23"/>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451</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463</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452</v>
      </c>
      <c r="C34" s="53"/>
      <c r="D34" s="80" t="s">
        <v>114</v>
      </c>
      <c r="E34" s="78"/>
      <c r="AK34" s="54" t="b">
        <v>0</v>
      </c>
      <c r="AL34" s="54"/>
      <c r="AM34" s="54"/>
      <c r="AN34" s="54"/>
      <c r="AO34" s="54"/>
      <c r="AP34" s="54"/>
      <c r="AX34" s="78"/>
      <c r="AY34" s="294"/>
      <c r="AZ34" s="295"/>
      <c r="BA34" s="294"/>
      <c r="BB34" s="294"/>
      <c r="BC34" s="295"/>
      <c r="BD34" s="294"/>
      <c r="BE34" s="294"/>
      <c r="BF34" s="295"/>
      <c r="BG34" s="294"/>
      <c r="BH34" s="294"/>
      <c r="BI34" s="295"/>
      <c r="BJ34" s="294"/>
      <c r="BK34" s="294"/>
      <c r="BL34" s="294"/>
    </row>
    <row r="35" spans="1:65" ht="24.95" customHeight="1" outlineLevel="1">
      <c r="A35" s="23"/>
      <c r="C35" s="53"/>
      <c r="D35" s="80" t="s">
        <v>113</v>
      </c>
      <c r="E35" s="78"/>
      <c r="X35" s="80"/>
      <c r="Y35" s="80"/>
      <c r="AK35" s="76"/>
      <c r="AL35" s="54"/>
      <c r="AM35" s="54"/>
      <c r="AN35" s="54"/>
      <c r="AO35" s="54"/>
      <c r="AP35" s="54"/>
      <c r="AX35" s="78"/>
      <c r="AY35" s="294"/>
      <c r="AZ35" s="295"/>
      <c r="BA35" s="294"/>
      <c r="BB35" s="294"/>
      <c r="BC35" s="295"/>
      <c r="BD35" s="294"/>
      <c r="BE35" s="294"/>
      <c r="BF35" s="295"/>
      <c r="BG35" s="294"/>
      <c r="BH35" s="294"/>
      <c r="BI35" s="295"/>
      <c r="BJ35" s="294"/>
      <c r="BK35" s="294"/>
      <c r="BL35" s="294"/>
    </row>
    <row r="36" spans="1:65" ht="24.95" customHeight="1" outlineLevel="1">
      <c r="A36" s="23"/>
      <c r="B36" s="29" t="s">
        <v>453</v>
      </c>
      <c r="C36" s="53"/>
      <c r="D36" s="80" t="s">
        <v>454</v>
      </c>
      <c r="E36" s="78"/>
      <c r="AK36" s="54" t="b">
        <v>0</v>
      </c>
      <c r="AL36" s="54"/>
      <c r="AM36" s="54"/>
      <c r="AN36" s="54"/>
      <c r="AO36" s="54"/>
      <c r="AP36" s="54"/>
      <c r="AX36" s="78"/>
      <c r="AY36" s="78"/>
      <c r="AZ36" s="77"/>
      <c r="BA36" s="294"/>
      <c r="BB36" s="294"/>
      <c r="BC36" s="77"/>
      <c r="BD36" s="294"/>
      <c r="BE36" s="294"/>
      <c r="BF36" s="77"/>
      <c r="BG36" s="294"/>
      <c r="BH36" s="294"/>
      <c r="BI36" s="77"/>
      <c r="BJ36" s="294"/>
      <c r="BK36" s="294"/>
      <c r="BL36" s="78"/>
    </row>
    <row r="37" spans="1:65" ht="24.95" customHeight="1">
      <c r="A37" s="23"/>
      <c r="B37" s="80"/>
      <c r="C37" s="95"/>
      <c r="D37" s="80" t="s">
        <v>426</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464</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455</v>
      </c>
      <c r="C40" s="53"/>
      <c r="D40" s="265" t="s">
        <v>465</v>
      </c>
      <c r="E40" s="266"/>
      <c r="F40" s="265"/>
      <c r="AK40" s="54" t="b">
        <v>0</v>
      </c>
      <c r="AM40" s="54"/>
      <c r="AN40" s="54"/>
      <c r="AO40" s="54"/>
      <c r="AP40" s="54"/>
      <c r="AQ40" s="54"/>
      <c r="AY40" s="266"/>
      <c r="AZ40" s="266"/>
      <c r="BA40" s="267"/>
      <c r="BB40" s="294"/>
      <c r="BC40" s="294"/>
      <c r="BD40" s="267"/>
      <c r="BE40" s="294"/>
      <c r="BF40" s="294"/>
      <c r="BG40" s="267"/>
      <c r="BH40" s="294"/>
      <c r="BI40" s="294"/>
      <c r="BJ40" s="267"/>
      <c r="BK40" s="294"/>
      <c r="BL40" s="294"/>
      <c r="BM40" s="266"/>
    </row>
    <row r="41" spans="1:65" ht="24.75" customHeight="1">
      <c r="A41" s="23"/>
      <c r="B41" s="29" t="s">
        <v>314</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6" t="str">
        <f>IF(AK23=TRUE,IF(AK34=TRUE,"訪問看護ベースアップ評価料（Ⅰ）の注３",IF(AK36=TRUE,"訪問看護ベースアップ評価料（Ⅰ）の注３(様式提出必須）","訪問看護ベースアップ評価料（Ⅰ）")),"")</f>
        <v/>
      </c>
      <c r="J42" s="306"/>
      <c r="K42" s="306"/>
      <c r="L42" s="306"/>
      <c r="M42" s="306"/>
      <c r="N42" s="306"/>
      <c r="O42" s="306"/>
      <c r="P42" s="306"/>
      <c r="Q42" s="306"/>
      <c r="R42" s="306"/>
      <c r="S42" s="306"/>
      <c r="T42" s="306"/>
      <c r="U42" s="306"/>
      <c r="V42" s="306"/>
      <c r="W42" s="306"/>
      <c r="X42" s="306"/>
      <c r="Y42" s="306"/>
      <c r="Z42" s="306"/>
      <c r="AA42" s="306"/>
      <c r="AB42" s="306"/>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7"/>
      <c r="J44" s="307"/>
      <c r="K44" s="307"/>
      <c r="L44" s="307"/>
      <c r="M44" s="307"/>
      <c r="N44" s="307"/>
      <c r="O44" s="307"/>
      <c r="P44" s="307"/>
      <c r="Q44" s="307"/>
      <c r="R44" s="307"/>
      <c r="S44" s="307"/>
      <c r="T44" s="307"/>
      <c r="U44" s="307"/>
      <c r="V44" s="307"/>
      <c r="W44" s="307"/>
      <c r="X44" s="307"/>
      <c r="Y44" s="307"/>
      <c r="Z44" s="307"/>
      <c r="AA44" s="307"/>
      <c r="AB44" s="307"/>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5" t="s">
        <v>450</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row>
    <row r="47" spans="1:65" ht="24.75" customHeight="1">
      <c r="A47" s="29" t="s">
        <v>112</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row>
    <row r="48" spans="1:65" ht="24.75" customHeight="1">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row>
    <row r="49" spans="1:37" ht="24.75" customHeight="1">
      <c r="A49" s="29" t="s">
        <v>112</v>
      </c>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row>
    <row r="50" spans="1:37" ht="24.75" customHeight="1">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3foE2IuXfdXeUf/DuvWlBtbRsq2klg5ltOkYOos+Dr+9HWwEZoDMNUQa+FV5iy2nb8l5qzLWjRpc8JctRreXGw==" saltValue="boSNwY5s7qOnqWPmjwAhng==" spinCount="100000" sheet="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277</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8" t="s">
        <v>26</v>
      </c>
      <c r="B2" s="488"/>
      <c r="C2" s="488" t="s">
        <v>55</v>
      </c>
      <c r="D2" s="488" t="s">
        <v>54</v>
      </c>
    </row>
    <row r="3" spans="1:12" s="17" customFormat="1" ht="13.5">
      <c r="A3" s="20" t="s">
        <v>27</v>
      </c>
      <c r="B3" s="20" t="s">
        <v>28</v>
      </c>
      <c r="C3" s="488"/>
      <c r="D3" s="488"/>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278</v>
      </c>
      <c r="D22" s="17">
        <v>570</v>
      </c>
      <c r="F22" s="220" t="e">
        <f t="shared" si="0"/>
        <v>#VALUE!</v>
      </c>
      <c r="G22" s="220" t="e">
        <f t="shared" si="1"/>
        <v>#VALUE!</v>
      </c>
      <c r="H22" s="17" t="e">
        <f t="shared" si="4"/>
        <v>#VALUE!</v>
      </c>
      <c r="I22" s="17" t="e">
        <f t="shared" si="2"/>
        <v>#VALUE!</v>
      </c>
      <c r="J22" s="17" t="str">
        <f t="shared" si="3"/>
        <v/>
      </c>
      <c r="K22" s="17" t="s">
        <v>278</v>
      </c>
      <c r="L22" s="17">
        <v>19</v>
      </c>
    </row>
    <row r="23" spans="1:12" ht="12.75" customHeight="1">
      <c r="A23" s="17">
        <v>585</v>
      </c>
      <c r="B23" s="17">
        <v>615</v>
      </c>
      <c r="C23" s="17" t="s">
        <v>165</v>
      </c>
      <c r="D23" s="17">
        <v>600</v>
      </c>
      <c r="F23" s="220" t="e">
        <f t="shared" si="0"/>
        <v>#VALUE!</v>
      </c>
      <c r="G23" s="220" t="e">
        <f t="shared" si="1"/>
        <v>#VALUE!</v>
      </c>
      <c r="H23" s="17" t="e">
        <f t="shared" si="4"/>
        <v>#VALUE!</v>
      </c>
      <c r="I23" s="17" t="e">
        <f t="shared" si="2"/>
        <v>#VALUE!</v>
      </c>
      <c r="J23" s="17" t="str">
        <f t="shared" si="3"/>
        <v/>
      </c>
      <c r="K23" s="17" t="s">
        <v>165</v>
      </c>
      <c r="L23" s="17">
        <v>20</v>
      </c>
    </row>
    <row r="24" spans="1:12" ht="12.75" customHeight="1">
      <c r="A24" s="17">
        <v>615</v>
      </c>
      <c r="B24" s="17">
        <v>645</v>
      </c>
      <c r="C24" s="17" t="s">
        <v>279</v>
      </c>
      <c r="D24" s="17">
        <v>630</v>
      </c>
      <c r="F24" s="220" t="e">
        <f t="shared" si="0"/>
        <v>#VALUE!</v>
      </c>
      <c r="G24" s="220" t="e">
        <f t="shared" si="1"/>
        <v>#VALUE!</v>
      </c>
      <c r="H24" s="17" t="e">
        <f t="shared" si="4"/>
        <v>#VALUE!</v>
      </c>
      <c r="I24" s="17" t="e">
        <f t="shared" si="2"/>
        <v>#VALUE!</v>
      </c>
      <c r="J24" s="17" t="str">
        <f t="shared" si="3"/>
        <v/>
      </c>
      <c r="K24" s="17" t="s">
        <v>279</v>
      </c>
      <c r="L24" s="17">
        <v>21</v>
      </c>
    </row>
    <row r="25" spans="1:12" ht="12.75" customHeight="1">
      <c r="A25" s="17">
        <v>645</v>
      </c>
      <c r="B25" s="17">
        <v>675</v>
      </c>
      <c r="C25" s="17" t="s">
        <v>167</v>
      </c>
      <c r="D25" s="17">
        <v>660</v>
      </c>
      <c r="F25" s="220" t="e">
        <f t="shared" si="0"/>
        <v>#VALUE!</v>
      </c>
      <c r="G25" s="220" t="e">
        <f t="shared" si="1"/>
        <v>#VALUE!</v>
      </c>
      <c r="H25" s="17" t="e">
        <f t="shared" si="4"/>
        <v>#VALUE!</v>
      </c>
      <c r="I25" s="17" t="e">
        <f t="shared" si="2"/>
        <v>#VALUE!</v>
      </c>
      <c r="J25" s="17" t="str">
        <f t="shared" si="3"/>
        <v/>
      </c>
      <c r="K25" s="17" t="s">
        <v>167</v>
      </c>
      <c r="L25" s="17">
        <v>22</v>
      </c>
    </row>
    <row r="26" spans="1:12" ht="12.75" customHeight="1">
      <c r="A26" s="17">
        <v>675</v>
      </c>
      <c r="B26" s="17">
        <v>705</v>
      </c>
      <c r="C26" s="17" t="s">
        <v>280</v>
      </c>
      <c r="D26" s="17">
        <v>690</v>
      </c>
      <c r="F26" s="220" t="e">
        <f t="shared" si="0"/>
        <v>#VALUE!</v>
      </c>
      <c r="G26" s="220" t="e">
        <f t="shared" si="1"/>
        <v>#VALUE!</v>
      </c>
      <c r="H26" s="17" t="e">
        <f t="shared" si="4"/>
        <v>#VALUE!</v>
      </c>
      <c r="I26" s="17" t="e">
        <f t="shared" si="2"/>
        <v>#VALUE!</v>
      </c>
      <c r="J26" s="17" t="str">
        <f t="shared" si="3"/>
        <v/>
      </c>
      <c r="K26" s="17" t="s">
        <v>280</v>
      </c>
      <c r="L26" s="17">
        <v>23</v>
      </c>
    </row>
    <row r="27" spans="1:12" ht="12.75" customHeight="1">
      <c r="A27" s="17">
        <v>705</v>
      </c>
      <c r="B27" s="17">
        <v>735</v>
      </c>
      <c r="C27" s="17" t="s">
        <v>169</v>
      </c>
      <c r="D27" s="17">
        <v>720</v>
      </c>
      <c r="F27" s="220" t="e">
        <f t="shared" si="0"/>
        <v>#VALUE!</v>
      </c>
      <c r="G27" s="220" t="e">
        <f t="shared" si="1"/>
        <v>#VALUE!</v>
      </c>
      <c r="H27" s="17" t="e">
        <f t="shared" si="4"/>
        <v>#VALUE!</v>
      </c>
      <c r="I27" s="17" t="e">
        <f t="shared" si="2"/>
        <v>#VALUE!</v>
      </c>
      <c r="J27" s="17" t="str">
        <f t="shared" si="3"/>
        <v/>
      </c>
      <c r="K27" s="17" t="s">
        <v>169</v>
      </c>
      <c r="L27" s="17">
        <v>24</v>
      </c>
    </row>
    <row r="28" spans="1:12" ht="12.75" customHeight="1">
      <c r="A28" s="17">
        <v>735</v>
      </c>
      <c r="B28" s="17">
        <v>765</v>
      </c>
      <c r="C28" s="17" t="s">
        <v>281</v>
      </c>
      <c r="D28" s="17">
        <v>750</v>
      </c>
      <c r="F28" s="220" t="e">
        <f t="shared" si="0"/>
        <v>#VALUE!</v>
      </c>
      <c r="G28" s="220" t="e">
        <f t="shared" si="1"/>
        <v>#VALUE!</v>
      </c>
      <c r="H28" s="17" t="e">
        <f t="shared" si="4"/>
        <v>#VALUE!</v>
      </c>
      <c r="I28" s="17" t="e">
        <f t="shared" si="2"/>
        <v>#VALUE!</v>
      </c>
      <c r="J28" s="17" t="str">
        <f t="shared" si="3"/>
        <v/>
      </c>
      <c r="K28" s="17" t="s">
        <v>281</v>
      </c>
      <c r="L28" s="17">
        <v>25</v>
      </c>
    </row>
    <row r="29" spans="1:12" ht="12.75" customHeight="1">
      <c r="A29" s="17">
        <v>765</v>
      </c>
      <c r="B29" s="17">
        <v>795</v>
      </c>
      <c r="C29" s="17" t="s">
        <v>171</v>
      </c>
      <c r="D29" s="17">
        <v>780</v>
      </c>
      <c r="F29" s="220" t="e">
        <f t="shared" si="0"/>
        <v>#VALUE!</v>
      </c>
      <c r="G29" s="220" t="e">
        <f t="shared" si="1"/>
        <v>#VALUE!</v>
      </c>
      <c r="H29" s="17" t="e">
        <f t="shared" si="4"/>
        <v>#VALUE!</v>
      </c>
      <c r="I29" s="17" t="e">
        <f t="shared" si="2"/>
        <v>#VALUE!</v>
      </c>
      <c r="J29" s="17" t="str">
        <f t="shared" si="3"/>
        <v/>
      </c>
      <c r="K29" s="17" t="s">
        <v>171</v>
      </c>
      <c r="L29" s="17">
        <v>26</v>
      </c>
    </row>
    <row r="30" spans="1:12" ht="12.75" customHeight="1">
      <c r="A30" s="17">
        <v>795</v>
      </c>
      <c r="B30" s="17">
        <v>825</v>
      </c>
      <c r="C30" s="17" t="s">
        <v>282</v>
      </c>
      <c r="D30" s="17">
        <v>810</v>
      </c>
      <c r="F30" s="220" t="e">
        <f t="shared" si="0"/>
        <v>#VALUE!</v>
      </c>
      <c r="G30" s="220" t="e">
        <f t="shared" si="1"/>
        <v>#VALUE!</v>
      </c>
      <c r="H30" s="17" t="e">
        <f t="shared" si="4"/>
        <v>#VALUE!</v>
      </c>
      <c r="I30" s="17" t="e">
        <f t="shared" si="2"/>
        <v>#VALUE!</v>
      </c>
      <c r="J30" s="17" t="str">
        <f t="shared" si="3"/>
        <v/>
      </c>
      <c r="K30" s="17" t="s">
        <v>282</v>
      </c>
      <c r="L30" s="17">
        <v>27</v>
      </c>
    </row>
    <row r="31" spans="1:12" ht="12.75" customHeight="1">
      <c r="A31" s="17">
        <v>825</v>
      </c>
      <c r="B31" s="17">
        <v>855</v>
      </c>
      <c r="C31" s="17" t="s">
        <v>173</v>
      </c>
      <c r="D31" s="17">
        <v>840</v>
      </c>
      <c r="F31" s="220" t="e">
        <f t="shared" si="0"/>
        <v>#VALUE!</v>
      </c>
      <c r="G31" s="220" t="e">
        <f t="shared" si="1"/>
        <v>#VALUE!</v>
      </c>
      <c r="H31" s="17" t="e">
        <f t="shared" si="4"/>
        <v>#VALUE!</v>
      </c>
      <c r="I31" s="17" t="e">
        <f t="shared" si="2"/>
        <v>#VALUE!</v>
      </c>
      <c r="J31" s="17" t="str">
        <f t="shared" si="3"/>
        <v/>
      </c>
      <c r="K31" s="17" t="s">
        <v>173</v>
      </c>
      <c r="L31" s="17">
        <v>28</v>
      </c>
    </row>
    <row r="32" spans="1:12" ht="12.75" customHeight="1">
      <c r="A32" s="17">
        <v>855</v>
      </c>
      <c r="B32" s="17">
        <v>885</v>
      </c>
      <c r="C32" s="17" t="s">
        <v>283</v>
      </c>
      <c r="D32" s="17">
        <v>870</v>
      </c>
      <c r="F32" s="220" t="e">
        <f t="shared" si="0"/>
        <v>#VALUE!</v>
      </c>
      <c r="G32" s="220" t="e">
        <f t="shared" si="1"/>
        <v>#VALUE!</v>
      </c>
      <c r="H32" s="17" t="e">
        <f t="shared" si="4"/>
        <v>#VALUE!</v>
      </c>
      <c r="I32" s="17" t="e">
        <f t="shared" si="2"/>
        <v>#VALUE!</v>
      </c>
      <c r="J32" s="17" t="str">
        <f t="shared" si="3"/>
        <v/>
      </c>
      <c r="K32" s="17" t="s">
        <v>283</v>
      </c>
      <c r="L32" s="17">
        <v>29</v>
      </c>
    </row>
    <row r="33" spans="1:12" ht="12.75" customHeight="1">
      <c r="A33" s="17">
        <v>885</v>
      </c>
      <c r="B33" s="17">
        <v>915</v>
      </c>
      <c r="C33" s="17" t="s">
        <v>175</v>
      </c>
      <c r="D33" s="17">
        <v>900</v>
      </c>
      <c r="F33" s="220" t="e">
        <f t="shared" si="0"/>
        <v>#VALUE!</v>
      </c>
      <c r="G33" s="220" t="e">
        <f t="shared" si="1"/>
        <v>#VALUE!</v>
      </c>
      <c r="H33" s="17" t="e">
        <f t="shared" si="4"/>
        <v>#VALUE!</v>
      </c>
      <c r="I33" s="17" t="e">
        <f t="shared" si="2"/>
        <v>#VALUE!</v>
      </c>
      <c r="J33" s="17" t="str">
        <f t="shared" si="3"/>
        <v/>
      </c>
      <c r="K33" s="17" t="s">
        <v>175</v>
      </c>
      <c r="L33" s="17">
        <v>30</v>
      </c>
    </row>
    <row r="34" spans="1:12" ht="12.75" customHeight="1">
      <c r="A34" s="17">
        <v>915</v>
      </c>
      <c r="B34" s="17">
        <v>945</v>
      </c>
      <c r="C34" s="17" t="s">
        <v>284</v>
      </c>
      <c r="D34" s="17">
        <v>930</v>
      </c>
      <c r="F34" s="220" t="e">
        <f t="shared" si="0"/>
        <v>#VALUE!</v>
      </c>
      <c r="G34" s="220" t="e">
        <f t="shared" si="1"/>
        <v>#VALUE!</v>
      </c>
      <c r="H34" s="17" t="e">
        <f t="shared" si="4"/>
        <v>#VALUE!</v>
      </c>
      <c r="I34" s="17" t="e">
        <f t="shared" si="2"/>
        <v>#VALUE!</v>
      </c>
      <c r="J34" s="17" t="str">
        <f t="shared" si="3"/>
        <v/>
      </c>
      <c r="K34" s="17" t="s">
        <v>284</v>
      </c>
      <c r="L34" s="17">
        <v>31</v>
      </c>
    </row>
    <row r="35" spans="1:12" ht="12.75" customHeight="1">
      <c r="A35" s="17">
        <v>945</v>
      </c>
      <c r="B35" s="17">
        <v>975</v>
      </c>
      <c r="C35" s="17" t="s">
        <v>178</v>
      </c>
      <c r="D35" s="17">
        <v>960</v>
      </c>
      <c r="F35" s="220" t="e">
        <f t="shared" si="0"/>
        <v>#VALUE!</v>
      </c>
      <c r="G35" s="220" t="e">
        <f t="shared" si="1"/>
        <v>#VALUE!</v>
      </c>
      <c r="H35" s="17" t="e">
        <f t="shared" si="4"/>
        <v>#VALUE!</v>
      </c>
      <c r="I35" s="17" t="e">
        <f t="shared" si="2"/>
        <v>#VALUE!</v>
      </c>
      <c r="J35" s="17" t="str">
        <f t="shared" si="3"/>
        <v/>
      </c>
      <c r="K35" s="17" t="s">
        <v>178</v>
      </c>
      <c r="L35" s="17">
        <v>32</v>
      </c>
    </row>
    <row r="36" spans="1:12" ht="12.75" customHeight="1">
      <c r="A36" s="17">
        <v>975</v>
      </c>
      <c r="B36" s="17">
        <v>1005</v>
      </c>
      <c r="C36" s="17" t="s">
        <v>285</v>
      </c>
      <c r="D36" s="17">
        <v>990</v>
      </c>
      <c r="F36" s="220" t="e">
        <f t="shared" si="0"/>
        <v>#VALUE!</v>
      </c>
      <c r="G36" s="220" t="e">
        <f t="shared" si="1"/>
        <v>#VALUE!</v>
      </c>
      <c r="H36" s="17" t="e">
        <f t="shared" si="4"/>
        <v>#VALUE!</v>
      </c>
      <c r="I36" s="17" t="e">
        <f t="shared" si="2"/>
        <v>#VALUE!</v>
      </c>
      <c r="J36" s="17" t="str">
        <f t="shared" si="3"/>
        <v/>
      </c>
      <c r="K36" s="17" t="s">
        <v>285</v>
      </c>
      <c r="L36" s="17">
        <v>33</v>
      </c>
    </row>
    <row r="37" spans="1:12" ht="12.75" customHeight="1">
      <c r="A37" s="17">
        <v>1005</v>
      </c>
      <c r="B37" s="17">
        <v>1035</v>
      </c>
      <c r="C37" s="17" t="s">
        <v>180</v>
      </c>
      <c r="D37" s="17">
        <v>1020</v>
      </c>
      <c r="F37" s="220" t="e">
        <f t="shared" si="0"/>
        <v>#VALUE!</v>
      </c>
      <c r="G37" s="220" t="e">
        <f t="shared" si="1"/>
        <v>#VALUE!</v>
      </c>
      <c r="H37" s="17" t="e">
        <f t="shared" si="4"/>
        <v>#VALUE!</v>
      </c>
      <c r="I37" s="17" t="e">
        <f t="shared" si="2"/>
        <v>#VALUE!</v>
      </c>
      <c r="J37" s="17" t="str">
        <f t="shared" si="3"/>
        <v/>
      </c>
      <c r="K37" s="17" t="s">
        <v>180</v>
      </c>
      <c r="L37" s="17">
        <v>34</v>
      </c>
    </row>
    <row r="38" spans="1:12" ht="12.75" customHeight="1">
      <c r="A38" s="17">
        <v>1035</v>
      </c>
      <c r="B38" s="17">
        <v>1065</v>
      </c>
      <c r="C38" s="17" t="s">
        <v>286</v>
      </c>
      <c r="D38" s="17">
        <v>1050</v>
      </c>
      <c r="F38" s="220" t="e">
        <f t="shared" si="0"/>
        <v>#VALUE!</v>
      </c>
      <c r="G38" s="220" t="e">
        <f t="shared" si="1"/>
        <v>#VALUE!</v>
      </c>
      <c r="H38" s="17" t="e">
        <f t="shared" si="4"/>
        <v>#VALUE!</v>
      </c>
      <c r="I38" s="17" t="e">
        <f t="shared" si="2"/>
        <v>#VALUE!</v>
      </c>
      <c r="J38" s="17" t="str">
        <f t="shared" si="3"/>
        <v/>
      </c>
      <c r="K38" s="17" t="s">
        <v>286</v>
      </c>
      <c r="L38" s="17">
        <v>35</v>
      </c>
    </row>
    <row r="39" spans="1:12" ht="12.75" customHeight="1">
      <c r="A39" s="17">
        <v>1065</v>
      </c>
      <c r="C39" s="17" t="s">
        <v>182</v>
      </c>
      <c r="D39" s="17">
        <v>1080</v>
      </c>
      <c r="F39" s="220" t="e">
        <f t="shared" si="0"/>
        <v>#VALUE!</v>
      </c>
      <c r="G39" s="220" t="e">
        <f t="shared" si="1"/>
        <v>#VALUE!</v>
      </c>
      <c r="H39" s="17" t="e">
        <f t="shared" si="4"/>
        <v>#VALUE!</v>
      </c>
      <c r="I39" s="218" t="s">
        <v>80</v>
      </c>
      <c r="J39" s="218" t="s">
        <v>80</v>
      </c>
      <c r="K39" s="17" t="s">
        <v>182</v>
      </c>
      <c r="L39" s="17">
        <v>36</v>
      </c>
    </row>
    <row r="40" spans="1:12" ht="12.75" customHeight="1">
      <c r="C40" s="17" t="s">
        <v>81</v>
      </c>
      <c r="D40" s="17" t="s">
        <v>277</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329</v>
      </c>
      <c r="D1" t="s">
        <v>330</v>
      </c>
      <c r="E1" t="s">
        <v>331</v>
      </c>
    </row>
    <row r="2" spans="1:5">
      <c r="A2" s="175">
        <v>8</v>
      </c>
      <c r="B2" s="175">
        <v>1</v>
      </c>
      <c r="C2" s="175">
        <v>1</v>
      </c>
      <c r="D2" s="268" t="s">
        <v>332</v>
      </c>
      <c r="E2" s="268" t="s">
        <v>333</v>
      </c>
    </row>
    <row r="3" spans="1:5">
      <c r="A3" s="175">
        <v>9</v>
      </c>
      <c r="B3" s="175">
        <v>2</v>
      </c>
      <c r="C3" s="175">
        <v>2</v>
      </c>
      <c r="D3" s="268" t="s">
        <v>334</v>
      </c>
      <c r="E3" s="268" t="s">
        <v>335</v>
      </c>
    </row>
    <row r="4" spans="1:5">
      <c r="A4" s="175">
        <v>10</v>
      </c>
      <c r="B4" s="175">
        <v>3</v>
      </c>
      <c r="C4" s="175">
        <v>3</v>
      </c>
      <c r="D4" s="268" t="s">
        <v>336</v>
      </c>
      <c r="E4" s="268" t="s">
        <v>337</v>
      </c>
    </row>
    <row r="5" spans="1:5">
      <c r="A5" s="175">
        <v>11</v>
      </c>
      <c r="B5" s="175">
        <v>4</v>
      </c>
      <c r="C5" s="175">
        <v>4</v>
      </c>
      <c r="D5" s="268" t="s">
        <v>338</v>
      </c>
      <c r="E5" s="268" t="s">
        <v>339</v>
      </c>
    </row>
    <row r="6" spans="1:5">
      <c r="A6" s="175"/>
      <c r="B6" s="175">
        <v>5</v>
      </c>
      <c r="C6" s="175">
        <v>5</v>
      </c>
      <c r="D6" s="268" t="s">
        <v>340</v>
      </c>
      <c r="E6" s="268" t="s">
        <v>341</v>
      </c>
    </row>
    <row r="7" spans="1:5">
      <c r="A7" s="175"/>
      <c r="B7" s="175">
        <v>6</v>
      </c>
      <c r="C7" s="175">
        <v>6</v>
      </c>
      <c r="D7" s="268" t="s">
        <v>342</v>
      </c>
      <c r="E7" s="268" t="s">
        <v>343</v>
      </c>
    </row>
    <row r="8" spans="1:5">
      <c r="A8" s="175"/>
      <c r="B8" s="175">
        <v>7</v>
      </c>
      <c r="C8" s="175">
        <v>7</v>
      </c>
      <c r="D8" s="268" t="s">
        <v>344</v>
      </c>
      <c r="E8" s="268" t="s">
        <v>345</v>
      </c>
    </row>
    <row r="9" spans="1:5">
      <c r="A9" s="175"/>
      <c r="B9" s="175">
        <v>8</v>
      </c>
      <c r="C9" s="175">
        <v>8</v>
      </c>
      <c r="D9" s="268" t="s">
        <v>346</v>
      </c>
      <c r="E9" s="268" t="s">
        <v>347</v>
      </c>
    </row>
    <row r="10" spans="1:5">
      <c r="A10" s="175"/>
      <c r="B10" s="175">
        <v>9</v>
      </c>
      <c r="C10" s="175">
        <v>9</v>
      </c>
      <c r="D10" s="268" t="s">
        <v>348</v>
      </c>
      <c r="E10" s="268" t="s">
        <v>349</v>
      </c>
    </row>
    <row r="11" spans="1:5">
      <c r="A11" s="175"/>
      <c r="B11" s="175">
        <v>10</v>
      </c>
      <c r="C11" s="175">
        <v>10</v>
      </c>
      <c r="D11" s="268" t="s">
        <v>350</v>
      </c>
      <c r="E11" s="268" t="s">
        <v>351</v>
      </c>
    </row>
    <row r="12" spans="1:5">
      <c r="A12" s="175"/>
      <c r="B12" s="175">
        <v>11</v>
      </c>
      <c r="C12" s="175">
        <v>11</v>
      </c>
      <c r="D12" s="268" t="s">
        <v>352</v>
      </c>
      <c r="E12" s="268" t="s">
        <v>353</v>
      </c>
    </row>
    <row r="13" spans="1:5">
      <c r="A13" s="175"/>
      <c r="B13" s="175">
        <v>12</v>
      </c>
      <c r="C13" s="175">
        <v>12</v>
      </c>
      <c r="D13" s="268" t="s">
        <v>354</v>
      </c>
      <c r="E13" s="268" t="s">
        <v>355</v>
      </c>
    </row>
    <row r="14" spans="1:5">
      <c r="A14" s="175"/>
      <c r="B14" s="175"/>
      <c r="C14" s="175">
        <v>13</v>
      </c>
      <c r="D14" s="268" t="s">
        <v>356</v>
      </c>
      <c r="E14" s="268" t="s">
        <v>357</v>
      </c>
    </row>
    <row r="15" spans="1:5">
      <c r="A15" s="175"/>
      <c r="B15" s="175"/>
      <c r="C15" s="175">
        <v>14</v>
      </c>
      <c r="D15" s="268" t="s">
        <v>358</v>
      </c>
      <c r="E15" s="268" t="s">
        <v>359</v>
      </c>
    </row>
    <row r="16" spans="1:5">
      <c r="A16" s="175"/>
      <c r="B16" s="175"/>
      <c r="C16" s="175">
        <v>15</v>
      </c>
      <c r="D16" s="268" t="s">
        <v>360</v>
      </c>
      <c r="E16" s="268" t="s">
        <v>361</v>
      </c>
    </row>
    <row r="17" spans="1:5">
      <c r="A17" s="175"/>
      <c r="B17" s="175"/>
      <c r="C17" s="175">
        <v>16</v>
      </c>
      <c r="D17" s="268" t="s">
        <v>362</v>
      </c>
      <c r="E17" s="268" t="s">
        <v>363</v>
      </c>
    </row>
    <row r="18" spans="1:5">
      <c r="A18" s="175"/>
      <c r="B18" s="175"/>
      <c r="C18" s="175">
        <v>17</v>
      </c>
      <c r="D18" s="268" t="s">
        <v>364</v>
      </c>
      <c r="E18" s="268" t="s">
        <v>365</v>
      </c>
    </row>
    <row r="19" spans="1:5">
      <c r="A19" s="175"/>
      <c r="B19" s="175"/>
      <c r="C19" s="175">
        <v>18</v>
      </c>
      <c r="D19" s="268" t="s">
        <v>366</v>
      </c>
      <c r="E19" s="268" t="s">
        <v>367</v>
      </c>
    </row>
    <row r="20" spans="1:5">
      <c r="A20" s="175"/>
      <c r="B20" s="175"/>
      <c r="C20" s="175">
        <v>19</v>
      </c>
      <c r="D20" s="268" t="s">
        <v>368</v>
      </c>
      <c r="E20" s="268" t="s">
        <v>369</v>
      </c>
    </row>
    <row r="21" spans="1:5">
      <c r="A21" s="175"/>
      <c r="B21" s="175"/>
      <c r="C21" s="175">
        <v>20</v>
      </c>
      <c r="D21" s="268" t="s">
        <v>370</v>
      </c>
      <c r="E21" s="268" t="s">
        <v>371</v>
      </c>
    </row>
    <row r="22" spans="1:5">
      <c r="A22" s="175"/>
      <c r="B22" s="175"/>
      <c r="C22" s="175">
        <v>21</v>
      </c>
      <c r="D22" s="268" t="s">
        <v>372</v>
      </c>
      <c r="E22" s="268" t="s">
        <v>373</v>
      </c>
    </row>
    <row r="23" spans="1:5">
      <c r="A23" s="175"/>
      <c r="B23" s="175"/>
      <c r="C23" s="175">
        <v>22</v>
      </c>
      <c r="D23" s="268" t="s">
        <v>374</v>
      </c>
      <c r="E23" s="268" t="s">
        <v>375</v>
      </c>
    </row>
    <row r="24" spans="1:5">
      <c r="A24" s="175"/>
      <c r="B24" s="175"/>
      <c r="C24" s="175">
        <v>23</v>
      </c>
      <c r="D24" s="268" t="s">
        <v>376</v>
      </c>
      <c r="E24" s="268" t="s">
        <v>377</v>
      </c>
    </row>
    <row r="25" spans="1:5">
      <c r="A25" s="175"/>
      <c r="B25" s="175"/>
      <c r="C25" s="175">
        <v>24</v>
      </c>
      <c r="D25" s="268" t="s">
        <v>378</v>
      </c>
      <c r="E25" s="268" t="s">
        <v>379</v>
      </c>
    </row>
    <row r="26" spans="1:5">
      <c r="A26" s="175"/>
      <c r="B26" s="175"/>
      <c r="C26" s="175">
        <v>25</v>
      </c>
      <c r="D26" s="268" t="s">
        <v>380</v>
      </c>
      <c r="E26" s="268" t="s">
        <v>381</v>
      </c>
    </row>
    <row r="27" spans="1:5">
      <c r="A27" s="175"/>
      <c r="B27" s="175"/>
      <c r="C27" s="175">
        <v>26</v>
      </c>
      <c r="D27" s="268" t="s">
        <v>382</v>
      </c>
      <c r="E27" s="268" t="s">
        <v>383</v>
      </c>
    </row>
    <row r="28" spans="1:5">
      <c r="A28" s="175"/>
      <c r="B28" s="175"/>
      <c r="C28" s="175">
        <v>27</v>
      </c>
      <c r="D28" s="268" t="s">
        <v>384</v>
      </c>
      <c r="E28" s="268" t="s">
        <v>385</v>
      </c>
    </row>
    <row r="29" spans="1:5">
      <c r="A29" s="175"/>
      <c r="B29" s="175"/>
      <c r="C29" s="175">
        <v>28</v>
      </c>
      <c r="D29" s="268" t="s">
        <v>386</v>
      </c>
      <c r="E29" s="268" t="s">
        <v>387</v>
      </c>
    </row>
    <row r="30" spans="1:5">
      <c r="A30" s="175"/>
      <c r="B30" s="175"/>
      <c r="C30" s="175">
        <v>29</v>
      </c>
      <c r="D30" s="268" t="s">
        <v>388</v>
      </c>
      <c r="E30" s="268" t="s">
        <v>389</v>
      </c>
    </row>
    <row r="31" spans="1:5">
      <c r="A31" s="175"/>
      <c r="B31" s="175"/>
      <c r="C31" s="175">
        <v>30</v>
      </c>
      <c r="D31" s="268" t="s">
        <v>390</v>
      </c>
      <c r="E31" s="268" t="s">
        <v>391</v>
      </c>
    </row>
    <row r="32" spans="1:5">
      <c r="A32" s="175"/>
      <c r="B32" s="175"/>
      <c r="C32" s="175">
        <v>31</v>
      </c>
      <c r="D32" s="268" t="s">
        <v>392</v>
      </c>
      <c r="E32" s="268" t="s">
        <v>393</v>
      </c>
    </row>
    <row r="33" spans="1:5">
      <c r="A33" s="175"/>
      <c r="B33" s="175"/>
      <c r="C33" s="175"/>
      <c r="D33" s="268" t="s">
        <v>394</v>
      </c>
      <c r="E33" s="268" t="s">
        <v>395</v>
      </c>
    </row>
    <row r="34" spans="1:5">
      <c r="A34" s="175"/>
      <c r="B34" s="175"/>
      <c r="C34" s="175"/>
      <c r="D34" s="268" t="s">
        <v>396</v>
      </c>
      <c r="E34" s="268" t="s">
        <v>397</v>
      </c>
    </row>
    <row r="35" spans="1:5">
      <c r="A35" s="175"/>
      <c r="B35" s="175"/>
      <c r="C35" s="175"/>
      <c r="D35" s="268" t="s">
        <v>398</v>
      </c>
      <c r="E35" s="268" t="s">
        <v>399</v>
      </c>
    </row>
    <row r="36" spans="1:5">
      <c r="A36" s="175"/>
      <c r="B36" s="175"/>
      <c r="C36" s="175"/>
      <c r="D36" s="268" t="s">
        <v>400</v>
      </c>
      <c r="E36" s="268" t="s">
        <v>401</v>
      </c>
    </row>
    <row r="37" spans="1:5">
      <c r="A37" s="175"/>
      <c r="B37" s="175"/>
      <c r="C37" s="175"/>
      <c r="D37" s="268" t="s">
        <v>402</v>
      </c>
      <c r="E37" s="268" t="s">
        <v>403</v>
      </c>
    </row>
    <row r="38" spans="1:5">
      <c r="A38" s="175"/>
      <c r="B38" s="175"/>
      <c r="C38" s="175"/>
      <c r="D38" s="268" t="s">
        <v>404</v>
      </c>
      <c r="E38" s="268" t="s">
        <v>405</v>
      </c>
    </row>
    <row r="39" spans="1:5">
      <c r="A39" s="175"/>
      <c r="B39" s="175"/>
      <c r="C39" s="175"/>
      <c r="D39" s="268" t="s">
        <v>406</v>
      </c>
      <c r="E39" s="268" t="s">
        <v>407</v>
      </c>
    </row>
    <row r="40" spans="1:5">
      <c r="A40" s="175"/>
      <c r="B40" s="175"/>
      <c r="C40" s="175"/>
      <c r="D40" s="268" t="s">
        <v>408</v>
      </c>
      <c r="E40" s="268" t="s">
        <v>409</v>
      </c>
    </row>
    <row r="41" spans="1:5">
      <c r="A41" s="175"/>
      <c r="B41" s="175"/>
      <c r="C41" s="175"/>
      <c r="D41" s="268" t="s">
        <v>410</v>
      </c>
      <c r="E41" s="268" t="s">
        <v>411</v>
      </c>
    </row>
    <row r="42" spans="1:5">
      <c r="A42" s="175"/>
      <c r="B42" s="175"/>
      <c r="C42" s="175"/>
      <c r="D42" s="268" t="s">
        <v>412</v>
      </c>
      <c r="E42" s="268" t="s">
        <v>413</v>
      </c>
    </row>
    <row r="43" spans="1:5">
      <c r="A43" s="175"/>
      <c r="B43" s="175"/>
      <c r="C43" s="175"/>
      <c r="D43" s="268" t="s">
        <v>414</v>
      </c>
      <c r="E43" s="268" t="s">
        <v>415</v>
      </c>
    </row>
    <row r="44" spans="1:5">
      <c r="A44" s="175"/>
      <c r="B44" s="175"/>
      <c r="C44" s="175"/>
      <c r="D44" s="268" t="s">
        <v>416</v>
      </c>
      <c r="E44" s="268" t="s">
        <v>417</v>
      </c>
    </row>
    <row r="45" spans="1:5">
      <c r="A45" s="175"/>
      <c r="B45" s="175"/>
      <c r="C45" s="175"/>
      <c r="D45" s="268" t="s">
        <v>418</v>
      </c>
      <c r="E45" s="268" t="s">
        <v>419</v>
      </c>
    </row>
    <row r="46" spans="1:5">
      <c r="A46" s="175"/>
      <c r="B46" s="175"/>
      <c r="C46" s="175"/>
      <c r="D46" s="268" t="s">
        <v>420</v>
      </c>
      <c r="E46" s="268" t="s">
        <v>421</v>
      </c>
    </row>
    <row r="47" spans="1:5">
      <c r="A47" s="175"/>
      <c r="B47" s="175"/>
      <c r="C47" s="175"/>
      <c r="D47" s="268" t="s">
        <v>422</v>
      </c>
      <c r="E47" s="268" t="s">
        <v>423</v>
      </c>
    </row>
    <row r="48" spans="1:5">
      <c r="A48" s="175"/>
      <c r="B48" s="175"/>
      <c r="C48" s="175"/>
      <c r="D48" s="268" t="s">
        <v>424</v>
      </c>
      <c r="E48" s="268" t="s">
        <v>425</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8" t="s">
        <v>26</v>
      </c>
      <c r="B2" s="488"/>
      <c r="C2" s="488" t="s">
        <v>55</v>
      </c>
      <c r="D2" s="490" t="s">
        <v>54</v>
      </c>
      <c r="E2" s="489"/>
    </row>
    <row r="3" spans="1:14">
      <c r="A3" s="20" t="s">
        <v>27</v>
      </c>
      <c r="B3" s="20" t="s">
        <v>28</v>
      </c>
      <c r="C3" s="488"/>
      <c r="D3" s="490"/>
      <c r="E3" s="489"/>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topLeftCell="A155" zoomScaleNormal="100" zoomScaleSheetLayoutView="100" workbookViewId="0"/>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299" t="s">
        <v>82</v>
      </c>
      <c r="X2" s="300"/>
      <c r="Y2" s="300"/>
      <c r="Z2" s="301"/>
      <c r="AA2" s="302" t="s">
        <v>288</v>
      </c>
      <c r="AB2" s="303"/>
      <c r="AC2" s="303"/>
      <c r="AD2" s="303"/>
      <c r="AE2" s="303"/>
      <c r="AF2" s="303"/>
      <c r="AG2" s="303"/>
      <c r="AH2" s="303"/>
      <c r="AI2" s="303"/>
      <c r="AJ2" s="304"/>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08" t="s">
        <v>83</v>
      </c>
      <c r="C4" s="308"/>
      <c r="D4" s="308"/>
      <c r="E4" s="308"/>
      <c r="F4" s="309" t="s">
        <v>84</v>
      </c>
      <c r="G4" s="309"/>
      <c r="H4" s="309"/>
      <c r="I4" s="309"/>
      <c r="J4" s="309"/>
      <c r="K4" s="309"/>
      <c r="L4" s="309"/>
      <c r="M4" s="309"/>
      <c r="N4" s="309"/>
      <c r="O4" s="309"/>
      <c r="P4" s="127"/>
      <c r="W4" s="299" t="s">
        <v>85</v>
      </c>
      <c r="X4" s="300"/>
      <c r="Y4" s="300"/>
      <c r="Z4" s="301"/>
      <c r="AA4" s="302" t="s">
        <v>289</v>
      </c>
      <c r="AB4" s="303"/>
      <c r="AC4" s="303"/>
      <c r="AD4" s="303"/>
      <c r="AE4" s="303"/>
      <c r="AF4" s="303"/>
      <c r="AG4" s="303"/>
      <c r="AH4" s="303"/>
      <c r="AI4" s="303"/>
      <c r="AJ4" s="304"/>
      <c r="AK4" s="127"/>
      <c r="AL4" s="29"/>
      <c r="AM4" s="29"/>
      <c r="AN4" s="29"/>
      <c r="AO4" s="29"/>
      <c r="AP4" s="29"/>
    </row>
    <row r="5" spans="1:54" ht="49.5" customHeight="1">
      <c r="A5" s="294" t="s">
        <v>118</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K5" s="78"/>
      <c r="AL5" s="29"/>
      <c r="AM5" s="29"/>
      <c r="AN5" s="29"/>
      <c r="AO5" s="29"/>
      <c r="AP5" s="29"/>
    </row>
    <row r="6" spans="1:54" ht="30" customHeight="1">
      <c r="A6" s="65" t="s">
        <v>528</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68" t="str">
        <f>IF(OR(AK9=FALSE,AK13=FALSE),"※項目が未チェックです","")</f>
        <v>※項目が未チェックです</v>
      </c>
      <c r="C7" s="368"/>
      <c r="D7" s="368"/>
      <c r="E7" s="368"/>
      <c r="F7" s="368"/>
      <c r="G7" s="368"/>
      <c r="H7" s="368"/>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317</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457</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456</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6"/>
      <c r="E15" s="296"/>
      <c r="F15" s="2" t="s">
        <v>17</v>
      </c>
      <c r="G15" s="296"/>
      <c r="H15" s="296"/>
      <c r="I15" s="2" t="s">
        <v>18</v>
      </c>
      <c r="J15" s="296"/>
      <c r="K15" s="296"/>
      <c r="L15" s="2" t="s">
        <v>23</v>
      </c>
      <c r="M15" s="2"/>
      <c r="N15" s="2"/>
      <c r="O15" s="2" t="s">
        <v>25</v>
      </c>
      <c r="P15" s="2"/>
      <c r="Q15" s="2"/>
      <c r="R15" s="2"/>
      <c r="S15" s="297"/>
      <c r="T15" s="297"/>
      <c r="U15" s="297"/>
      <c r="V15" s="297"/>
      <c r="W15" s="297"/>
      <c r="X15" s="297"/>
      <c r="Y15" s="297"/>
      <c r="Z15" s="297"/>
      <c r="AA15" s="297"/>
      <c r="AB15" s="297"/>
      <c r="AC15" s="297"/>
      <c r="AD15" s="297"/>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66" t="s">
        <v>116</v>
      </c>
      <c r="C18" s="366"/>
      <c r="D18" s="366"/>
      <c r="E18" s="366"/>
      <c r="F18" s="366"/>
      <c r="G18" s="366"/>
      <c r="H18" s="366"/>
      <c r="I18" s="366"/>
      <c r="J18" s="366"/>
      <c r="K18" s="366"/>
      <c r="L18" s="320" t="str">
        <f>IF(ステーションコード="","",ステーションコード)</f>
        <v/>
      </c>
      <c r="M18" s="320"/>
      <c r="N18" s="320"/>
      <c r="O18" s="320"/>
      <c r="P18" s="320"/>
      <c r="Q18" s="320"/>
      <c r="R18" s="320"/>
      <c r="S18" s="320"/>
      <c r="T18" s="320"/>
      <c r="U18" s="320"/>
      <c r="V18" s="320"/>
      <c r="W18" s="320"/>
      <c r="X18" s="320"/>
    </row>
    <row r="19" spans="1:64" ht="24.95" customHeight="1">
      <c r="B19" s="366" t="s">
        <v>32</v>
      </c>
      <c r="C19" s="366"/>
      <c r="D19" s="366"/>
      <c r="E19" s="366"/>
      <c r="F19" s="366"/>
      <c r="G19" s="366"/>
      <c r="H19" s="366"/>
      <c r="I19" s="366"/>
      <c r="J19" s="366"/>
      <c r="K19" s="366"/>
      <c r="L19" s="367" t="str">
        <f>IF(ステーション名="","",ステーション名)</f>
        <v/>
      </c>
      <c r="M19" s="367"/>
      <c r="N19" s="367"/>
      <c r="O19" s="367"/>
      <c r="P19" s="367"/>
      <c r="Q19" s="367"/>
      <c r="R19" s="367"/>
      <c r="S19" s="367"/>
      <c r="T19" s="367"/>
      <c r="U19" s="367"/>
      <c r="V19" s="367"/>
      <c r="W19" s="367"/>
      <c r="X19" s="367"/>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119</v>
      </c>
      <c r="H27" s="78"/>
      <c r="AK27" s="54" t="b">
        <v>0</v>
      </c>
      <c r="AX27" s="78"/>
      <c r="AY27" s="294"/>
      <c r="AZ27" s="295"/>
      <c r="BA27" s="294"/>
      <c r="BB27" s="294"/>
      <c r="BC27" s="295"/>
      <c r="BD27" s="294"/>
      <c r="BE27" s="294"/>
      <c r="BF27" s="295"/>
      <c r="BG27" s="294"/>
      <c r="BH27" s="294"/>
      <c r="BI27" s="295"/>
      <c r="BJ27" s="294"/>
      <c r="BK27" s="294"/>
      <c r="BL27" s="294"/>
    </row>
    <row r="28" spans="1:64" ht="24.95" customHeight="1">
      <c r="A28" s="23"/>
      <c r="B28" s="78"/>
      <c r="C28" s="78"/>
      <c r="D28" s="78"/>
      <c r="E28" s="78"/>
      <c r="F28" s="53"/>
      <c r="G28" s="80" t="s">
        <v>9</v>
      </c>
      <c r="H28" s="78"/>
      <c r="X28" s="80"/>
      <c r="Y28" s="80"/>
      <c r="AK28" s="54" t="b">
        <v>0</v>
      </c>
      <c r="AX28" s="78"/>
      <c r="AY28" s="294"/>
      <c r="AZ28" s="295"/>
      <c r="BA28" s="294"/>
      <c r="BB28" s="294"/>
      <c r="BC28" s="295"/>
      <c r="BD28" s="294"/>
      <c r="BE28" s="294"/>
      <c r="BF28" s="295"/>
      <c r="BG28" s="294"/>
      <c r="BH28" s="294"/>
      <c r="BI28" s="295"/>
      <c r="BJ28" s="294"/>
      <c r="BK28" s="294"/>
      <c r="BL28" s="294"/>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11"/>
      <c r="K31" s="311"/>
      <c r="L31" s="311"/>
      <c r="M31" s="311"/>
      <c r="N31" s="311"/>
      <c r="O31" s="311"/>
      <c r="P31" s="311"/>
      <c r="Q31" s="78" t="s">
        <v>6</v>
      </c>
      <c r="R31" s="78"/>
      <c r="S31" s="78"/>
      <c r="T31" s="80" t="s">
        <v>11</v>
      </c>
      <c r="V31" s="78"/>
      <c r="X31" s="311"/>
      <c r="Y31" s="311"/>
      <c r="Z31" s="311"/>
      <c r="AA31" s="311"/>
      <c r="AB31" s="311"/>
      <c r="AC31" s="311"/>
      <c r="AD31" s="311"/>
      <c r="AE31" s="80" t="s">
        <v>122</v>
      </c>
      <c r="AL31" s="337" t="s">
        <v>123</v>
      </c>
      <c r="AM31" s="338"/>
      <c r="AN31" s="338"/>
      <c r="AO31" s="339"/>
      <c r="AP31" s="98" t="str">
        <f>IF(OR(X31=0,""), "", (J31-X31)/X31)</f>
        <v/>
      </c>
    </row>
    <row r="32" spans="1:64" ht="24.75" customHeight="1">
      <c r="A32" s="23"/>
      <c r="B32" s="27"/>
      <c r="C32" s="27" t="s">
        <v>520</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524</v>
      </c>
      <c r="C37" s="78"/>
      <c r="D37" s="78"/>
      <c r="E37" s="78"/>
      <c r="F37" s="80"/>
      <c r="J37" s="22" t="s">
        <v>16</v>
      </c>
      <c r="L37" s="269"/>
      <c r="M37" s="22" t="s">
        <v>17</v>
      </c>
      <c r="N37" s="363"/>
      <c r="O37" s="363"/>
      <c r="P37" s="22" t="s">
        <v>107</v>
      </c>
      <c r="Q37" s="263"/>
      <c r="R37" s="263"/>
      <c r="S37" s="263"/>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427</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525</v>
      </c>
      <c r="C40" s="78"/>
      <c r="D40" s="78"/>
      <c r="E40" s="78"/>
      <c r="F40" s="80"/>
      <c r="J40" s="22" t="s">
        <v>16</v>
      </c>
      <c r="L40" s="269"/>
      <c r="M40" s="22" t="s">
        <v>17</v>
      </c>
      <c r="N40" s="363"/>
      <c r="O40" s="363"/>
      <c r="P40" s="22" t="s">
        <v>107</v>
      </c>
      <c r="Q40" s="263"/>
      <c r="R40" s="263"/>
      <c r="S40" s="263"/>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428</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267</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59"/>
      <c r="N50" s="359"/>
      <c r="O50" s="359"/>
      <c r="P50" s="359"/>
      <c r="Q50" s="359"/>
      <c r="R50" s="359"/>
      <c r="S50" s="359"/>
      <c r="T50" s="78" t="s">
        <v>10</v>
      </c>
      <c r="AK50" s="107">
        <f>IF(AM57=TRUE,IF(AK40=1,M50*AP50,M50*AP51),IF(AK37=1,M50*AP50,M50*AP51))</f>
        <v>0</v>
      </c>
      <c r="AL50" s="108"/>
      <c r="AP50" s="291">
        <f>1.29*0.032</f>
        <v>4.1280000000000004E-2</v>
      </c>
      <c r="AQ50" s="29" t="s">
        <v>770</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771</v>
      </c>
    </row>
    <row r="52" spans="1:43" ht="24.95" customHeight="1">
      <c r="A52" s="23"/>
      <c r="B52" s="80"/>
      <c r="C52" s="29" t="s">
        <v>139</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59"/>
      <c r="N53" s="359"/>
      <c r="O53" s="359"/>
      <c r="P53" s="359"/>
      <c r="Q53" s="359"/>
      <c r="R53" s="359"/>
      <c r="S53" s="359"/>
      <c r="T53" s="78" t="s">
        <v>10</v>
      </c>
      <c r="AK53" s="109">
        <f>IF(AM57=TRUE,IF(AK40=1,M53*AP53,M50*AP54),IF(AK37=1,M53*AP53,M50*AP54))</f>
        <v>0</v>
      </c>
      <c r="AL53" s="110"/>
      <c r="AP53" s="292">
        <f>1.29*0.057</f>
        <v>7.3529999999999998E-2</v>
      </c>
      <c r="AQ53" s="29" t="s">
        <v>772</v>
      </c>
    </row>
    <row r="54" spans="1:43" ht="15" customHeight="1">
      <c r="A54" s="23"/>
      <c r="C54" s="80"/>
      <c r="D54" s="78"/>
      <c r="E54" s="78"/>
      <c r="G54" s="78"/>
      <c r="H54" s="78"/>
      <c r="I54" s="78"/>
      <c r="J54" s="78"/>
      <c r="K54" s="78"/>
      <c r="L54" s="78"/>
      <c r="M54" s="112"/>
      <c r="N54" s="112"/>
      <c r="O54" s="112"/>
      <c r="P54" s="112"/>
      <c r="Q54" s="112"/>
      <c r="R54" s="112"/>
      <c r="S54" s="112"/>
      <c r="T54" s="78"/>
      <c r="V54" s="80"/>
      <c r="W54" s="22"/>
      <c r="X54" s="78"/>
      <c r="Y54" s="22"/>
      <c r="Z54" s="113"/>
      <c r="AA54" s="113"/>
      <c r="AB54" s="113"/>
      <c r="AC54" s="113"/>
      <c r="AD54" s="113"/>
      <c r="AE54" s="113"/>
      <c r="AF54" s="113"/>
      <c r="AG54" s="78"/>
      <c r="AK54" s="109"/>
      <c r="AL54" s="110"/>
      <c r="AP54" s="292">
        <f>1.29*0.114</f>
        <v>0.14706</v>
      </c>
      <c r="AQ54" s="29" t="s">
        <v>773</v>
      </c>
    </row>
    <row r="55" spans="1:43" ht="24.95" customHeight="1">
      <c r="A55" s="80"/>
      <c r="B55" s="80"/>
      <c r="C55" s="80"/>
      <c r="D55" s="80" t="s">
        <v>318</v>
      </c>
      <c r="H55" s="78"/>
      <c r="I55" s="78"/>
      <c r="J55" s="78"/>
      <c r="K55" s="78"/>
      <c r="L55" s="78"/>
      <c r="M55" s="78"/>
      <c r="N55" s="78"/>
      <c r="O55" s="78"/>
      <c r="P55" s="78"/>
      <c r="Q55" s="78"/>
      <c r="R55" s="78"/>
      <c r="S55" s="78"/>
      <c r="AK55" s="109"/>
      <c r="AL55" s="110"/>
      <c r="AP55" s="111"/>
    </row>
    <row r="56" spans="1:43" ht="24.95" customHeight="1">
      <c r="A56" s="236"/>
      <c r="B56" s="236"/>
      <c r="C56" s="236"/>
      <c r="D56" s="114" t="s">
        <v>319</v>
      </c>
      <c r="E56" s="236"/>
      <c r="F56" s="236"/>
      <c r="H56" s="234"/>
      <c r="I56" s="234"/>
      <c r="J56" s="234"/>
      <c r="K56" s="234"/>
      <c r="L56" s="234"/>
      <c r="M56" s="234"/>
      <c r="N56" s="234"/>
      <c r="O56" s="234"/>
      <c r="P56" s="234"/>
      <c r="Q56" s="234"/>
      <c r="R56" s="234"/>
      <c r="S56" s="234"/>
      <c r="AC56" s="234"/>
      <c r="AF56" s="234"/>
      <c r="AH56" s="364"/>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65"/>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140</v>
      </c>
      <c r="E60" s="80" t="s">
        <v>141</v>
      </c>
      <c r="H60" s="78"/>
      <c r="I60" s="78"/>
      <c r="J60" s="78"/>
      <c r="K60" s="78"/>
      <c r="L60" s="78"/>
      <c r="M60" s="360" t="str">
        <f>IF(AK45=TRUE,法人賃金改善算定基礎額,IF(SUM(AK50,AK53)=0,"",SUM(AK50,AK53)))</f>
        <v/>
      </c>
      <c r="N60" s="361"/>
      <c r="O60" s="361"/>
      <c r="P60" s="361"/>
      <c r="Q60" s="361"/>
      <c r="R60" s="361"/>
      <c r="S60" s="362"/>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191</v>
      </c>
      <c r="E62" s="78"/>
      <c r="G62" s="78"/>
      <c r="H62" s="78"/>
      <c r="I62" s="78"/>
      <c r="J62" s="78"/>
      <c r="K62" s="78"/>
      <c r="L62" s="116"/>
      <c r="M62" s="78"/>
      <c r="N62" s="78"/>
      <c r="O62" s="78"/>
      <c r="P62" s="78"/>
      <c r="Q62" s="78"/>
      <c r="R62" s="78"/>
      <c r="S62" s="78"/>
    </row>
    <row r="63" spans="1:43" ht="24.95" customHeight="1">
      <c r="A63" s="23"/>
      <c r="C63" s="22" t="s">
        <v>272</v>
      </c>
      <c r="E63" s="78"/>
      <c r="G63" s="78"/>
      <c r="H63" s="78"/>
      <c r="I63" s="78"/>
      <c r="J63" s="78"/>
      <c r="K63" s="78"/>
      <c r="L63" s="116"/>
      <c r="M63" s="78"/>
      <c r="N63" s="78"/>
      <c r="O63" s="78"/>
      <c r="P63" s="78"/>
      <c r="Q63" s="78"/>
      <c r="R63" s="78"/>
      <c r="S63" s="78"/>
    </row>
    <row r="64" spans="1:43" ht="24.95" customHeight="1">
      <c r="A64" s="23"/>
      <c r="B64" s="80" t="s">
        <v>142</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143</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144</v>
      </c>
      <c r="Q66" s="78"/>
    </row>
    <row r="67" spans="1:42" ht="15" customHeight="1">
      <c r="A67" s="23"/>
      <c r="F67" s="78"/>
      <c r="G67" s="78"/>
      <c r="H67" s="78"/>
      <c r="I67" s="78"/>
      <c r="J67" s="78"/>
      <c r="K67" s="78"/>
      <c r="L67" s="78"/>
      <c r="M67" s="78"/>
      <c r="N67" s="78"/>
      <c r="O67" s="80"/>
      <c r="Q67" s="78"/>
    </row>
    <row r="68" spans="1:42" ht="15" customHeight="1">
      <c r="A68" s="23"/>
      <c r="B68" s="29" t="s">
        <v>274</v>
      </c>
      <c r="F68" s="78"/>
      <c r="G68" s="78"/>
      <c r="H68" s="78"/>
      <c r="I68" s="78"/>
      <c r="J68" s="78"/>
      <c r="K68" s="78"/>
      <c r="L68" s="78"/>
      <c r="M68" s="78"/>
      <c r="N68" s="78"/>
      <c r="O68" s="80"/>
      <c r="Q68" s="78"/>
    </row>
    <row r="69" spans="1:42" s="22" customFormat="1" ht="37.5" customHeight="1">
      <c r="A69" s="23"/>
      <c r="B69" s="80"/>
      <c r="C69" s="347"/>
      <c r="D69" s="348"/>
      <c r="E69" s="348"/>
      <c r="F69" s="348"/>
      <c r="G69" s="348"/>
      <c r="H69" s="348"/>
      <c r="I69" s="348"/>
      <c r="J69" s="348"/>
      <c r="K69" s="348"/>
      <c r="L69" s="348"/>
      <c r="M69" s="348"/>
      <c r="N69" s="348"/>
      <c r="O69" s="348"/>
      <c r="P69" s="349"/>
      <c r="Q69" s="353" t="str">
        <f>IFERROR(TEXT(EDATE(DATEVALUE(AR37 &amp; "/1"), -3), "yyyy年m月"),"")</f>
        <v/>
      </c>
      <c r="R69" s="354"/>
      <c r="S69" s="354"/>
      <c r="T69" s="355"/>
      <c r="U69" s="353" t="str">
        <f>IFERROR(TEXT(EDATE(DATEVALUE(AR37 &amp; "/1"), -2), "yyyy年m月"),"")</f>
        <v/>
      </c>
      <c r="V69" s="354"/>
      <c r="W69" s="354"/>
      <c r="X69" s="355"/>
      <c r="Y69" s="353" t="str">
        <f>IFERROR(TEXT(EDATE(DATEVALUE(AR37 &amp; "/1"), -1), "yyyy年m月"),"")</f>
        <v/>
      </c>
      <c r="Z69" s="354"/>
      <c r="AA69" s="354"/>
      <c r="AB69" s="355"/>
      <c r="AC69" s="344" t="s">
        <v>273</v>
      </c>
      <c r="AD69" s="300"/>
      <c r="AE69" s="300"/>
      <c r="AF69" s="301"/>
      <c r="AK69" s="78" t="s">
        <v>75</v>
      </c>
    </row>
    <row r="70" spans="1:42" s="22" customFormat="1" ht="30" customHeight="1">
      <c r="A70" s="23"/>
      <c r="B70" s="131"/>
      <c r="C70" s="350" t="s">
        <v>275</v>
      </c>
      <c r="D70" s="351"/>
      <c r="E70" s="351"/>
      <c r="F70" s="351"/>
      <c r="G70" s="351"/>
      <c r="H70" s="351"/>
      <c r="I70" s="351"/>
      <c r="J70" s="351"/>
      <c r="K70" s="351"/>
      <c r="L70" s="351"/>
      <c r="M70" s="351"/>
      <c r="N70" s="351"/>
      <c r="O70" s="351"/>
      <c r="P70" s="352"/>
      <c r="Q70" s="356"/>
      <c r="R70" s="357"/>
      <c r="S70" s="358"/>
      <c r="T70" s="130" t="s">
        <v>21</v>
      </c>
      <c r="U70" s="356"/>
      <c r="V70" s="357"/>
      <c r="W70" s="358"/>
      <c r="X70" s="130" t="s">
        <v>21</v>
      </c>
      <c r="Y70" s="356"/>
      <c r="Z70" s="357"/>
      <c r="AA70" s="358"/>
      <c r="AB70" s="130" t="s">
        <v>21</v>
      </c>
      <c r="AC70" s="345" t="str">
        <f>IFERROR(AVERAGE(Q70:AA70),"")</f>
        <v/>
      </c>
      <c r="AD70" s="346"/>
      <c r="AE70" s="346"/>
      <c r="AF70" s="117" t="s">
        <v>21</v>
      </c>
      <c r="AK70" s="127"/>
    </row>
    <row r="71" spans="1:42" s="22" customFormat="1" ht="30" customHeight="1">
      <c r="A71" s="23"/>
      <c r="C71" s="350" t="s">
        <v>276</v>
      </c>
      <c r="D71" s="351"/>
      <c r="E71" s="351"/>
      <c r="F71" s="351"/>
      <c r="G71" s="351"/>
      <c r="H71" s="351"/>
      <c r="I71" s="351"/>
      <c r="J71" s="351"/>
      <c r="K71" s="351"/>
      <c r="L71" s="351"/>
      <c r="M71" s="351"/>
      <c r="N71" s="351"/>
      <c r="O71" s="351"/>
      <c r="P71" s="352"/>
      <c r="Q71" s="356"/>
      <c r="R71" s="357"/>
      <c r="S71" s="358"/>
      <c r="T71" s="130" t="s">
        <v>21</v>
      </c>
      <c r="U71" s="356"/>
      <c r="V71" s="357"/>
      <c r="W71" s="358"/>
      <c r="X71" s="130" t="s">
        <v>21</v>
      </c>
      <c r="Y71" s="356"/>
      <c r="Z71" s="357"/>
      <c r="AA71" s="358"/>
      <c r="AB71" s="130" t="s">
        <v>21</v>
      </c>
      <c r="AC71" s="345" t="str">
        <f>IFERROR(AVERAGE(Q71:AA71),"")</f>
        <v/>
      </c>
      <c r="AD71" s="346"/>
      <c r="AE71" s="346"/>
      <c r="AF71" s="117" t="s">
        <v>21</v>
      </c>
      <c r="AK71" s="118">
        <v>1050</v>
      </c>
      <c r="AM71" s="270">
        <v>2100</v>
      </c>
    </row>
    <row r="72" spans="1:42" ht="24.95" customHeight="1">
      <c r="A72" s="23"/>
      <c r="C72" s="27" t="s">
        <v>145</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517</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322</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320</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321</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146</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147</v>
      </c>
      <c r="C79" s="80"/>
      <c r="D79" s="78"/>
      <c r="E79" s="78"/>
      <c r="G79" s="78"/>
      <c r="H79" s="78"/>
      <c r="I79" s="78"/>
      <c r="J79" s="78"/>
      <c r="K79" s="78"/>
      <c r="L79" s="78"/>
      <c r="M79" s="78"/>
      <c r="N79" s="78"/>
      <c r="O79" s="78"/>
      <c r="P79" s="78"/>
      <c r="Q79" s="78"/>
      <c r="R79" s="78"/>
      <c r="S79" s="78"/>
      <c r="T79" s="78"/>
      <c r="U79" s="78"/>
      <c r="W79" s="27" t="s">
        <v>148</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6" t="str">
        <f>IF(SUM(AC70:AE71)=0,"",SUM(AC70:AE71))</f>
        <v/>
      </c>
      <c r="N80" s="336"/>
      <c r="O80" s="336"/>
      <c r="P80" s="336"/>
      <c r="Q80" s="336"/>
      <c r="R80" s="336"/>
      <c r="S80" s="336"/>
      <c r="T80" s="78" t="s">
        <v>12</v>
      </c>
      <c r="U80" s="78"/>
      <c r="W80" s="80" t="s">
        <v>11</v>
      </c>
      <c r="Y80" s="78"/>
      <c r="AA80" s="311"/>
      <c r="AB80" s="311"/>
      <c r="AC80" s="311"/>
      <c r="AD80" s="311"/>
      <c r="AE80" s="311"/>
      <c r="AF80" s="311"/>
      <c r="AG80" s="311"/>
      <c r="AH80" s="80" t="s">
        <v>13</v>
      </c>
      <c r="AJ80" s="54"/>
      <c r="AK80" s="29"/>
      <c r="AL80" s="337" t="s">
        <v>123</v>
      </c>
      <c r="AM80" s="338"/>
      <c r="AN80" s="338"/>
      <c r="AO80" s="339"/>
      <c r="AP80" s="119" t="e">
        <f>IF(OR(M80=0,""), "", (M80-AA80)/M80)</f>
        <v>#VALUE!</v>
      </c>
    </row>
    <row r="81" spans="1:42" ht="24.95" customHeight="1">
      <c r="A81" s="23"/>
      <c r="B81" s="80" t="s">
        <v>149</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6" t="str">
        <f>IFERROR(IF(AK37=1,M80*AK71,M80*AM71),"")</f>
        <v/>
      </c>
      <c r="N82" s="336"/>
      <c r="O82" s="336"/>
      <c r="P82" s="336"/>
      <c r="Q82" s="336"/>
      <c r="R82" s="336"/>
      <c r="S82" s="336"/>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40" t="s">
        <v>74</v>
      </c>
      <c r="G85" s="340"/>
      <c r="H85" s="340"/>
      <c r="I85" s="340"/>
      <c r="J85" s="340"/>
      <c r="K85" s="340"/>
      <c r="L85" s="341"/>
      <c r="M85" s="342" t="s">
        <v>76</v>
      </c>
      <c r="N85" s="343"/>
      <c r="O85" s="343"/>
      <c r="P85" s="343"/>
      <c r="Q85" s="343"/>
      <c r="R85" s="343"/>
      <c r="S85" s="343"/>
      <c r="T85" s="342" t="s">
        <v>77</v>
      </c>
      <c r="U85" s="343"/>
      <c r="V85" s="343"/>
      <c r="W85" s="343"/>
      <c r="X85" s="343"/>
      <c r="Y85" s="343"/>
      <c r="Z85" s="343"/>
      <c r="AA85" s="78"/>
      <c r="AB85" s="78"/>
      <c r="AC85" s="78"/>
      <c r="AD85" s="78"/>
      <c r="AE85" s="78"/>
      <c r="AF85" s="78"/>
      <c r="AG85" s="78"/>
      <c r="AK85" s="61"/>
      <c r="AL85" s="60"/>
      <c r="AN85" s="29"/>
      <c r="AO85" s="29"/>
      <c r="AP85" s="29"/>
    </row>
    <row r="86" spans="1:42" ht="24.75" customHeight="1">
      <c r="A86" s="23"/>
      <c r="B86" s="80"/>
      <c r="C86" s="80"/>
      <c r="D86" s="78"/>
      <c r="E86" s="78"/>
      <c r="F86" s="332" t="str">
        <f>Q69</f>
        <v/>
      </c>
      <c r="G86" s="332"/>
      <c r="H86" s="332"/>
      <c r="I86" s="332"/>
      <c r="J86" s="332"/>
      <c r="K86" s="332"/>
      <c r="L86" s="332"/>
      <c r="M86" s="333"/>
      <c r="N86" s="333"/>
      <c r="O86" s="333"/>
      <c r="P86" s="333"/>
      <c r="Q86" s="333"/>
      <c r="R86" s="333"/>
      <c r="S86" s="333"/>
      <c r="T86" s="333"/>
      <c r="U86" s="333"/>
      <c r="V86" s="333"/>
      <c r="W86" s="333"/>
      <c r="X86" s="333"/>
      <c r="Y86" s="333"/>
      <c r="Z86" s="333"/>
      <c r="AA86" s="78"/>
      <c r="AB86" s="78"/>
      <c r="AC86" s="78"/>
      <c r="AD86" s="78"/>
      <c r="AE86" s="78"/>
      <c r="AF86" s="78"/>
      <c r="AG86" s="78"/>
      <c r="AK86" s="61"/>
      <c r="AL86" s="60"/>
      <c r="AN86" s="29"/>
      <c r="AO86" s="29"/>
      <c r="AP86" s="29"/>
    </row>
    <row r="87" spans="1:42" ht="24.75" customHeight="1">
      <c r="A87" s="23"/>
      <c r="B87" s="80"/>
      <c r="C87" s="80"/>
      <c r="D87" s="78"/>
      <c r="E87" s="78"/>
      <c r="F87" s="332" t="str">
        <f>U69</f>
        <v/>
      </c>
      <c r="G87" s="332"/>
      <c r="H87" s="332"/>
      <c r="I87" s="332"/>
      <c r="J87" s="332"/>
      <c r="K87" s="332"/>
      <c r="L87" s="332"/>
      <c r="M87" s="333"/>
      <c r="N87" s="333"/>
      <c r="O87" s="333"/>
      <c r="P87" s="333"/>
      <c r="Q87" s="333"/>
      <c r="R87" s="333"/>
      <c r="S87" s="333"/>
      <c r="T87" s="333"/>
      <c r="U87" s="333"/>
      <c r="V87" s="333"/>
      <c r="W87" s="333"/>
      <c r="X87" s="333"/>
      <c r="Y87" s="333"/>
      <c r="Z87" s="333"/>
      <c r="AA87" s="78"/>
      <c r="AB87" s="78"/>
      <c r="AC87" s="78"/>
      <c r="AD87" s="78"/>
      <c r="AE87" s="78"/>
      <c r="AF87" s="78"/>
      <c r="AG87" s="78"/>
      <c r="AK87" s="61"/>
      <c r="AL87" s="60"/>
      <c r="AN87" s="29"/>
      <c r="AO87" s="29"/>
      <c r="AP87" s="29"/>
    </row>
    <row r="88" spans="1:42" ht="24.75" customHeight="1">
      <c r="A88" s="23"/>
      <c r="B88" s="80"/>
      <c r="C88" s="80"/>
      <c r="D88" s="78"/>
      <c r="E88" s="78"/>
      <c r="F88" s="332" t="str">
        <f>Y69</f>
        <v/>
      </c>
      <c r="G88" s="332"/>
      <c r="H88" s="332"/>
      <c r="I88" s="332"/>
      <c r="J88" s="332"/>
      <c r="K88" s="332"/>
      <c r="L88" s="332"/>
      <c r="M88" s="333"/>
      <c r="N88" s="333"/>
      <c r="O88" s="333"/>
      <c r="P88" s="333"/>
      <c r="Q88" s="333"/>
      <c r="R88" s="333"/>
      <c r="S88" s="333"/>
      <c r="T88" s="333"/>
      <c r="U88" s="333"/>
      <c r="V88" s="333"/>
      <c r="W88" s="333"/>
      <c r="X88" s="333"/>
      <c r="Y88" s="333"/>
      <c r="Z88" s="333"/>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34" t="s">
        <v>106</v>
      </c>
      <c r="G90" s="334"/>
      <c r="H90" s="334"/>
      <c r="I90" s="334"/>
      <c r="J90" s="334"/>
      <c r="K90" s="334"/>
      <c r="L90" s="334"/>
      <c r="M90" s="335" t="str">
        <f>IFERROR(ROUND(AVERAGE(M86:S88),2),"")</f>
        <v/>
      </c>
      <c r="N90" s="335"/>
      <c r="O90" s="335"/>
      <c r="P90" s="335"/>
      <c r="Q90" s="335"/>
      <c r="R90" s="335"/>
      <c r="S90" s="335"/>
      <c r="T90" s="335" t="str">
        <f>IFERROR(ROUND(AVERAGE(T86:Z88),2),"")</f>
        <v/>
      </c>
      <c r="U90" s="335"/>
      <c r="V90" s="335"/>
      <c r="W90" s="335"/>
      <c r="X90" s="335"/>
      <c r="Y90" s="335"/>
      <c r="Z90" s="335"/>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25" t="s">
        <v>78</v>
      </c>
      <c r="G92" s="325"/>
      <c r="H92" s="325"/>
      <c r="I92" s="325"/>
      <c r="J92" s="325"/>
      <c r="K92" s="325"/>
      <c r="L92" s="325"/>
      <c r="M92" s="326" t="str">
        <f>IFERROR(M80/(M90+T90),"")</f>
        <v/>
      </c>
      <c r="N92" s="326"/>
      <c r="O92" s="326"/>
      <c r="P92" s="326"/>
      <c r="Q92" s="326"/>
      <c r="R92" s="326"/>
      <c r="S92" s="326"/>
      <c r="T92" s="78"/>
      <c r="V92" s="80" t="s">
        <v>11</v>
      </c>
      <c r="W92" s="22"/>
      <c r="X92" s="78"/>
      <c r="Y92" s="22"/>
      <c r="Z92" s="327"/>
      <c r="AA92" s="327"/>
      <c r="AB92" s="327"/>
      <c r="AC92" s="327"/>
      <c r="AD92" s="327"/>
      <c r="AE92" s="327"/>
      <c r="AF92" s="327"/>
      <c r="AG92" s="78" t="s">
        <v>86</v>
      </c>
      <c r="AK92" s="61"/>
      <c r="AL92" s="60"/>
      <c r="AN92" s="29"/>
      <c r="AO92" s="29"/>
      <c r="AP92" s="29"/>
    </row>
    <row r="93" spans="1:42" ht="24.75" customHeight="1">
      <c r="A93" s="23"/>
      <c r="B93" s="328" t="s">
        <v>614</v>
      </c>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K93" s="61"/>
      <c r="AL93" s="60"/>
      <c r="AN93" s="29"/>
      <c r="AO93" s="29"/>
      <c r="AP93" s="29"/>
    </row>
    <row r="94" spans="1:42" ht="24.75" customHeight="1">
      <c r="A94" s="23"/>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150</v>
      </c>
      <c r="D96" s="78"/>
      <c r="E96" s="78"/>
      <c r="G96" s="78"/>
      <c r="H96" s="78"/>
      <c r="I96" s="78"/>
      <c r="J96" s="78"/>
      <c r="K96" s="78"/>
      <c r="L96" s="78"/>
    </row>
    <row r="97" spans="1:64" ht="24.95" customHeight="1">
      <c r="A97" s="23"/>
      <c r="C97" s="80"/>
      <c r="D97" s="78"/>
      <c r="E97" s="78"/>
      <c r="M97" s="329" t="str">
        <f>IFERROR( IF( ((M60*医療保険の利用者割合*0.5)-M82)/(M80) &lt;= 0, 0, ((M60*医療保険の利用者割合*0.5)-M82)/M80 ), "")</f>
        <v/>
      </c>
      <c r="N97" s="329"/>
      <c r="O97" s="329"/>
      <c r="P97" s="329"/>
      <c r="Q97" s="329"/>
      <c r="R97" s="329"/>
      <c r="S97" s="329"/>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12" t="s">
        <v>152</v>
      </c>
      <c r="C99" s="312"/>
      <c r="D99" s="312"/>
      <c r="E99" s="312"/>
      <c r="F99" s="294" t="s">
        <v>153</v>
      </c>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4"/>
      <c r="AF99" s="294"/>
      <c r="AG99" s="294"/>
      <c r="AH99" s="294"/>
    </row>
    <row r="100" spans="1:64" ht="20.100000000000001" customHeight="1">
      <c r="A100" s="23"/>
      <c r="B100" s="312"/>
      <c r="C100" s="312"/>
      <c r="D100" s="312"/>
      <c r="E100" s="312"/>
      <c r="F100" s="330" t="s">
        <v>154</v>
      </c>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P100" s="124"/>
    </row>
    <row r="101" spans="1:64" ht="20.100000000000001" customHeight="1">
      <c r="A101" s="23"/>
      <c r="B101" s="312"/>
      <c r="C101" s="312"/>
      <c r="D101" s="312"/>
      <c r="E101" s="312"/>
      <c r="G101" s="36"/>
      <c r="H101" s="36"/>
      <c r="I101" s="36"/>
      <c r="J101" s="331" t="s">
        <v>155</v>
      </c>
      <c r="K101" s="331"/>
      <c r="L101" s="331"/>
      <c r="M101" s="331"/>
      <c r="N101" s="331"/>
      <c r="O101" s="331"/>
      <c r="P101" s="331"/>
      <c r="Q101" s="331"/>
      <c r="R101" s="331"/>
      <c r="S101" s="331"/>
      <c r="T101" s="331"/>
      <c r="U101" s="331"/>
      <c r="V101" s="331"/>
      <c r="W101" s="331"/>
      <c r="X101" s="331"/>
      <c r="Y101" s="331"/>
      <c r="Z101" s="331"/>
      <c r="AA101" s="331"/>
      <c r="AB101" s="331"/>
      <c r="AC101" s="331"/>
      <c r="AD101" s="331"/>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156</v>
      </c>
      <c r="B103" s="80" t="s">
        <v>157</v>
      </c>
      <c r="D103" s="78"/>
      <c r="E103" s="78"/>
      <c r="G103" s="78"/>
      <c r="H103" s="78"/>
      <c r="I103" s="78"/>
      <c r="J103" s="78"/>
      <c r="K103" s="78"/>
      <c r="L103" s="78"/>
      <c r="M103" s="78"/>
      <c r="N103" s="78"/>
      <c r="O103" s="78"/>
      <c r="P103" s="78"/>
      <c r="Q103" s="78"/>
      <c r="R103" s="78"/>
      <c r="S103" s="78"/>
    </row>
    <row r="104" spans="1:64" ht="24.75" customHeight="1">
      <c r="A104" s="23"/>
      <c r="B104" s="80" t="s">
        <v>158</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159</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523</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160</v>
      </c>
      <c r="B109" s="80" t="s">
        <v>161</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162</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20" t="str">
        <f>IFERROR(IF(OR(AM104*AM106=0, M97&lt;=0),"",VLOOKUP("該当",CHOOSE(AK37,'リスト（R8）'!I:K,'リスト（R9）'!I:K),3,FALSE)),"")</f>
        <v/>
      </c>
      <c r="E111" s="320"/>
      <c r="F111" s="320"/>
      <c r="G111" s="320"/>
      <c r="H111" s="320"/>
      <c r="I111" s="320"/>
      <c r="J111" s="320"/>
      <c r="K111" s="320"/>
      <c r="L111" s="320"/>
      <c r="M111" s="320"/>
      <c r="N111" s="320"/>
      <c r="O111" s="320"/>
      <c r="P111" s="320"/>
      <c r="Q111" s="29"/>
      <c r="R111" s="294"/>
      <c r="S111" s="294"/>
      <c r="T111" s="294"/>
      <c r="U111" s="294"/>
      <c r="V111" s="294"/>
      <c r="W111" s="294"/>
      <c r="X111" s="294"/>
      <c r="Y111" s="294"/>
      <c r="Z111" s="294"/>
      <c r="AA111" s="294"/>
      <c r="AB111" s="294"/>
      <c r="AC111" s="294"/>
      <c r="AD111" s="294"/>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16"/>
      <c r="E115" s="317"/>
      <c r="F115" s="321" t="s">
        <v>163</v>
      </c>
      <c r="G115" s="321"/>
      <c r="H115" s="321"/>
      <c r="I115" s="321"/>
      <c r="J115" s="321"/>
      <c r="K115" s="321"/>
      <c r="L115" s="321"/>
      <c r="M115" s="321"/>
      <c r="N115" s="321"/>
      <c r="O115" s="321"/>
      <c r="P115" s="322"/>
      <c r="Q115" s="78"/>
      <c r="R115" s="323"/>
      <c r="S115" s="323"/>
      <c r="T115" s="324"/>
      <c r="U115" s="324"/>
      <c r="V115" s="324"/>
      <c r="W115" s="324"/>
      <c r="X115" s="324"/>
      <c r="Y115" s="324"/>
      <c r="Z115" s="324"/>
      <c r="AA115" s="324"/>
      <c r="AB115" s="324"/>
      <c r="AC115" s="324"/>
      <c r="AD115" s="324"/>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16"/>
      <c r="E116" s="317"/>
      <c r="F116" s="318" t="s">
        <v>36</v>
      </c>
      <c r="G116" s="318"/>
      <c r="H116" s="318"/>
      <c r="I116" s="318"/>
      <c r="J116" s="318"/>
      <c r="K116" s="318"/>
      <c r="L116" s="318"/>
      <c r="M116" s="318"/>
      <c r="N116" s="318"/>
      <c r="O116" s="318"/>
      <c r="P116" s="319"/>
      <c r="Q116" s="29"/>
      <c r="R116" s="316" t="s">
        <v>15</v>
      </c>
      <c r="S116" s="317"/>
      <c r="T116" s="318" t="s">
        <v>164</v>
      </c>
      <c r="U116" s="318"/>
      <c r="V116" s="318"/>
      <c r="W116" s="318"/>
      <c r="X116" s="318"/>
      <c r="Y116" s="318"/>
      <c r="Z116" s="318"/>
      <c r="AA116" s="318"/>
      <c r="AB116" s="318"/>
      <c r="AC116" s="318"/>
      <c r="AD116" s="319"/>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16"/>
      <c r="E117" s="317"/>
      <c r="F117" s="318" t="s">
        <v>37</v>
      </c>
      <c r="G117" s="318"/>
      <c r="H117" s="318"/>
      <c r="I117" s="318"/>
      <c r="J117" s="318"/>
      <c r="K117" s="318"/>
      <c r="L117" s="318"/>
      <c r="M117" s="318"/>
      <c r="N117" s="318"/>
      <c r="O117" s="318"/>
      <c r="P117" s="319"/>
      <c r="Q117" s="29"/>
      <c r="R117" s="316" t="s">
        <v>15</v>
      </c>
      <c r="S117" s="317"/>
      <c r="T117" s="318" t="s">
        <v>165</v>
      </c>
      <c r="U117" s="318"/>
      <c r="V117" s="318"/>
      <c r="W117" s="318"/>
      <c r="X117" s="318"/>
      <c r="Y117" s="318"/>
      <c r="Z117" s="318"/>
      <c r="AA117" s="318"/>
      <c r="AB117" s="318"/>
      <c r="AC117" s="318"/>
      <c r="AD117" s="319"/>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16"/>
      <c r="E118" s="317"/>
      <c r="F118" s="318" t="s">
        <v>38</v>
      </c>
      <c r="G118" s="318"/>
      <c r="H118" s="318"/>
      <c r="I118" s="318"/>
      <c r="J118" s="318"/>
      <c r="K118" s="318"/>
      <c r="L118" s="318"/>
      <c r="M118" s="318"/>
      <c r="N118" s="318"/>
      <c r="O118" s="318"/>
      <c r="P118" s="319"/>
      <c r="Q118" s="29"/>
      <c r="R118" s="316" t="s">
        <v>15</v>
      </c>
      <c r="S118" s="317"/>
      <c r="T118" s="318" t="s">
        <v>166</v>
      </c>
      <c r="U118" s="318"/>
      <c r="V118" s="318"/>
      <c r="W118" s="318"/>
      <c r="X118" s="318"/>
      <c r="Y118" s="318"/>
      <c r="Z118" s="318"/>
      <c r="AA118" s="318"/>
      <c r="AB118" s="318"/>
      <c r="AC118" s="318"/>
      <c r="AD118" s="319"/>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16"/>
      <c r="E119" s="317"/>
      <c r="F119" s="318" t="s">
        <v>39</v>
      </c>
      <c r="G119" s="318"/>
      <c r="H119" s="318"/>
      <c r="I119" s="318"/>
      <c r="J119" s="318"/>
      <c r="K119" s="318"/>
      <c r="L119" s="318"/>
      <c r="M119" s="318"/>
      <c r="N119" s="318"/>
      <c r="O119" s="318"/>
      <c r="P119" s="319"/>
      <c r="Q119" s="29"/>
      <c r="R119" s="316" t="s">
        <v>15</v>
      </c>
      <c r="S119" s="317"/>
      <c r="T119" s="318" t="s">
        <v>167</v>
      </c>
      <c r="U119" s="318"/>
      <c r="V119" s="318"/>
      <c r="W119" s="318"/>
      <c r="X119" s="318"/>
      <c r="Y119" s="318"/>
      <c r="Z119" s="318"/>
      <c r="AA119" s="318"/>
      <c r="AB119" s="318"/>
      <c r="AC119" s="318"/>
      <c r="AD119" s="319"/>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16"/>
      <c r="E120" s="317"/>
      <c r="F120" s="318" t="s">
        <v>40</v>
      </c>
      <c r="G120" s="318"/>
      <c r="H120" s="318"/>
      <c r="I120" s="318"/>
      <c r="J120" s="318"/>
      <c r="K120" s="318"/>
      <c r="L120" s="318"/>
      <c r="M120" s="318"/>
      <c r="N120" s="318"/>
      <c r="O120" s="318"/>
      <c r="P120" s="319"/>
      <c r="Q120" s="29"/>
      <c r="R120" s="316" t="s">
        <v>15</v>
      </c>
      <c r="S120" s="317"/>
      <c r="T120" s="318" t="s">
        <v>168</v>
      </c>
      <c r="U120" s="318"/>
      <c r="V120" s="318"/>
      <c r="W120" s="318"/>
      <c r="X120" s="318"/>
      <c r="Y120" s="318"/>
      <c r="Z120" s="318"/>
      <c r="AA120" s="318"/>
      <c r="AB120" s="318"/>
      <c r="AC120" s="318"/>
      <c r="AD120" s="319"/>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16"/>
      <c r="E121" s="317"/>
      <c r="F121" s="318" t="s">
        <v>41</v>
      </c>
      <c r="G121" s="318"/>
      <c r="H121" s="318"/>
      <c r="I121" s="318"/>
      <c r="J121" s="318"/>
      <c r="K121" s="318"/>
      <c r="L121" s="318"/>
      <c r="M121" s="318"/>
      <c r="N121" s="318"/>
      <c r="O121" s="318"/>
      <c r="P121" s="319"/>
      <c r="Q121" s="29"/>
      <c r="R121" s="316" t="s">
        <v>15</v>
      </c>
      <c r="S121" s="317"/>
      <c r="T121" s="318" t="s">
        <v>169</v>
      </c>
      <c r="U121" s="318"/>
      <c r="V121" s="318"/>
      <c r="W121" s="318"/>
      <c r="X121" s="318"/>
      <c r="Y121" s="318"/>
      <c r="Z121" s="318"/>
      <c r="AA121" s="318"/>
      <c r="AB121" s="318"/>
      <c r="AC121" s="318"/>
      <c r="AD121" s="319"/>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16"/>
      <c r="E122" s="317"/>
      <c r="F122" s="318" t="s">
        <v>42</v>
      </c>
      <c r="G122" s="318"/>
      <c r="H122" s="318"/>
      <c r="I122" s="318"/>
      <c r="J122" s="318"/>
      <c r="K122" s="318"/>
      <c r="L122" s="318"/>
      <c r="M122" s="318"/>
      <c r="N122" s="318"/>
      <c r="O122" s="318"/>
      <c r="P122" s="319"/>
      <c r="Q122" s="29"/>
      <c r="R122" s="316" t="s">
        <v>15</v>
      </c>
      <c r="S122" s="317"/>
      <c r="T122" s="318" t="s">
        <v>170</v>
      </c>
      <c r="U122" s="318"/>
      <c r="V122" s="318"/>
      <c r="W122" s="318"/>
      <c r="X122" s="318"/>
      <c r="Y122" s="318"/>
      <c r="Z122" s="318"/>
      <c r="AA122" s="318"/>
      <c r="AB122" s="318"/>
      <c r="AC122" s="318"/>
      <c r="AD122" s="319"/>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16"/>
      <c r="E123" s="317"/>
      <c r="F123" s="318" t="s">
        <v>43</v>
      </c>
      <c r="G123" s="318"/>
      <c r="H123" s="318"/>
      <c r="I123" s="318"/>
      <c r="J123" s="318"/>
      <c r="K123" s="318"/>
      <c r="L123" s="318"/>
      <c r="M123" s="318"/>
      <c r="N123" s="318"/>
      <c r="O123" s="318"/>
      <c r="P123" s="319"/>
      <c r="Q123" s="29"/>
      <c r="R123" s="316" t="s">
        <v>15</v>
      </c>
      <c r="S123" s="317"/>
      <c r="T123" s="318" t="s">
        <v>171</v>
      </c>
      <c r="U123" s="318"/>
      <c r="V123" s="318"/>
      <c r="W123" s="318"/>
      <c r="X123" s="318"/>
      <c r="Y123" s="318"/>
      <c r="Z123" s="318"/>
      <c r="AA123" s="318"/>
      <c r="AB123" s="318"/>
      <c r="AC123" s="318"/>
      <c r="AD123" s="319"/>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16"/>
      <c r="E124" s="317"/>
      <c r="F124" s="318" t="s">
        <v>44</v>
      </c>
      <c r="G124" s="318"/>
      <c r="H124" s="318"/>
      <c r="I124" s="318"/>
      <c r="J124" s="318"/>
      <c r="K124" s="318"/>
      <c r="L124" s="318"/>
      <c r="M124" s="318"/>
      <c r="N124" s="318"/>
      <c r="O124" s="318"/>
      <c r="P124" s="319"/>
      <c r="Q124" s="29"/>
      <c r="R124" s="316" t="s">
        <v>15</v>
      </c>
      <c r="S124" s="317"/>
      <c r="T124" s="318" t="s">
        <v>172</v>
      </c>
      <c r="U124" s="318"/>
      <c r="V124" s="318"/>
      <c r="W124" s="318"/>
      <c r="X124" s="318"/>
      <c r="Y124" s="318"/>
      <c r="Z124" s="318"/>
      <c r="AA124" s="318"/>
      <c r="AB124" s="318"/>
      <c r="AC124" s="318"/>
      <c r="AD124" s="319"/>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16"/>
      <c r="E125" s="317"/>
      <c r="F125" s="318" t="s">
        <v>45</v>
      </c>
      <c r="G125" s="318"/>
      <c r="H125" s="318"/>
      <c r="I125" s="318"/>
      <c r="J125" s="318"/>
      <c r="K125" s="318"/>
      <c r="L125" s="318"/>
      <c r="M125" s="318"/>
      <c r="N125" s="318"/>
      <c r="O125" s="318"/>
      <c r="P125" s="319"/>
      <c r="Q125" s="29"/>
      <c r="R125" s="316" t="s">
        <v>15</v>
      </c>
      <c r="S125" s="317"/>
      <c r="T125" s="318" t="s">
        <v>173</v>
      </c>
      <c r="U125" s="318"/>
      <c r="V125" s="318"/>
      <c r="W125" s="318"/>
      <c r="X125" s="318"/>
      <c r="Y125" s="318"/>
      <c r="Z125" s="318"/>
      <c r="AA125" s="318"/>
      <c r="AB125" s="318"/>
      <c r="AC125" s="318"/>
      <c r="AD125" s="319"/>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16"/>
      <c r="E126" s="317"/>
      <c r="F126" s="318" t="s">
        <v>46</v>
      </c>
      <c r="G126" s="318"/>
      <c r="H126" s="318"/>
      <c r="I126" s="318"/>
      <c r="J126" s="318"/>
      <c r="K126" s="318"/>
      <c r="L126" s="318"/>
      <c r="M126" s="318"/>
      <c r="N126" s="318"/>
      <c r="O126" s="318"/>
      <c r="P126" s="319"/>
      <c r="Q126" s="29"/>
      <c r="R126" s="316" t="s">
        <v>15</v>
      </c>
      <c r="S126" s="317"/>
      <c r="T126" s="318" t="s">
        <v>174</v>
      </c>
      <c r="U126" s="318"/>
      <c r="V126" s="318"/>
      <c r="W126" s="318"/>
      <c r="X126" s="318"/>
      <c r="Y126" s="318"/>
      <c r="Z126" s="318"/>
      <c r="AA126" s="318"/>
      <c r="AB126" s="318"/>
      <c r="AC126" s="318"/>
      <c r="AD126" s="319"/>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16"/>
      <c r="E127" s="317"/>
      <c r="F127" s="318" t="s">
        <v>47</v>
      </c>
      <c r="G127" s="318"/>
      <c r="H127" s="318"/>
      <c r="I127" s="318"/>
      <c r="J127" s="318"/>
      <c r="K127" s="318"/>
      <c r="L127" s="318"/>
      <c r="M127" s="318"/>
      <c r="N127" s="318"/>
      <c r="O127" s="318"/>
      <c r="P127" s="319"/>
      <c r="Q127" s="29"/>
      <c r="R127" s="316" t="s">
        <v>15</v>
      </c>
      <c r="S127" s="317"/>
      <c r="T127" s="318" t="s">
        <v>175</v>
      </c>
      <c r="U127" s="318"/>
      <c r="V127" s="318"/>
      <c r="W127" s="318"/>
      <c r="X127" s="318"/>
      <c r="Y127" s="318"/>
      <c r="Z127" s="318"/>
      <c r="AA127" s="318"/>
      <c r="AB127" s="318"/>
      <c r="AC127" s="318"/>
      <c r="AD127" s="319"/>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16"/>
      <c r="E128" s="317"/>
      <c r="F128" s="318" t="s">
        <v>48</v>
      </c>
      <c r="G128" s="318"/>
      <c r="H128" s="318"/>
      <c r="I128" s="318"/>
      <c r="J128" s="318"/>
      <c r="K128" s="318"/>
      <c r="L128" s="318"/>
      <c r="M128" s="318"/>
      <c r="N128" s="318"/>
      <c r="O128" s="318"/>
      <c r="P128" s="319"/>
      <c r="Q128" s="29"/>
      <c r="R128" s="316" t="s">
        <v>15</v>
      </c>
      <c r="S128" s="317"/>
      <c r="T128" s="318" t="s">
        <v>177</v>
      </c>
      <c r="U128" s="318"/>
      <c r="V128" s="318"/>
      <c r="W128" s="318"/>
      <c r="X128" s="318"/>
      <c r="Y128" s="318"/>
      <c r="Z128" s="318"/>
      <c r="AA128" s="318"/>
      <c r="AB128" s="318"/>
      <c r="AC128" s="318"/>
      <c r="AD128" s="319"/>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16"/>
      <c r="E129" s="317"/>
      <c r="F129" s="318" t="s">
        <v>49</v>
      </c>
      <c r="G129" s="318"/>
      <c r="H129" s="318"/>
      <c r="I129" s="318"/>
      <c r="J129" s="318"/>
      <c r="K129" s="318"/>
      <c r="L129" s="318"/>
      <c r="M129" s="318"/>
      <c r="N129" s="318"/>
      <c r="O129" s="318"/>
      <c r="P129" s="319"/>
      <c r="Q129" s="29"/>
      <c r="R129" s="316" t="s">
        <v>15</v>
      </c>
      <c r="S129" s="317"/>
      <c r="T129" s="318" t="s">
        <v>178</v>
      </c>
      <c r="U129" s="318"/>
      <c r="V129" s="318"/>
      <c r="W129" s="318"/>
      <c r="X129" s="318"/>
      <c r="Y129" s="318"/>
      <c r="Z129" s="318"/>
      <c r="AA129" s="318"/>
      <c r="AB129" s="318"/>
      <c r="AC129" s="318"/>
      <c r="AD129" s="319"/>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16"/>
      <c r="E130" s="317"/>
      <c r="F130" s="318" t="s">
        <v>50</v>
      </c>
      <c r="G130" s="318"/>
      <c r="H130" s="318"/>
      <c r="I130" s="318"/>
      <c r="J130" s="318"/>
      <c r="K130" s="318"/>
      <c r="L130" s="318"/>
      <c r="M130" s="318"/>
      <c r="N130" s="318"/>
      <c r="O130" s="318"/>
      <c r="P130" s="319"/>
      <c r="Q130" s="29"/>
      <c r="R130" s="316" t="s">
        <v>15</v>
      </c>
      <c r="S130" s="317"/>
      <c r="T130" s="318" t="s">
        <v>179</v>
      </c>
      <c r="U130" s="318"/>
      <c r="V130" s="318"/>
      <c r="W130" s="318"/>
      <c r="X130" s="318"/>
      <c r="Y130" s="318"/>
      <c r="Z130" s="318"/>
      <c r="AA130" s="318"/>
      <c r="AB130" s="318"/>
      <c r="AC130" s="318"/>
      <c r="AD130" s="319"/>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16"/>
      <c r="E131" s="317"/>
      <c r="F131" s="318" t="s">
        <v>51</v>
      </c>
      <c r="G131" s="318"/>
      <c r="H131" s="318"/>
      <c r="I131" s="318"/>
      <c r="J131" s="318"/>
      <c r="K131" s="318"/>
      <c r="L131" s="318"/>
      <c r="M131" s="318"/>
      <c r="N131" s="318"/>
      <c r="O131" s="318"/>
      <c r="P131" s="319"/>
      <c r="Q131" s="29"/>
      <c r="R131" s="316" t="s">
        <v>15</v>
      </c>
      <c r="S131" s="317"/>
      <c r="T131" s="318" t="s">
        <v>180</v>
      </c>
      <c r="U131" s="318"/>
      <c r="V131" s="318"/>
      <c r="W131" s="318"/>
      <c r="X131" s="318"/>
      <c r="Y131" s="318"/>
      <c r="Z131" s="318"/>
      <c r="AA131" s="318"/>
      <c r="AB131" s="318"/>
      <c r="AC131" s="318"/>
      <c r="AD131" s="319"/>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16"/>
      <c r="E132" s="317"/>
      <c r="F132" s="318" t="s">
        <v>52</v>
      </c>
      <c r="G132" s="318"/>
      <c r="H132" s="318"/>
      <c r="I132" s="318"/>
      <c r="J132" s="318"/>
      <c r="K132" s="318"/>
      <c r="L132" s="318"/>
      <c r="M132" s="318"/>
      <c r="N132" s="318"/>
      <c r="O132" s="318"/>
      <c r="P132" s="319"/>
      <c r="Q132" s="29"/>
      <c r="R132" s="316" t="s">
        <v>15</v>
      </c>
      <c r="S132" s="317"/>
      <c r="T132" s="318" t="s">
        <v>181</v>
      </c>
      <c r="U132" s="318"/>
      <c r="V132" s="318"/>
      <c r="W132" s="318"/>
      <c r="X132" s="318"/>
      <c r="Y132" s="318"/>
      <c r="Z132" s="318"/>
      <c r="AA132" s="318"/>
      <c r="AB132" s="318"/>
      <c r="AC132" s="318"/>
      <c r="AD132" s="319"/>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16"/>
      <c r="E133" s="317"/>
      <c r="F133" s="318" t="s">
        <v>53</v>
      </c>
      <c r="G133" s="318"/>
      <c r="H133" s="318"/>
      <c r="I133" s="318"/>
      <c r="J133" s="318"/>
      <c r="K133" s="318"/>
      <c r="L133" s="318"/>
      <c r="M133" s="318"/>
      <c r="N133" s="318"/>
      <c r="O133" s="318"/>
      <c r="P133" s="319"/>
      <c r="Q133" s="29"/>
      <c r="R133" s="316" t="s">
        <v>15</v>
      </c>
      <c r="S133" s="317"/>
      <c r="T133" s="318" t="s">
        <v>182</v>
      </c>
      <c r="U133" s="318"/>
      <c r="V133" s="318"/>
      <c r="W133" s="318"/>
      <c r="X133" s="318"/>
      <c r="Y133" s="318"/>
      <c r="Z133" s="318"/>
      <c r="AA133" s="318"/>
      <c r="AB133" s="318"/>
      <c r="AC133" s="318"/>
      <c r="AD133" s="319"/>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176</v>
      </c>
      <c r="E134" s="78"/>
      <c r="F134" s="78"/>
      <c r="G134" s="78"/>
      <c r="H134" s="78"/>
      <c r="I134" s="78"/>
      <c r="J134" s="78"/>
      <c r="K134" s="78"/>
      <c r="L134" s="78"/>
      <c r="M134" s="78"/>
      <c r="N134" s="78"/>
      <c r="O134" s="78"/>
      <c r="P134" s="78"/>
      <c r="Q134" s="78"/>
      <c r="R134" s="125" t="s">
        <v>188</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325</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451</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518</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452</v>
      </c>
      <c r="C140" s="53"/>
      <c r="D140" s="265" t="s">
        <v>326</v>
      </c>
      <c r="E140" s="266"/>
      <c r="F140" s="265"/>
      <c r="AK140" s="54" t="b">
        <v>0</v>
      </c>
      <c r="AL140" s="54">
        <f>IF(AK140=TRUE,1,0)</f>
        <v>0</v>
      </c>
      <c r="AX140" s="266"/>
      <c r="AY140" s="266"/>
      <c r="AZ140" s="267"/>
      <c r="BA140" s="294"/>
      <c r="BB140" s="294"/>
      <c r="BC140" s="267"/>
      <c r="BD140" s="294"/>
      <c r="BE140" s="294"/>
      <c r="BF140" s="267"/>
      <c r="BG140" s="294"/>
      <c r="BH140" s="294"/>
      <c r="BI140" s="267"/>
      <c r="BJ140" s="294"/>
      <c r="BK140" s="294"/>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453</v>
      </c>
      <c r="C142" s="53"/>
      <c r="D142" s="236" t="s">
        <v>461</v>
      </c>
      <c r="E142" s="234"/>
      <c r="F142" s="236"/>
      <c r="AK142" s="54" t="b">
        <v>0</v>
      </c>
      <c r="AL142" s="54">
        <f>IF(AK142=TRUE,1,0)</f>
        <v>0</v>
      </c>
      <c r="AX142" s="234"/>
      <c r="AY142" s="294"/>
      <c r="AZ142" s="295"/>
      <c r="BA142" s="294"/>
      <c r="BB142" s="294"/>
      <c r="BC142" s="295"/>
      <c r="BD142" s="294"/>
      <c r="BE142" s="294"/>
      <c r="BF142" s="295"/>
      <c r="BG142" s="294"/>
      <c r="BH142" s="294"/>
      <c r="BI142" s="295"/>
      <c r="BJ142" s="294"/>
      <c r="BK142" s="294"/>
      <c r="BL142" s="294"/>
    </row>
    <row r="143" spans="1:64" ht="24.95" customHeight="1">
      <c r="A143" s="23"/>
      <c r="C143" s="53"/>
      <c r="D143" s="236" t="s">
        <v>462</v>
      </c>
      <c r="E143" s="234"/>
      <c r="F143" s="236"/>
      <c r="X143" s="236"/>
      <c r="Y143" s="236"/>
      <c r="AX143" s="234"/>
      <c r="AY143" s="294"/>
      <c r="AZ143" s="295"/>
      <c r="BA143" s="294"/>
      <c r="BB143" s="294"/>
      <c r="BC143" s="295"/>
      <c r="BD143" s="294"/>
      <c r="BE143" s="294"/>
      <c r="BF143" s="295"/>
      <c r="BG143" s="294"/>
      <c r="BH143" s="294"/>
      <c r="BI143" s="295"/>
      <c r="BJ143" s="294"/>
      <c r="BK143" s="294"/>
      <c r="BL143" s="294"/>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519</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455</v>
      </c>
      <c r="C146" s="53"/>
      <c r="D146" s="265" t="s">
        <v>466</v>
      </c>
      <c r="E146" s="266"/>
      <c r="F146" s="265"/>
      <c r="AK146" s="54" t="b">
        <v>0</v>
      </c>
      <c r="AL146" s="29"/>
      <c r="AQ146" s="54"/>
      <c r="AY146" s="266"/>
      <c r="AZ146" s="266"/>
      <c r="BA146" s="267"/>
      <c r="BB146" s="294"/>
      <c r="BC146" s="294"/>
      <c r="BD146" s="267"/>
      <c r="BE146" s="294"/>
      <c r="BF146" s="294"/>
      <c r="BG146" s="267"/>
      <c r="BH146" s="294"/>
      <c r="BI146" s="294"/>
      <c r="BJ146" s="267"/>
      <c r="BK146" s="294"/>
      <c r="BL146" s="294"/>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323</v>
      </c>
      <c r="E148" s="234"/>
      <c r="F148" s="234"/>
      <c r="G148" s="234"/>
      <c r="H148" s="234"/>
      <c r="I148" s="234"/>
      <c r="J148" s="234"/>
      <c r="K148" s="234"/>
      <c r="L148" s="234"/>
      <c r="M148" s="234"/>
      <c r="N148" s="234"/>
      <c r="O148" s="234"/>
    </row>
    <row r="149" spans="1:65" ht="24.95" customHeight="1">
      <c r="A149" s="23"/>
      <c r="D149" s="369" t="str">
        <f>IFERROR(IF(AP115=1,"",IF(AK140=TRUE,"訪問看護ベースアップ評価料（Ⅱ）"&amp;AP115-1&amp;AL149,IF(AK142=TRUE,"訪問看護ベースアップ評価料（Ⅱ）"&amp;AP115-1&amp;AL149&amp;AN149,"訪問看護ベースアップ評価料（Ⅱ）"&amp;AP115-1))),"")</f>
        <v/>
      </c>
      <c r="E149" s="369"/>
      <c r="F149" s="369"/>
      <c r="G149" s="369"/>
      <c r="H149" s="369"/>
      <c r="I149" s="369"/>
      <c r="J149" s="369"/>
      <c r="K149" s="369"/>
      <c r="L149" s="369"/>
      <c r="M149" s="369"/>
      <c r="N149" s="369"/>
      <c r="O149" s="369"/>
      <c r="P149" s="369"/>
      <c r="R149" s="370"/>
      <c r="S149" s="370"/>
      <c r="T149" s="370"/>
      <c r="U149" s="370"/>
      <c r="V149" s="370"/>
      <c r="W149" s="370"/>
      <c r="X149" s="370"/>
      <c r="Y149" s="370"/>
      <c r="Z149" s="370"/>
      <c r="AA149" s="370"/>
      <c r="AB149" s="370"/>
      <c r="AC149" s="370"/>
      <c r="AD149" s="370"/>
      <c r="AL149" s="54" t="str">
        <f>IF(AK37=1,"の注７","の注８")</f>
        <v>の注７</v>
      </c>
      <c r="AN149" s="54" t="s">
        <v>324</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779</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80" t="s">
        <v>780</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183</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184</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185</v>
      </c>
      <c r="F158" s="288"/>
    </row>
    <row r="159" spans="1:65" ht="24.95" customHeight="1">
      <c r="A159" s="29" t="s">
        <v>186</v>
      </c>
      <c r="F159" s="288"/>
    </row>
    <row r="160" spans="1:65" ht="24.95" customHeight="1">
      <c r="A160" s="29" t="s">
        <v>615</v>
      </c>
      <c r="F160" s="288"/>
    </row>
    <row r="161" spans="1:64" ht="24.95" customHeight="1">
      <c r="A161" s="29" t="s">
        <v>187</v>
      </c>
      <c r="F161" s="288"/>
    </row>
    <row r="162" spans="1:64" ht="24.95" customHeight="1">
      <c r="A162" s="29" t="s">
        <v>189</v>
      </c>
      <c r="F162" s="288"/>
    </row>
    <row r="163" spans="1:64" ht="24.95" customHeight="1">
      <c r="A163" s="29" t="s">
        <v>327</v>
      </c>
      <c r="F163" s="288"/>
    </row>
    <row r="164" spans="1:64" ht="24.95" customHeight="1">
      <c r="A164" s="29" t="s">
        <v>616</v>
      </c>
      <c r="F164" s="288"/>
    </row>
    <row r="165" spans="1:64" ht="24.95" customHeight="1">
      <c r="A165" s="29" t="s">
        <v>467</v>
      </c>
      <c r="F165" s="288"/>
    </row>
    <row r="166" spans="1:64" ht="24.95" customHeight="1">
      <c r="A166" s="29" t="s">
        <v>190</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PupHWL4SrRYaXnNf99Y9W9OyBcfODa6QM9RbCS22TavHkdSN92Hlz+J3otCubNG8IOM4NTKO4YGoHXosCQuTQA==" saltValue="e6kx0Qr4tH13rKpm0GQ3dg==" spinCount="100000" sheet="1" objects="1" scenarios="1"/>
  <mergeCells count="176">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266</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299" t="s">
        <v>82</v>
      </c>
      <c r="X2" s="300"/>
      <c r="Y2" s="300"/>
      <c r="Z2" s="301"/>
      <c r="AA2" s="302" t="s">
        <v>315</v>
      </c>
      <c r="AB2" s="303"/>
      <c r="AC2" s="303"/>
      <c r="AD2" s="303"/>
      <c r="AE2" s="303"/>
      <c r="AF2" s="303"/>
      <c r="AG2" s="303"/>
      <c r="AH2" s="303"/>
      <c r="AI2" s="303"/>
      <c r="AJ2" s="304"/>
      <c r="AK2" s="233"/>
      <c r="AL2" s="29"/>
      <c r="AM2" s="29"/>
      <c r="AN2" s="29"/>
      <c r="AO2" s="29"/>
      <c r="AP2" s="29"/>
    </row>
    <row r="3" spans="1:64" ht="24.75" customHeight="1">
      <c r="A3" s="22"/>
      <c r="B3" s="22"/>
      <c r="C3" s="22"/>
      <c r="D3" s="22"/>
      <c r="E3" s="22"/>
      <c r="F3" s="232"/>
      <c r="G3" s="22"/>
      <c r="H3" s="22"/>
      <c r="I3" s="22"/>
      <c r="J3" s="22"/>
      <c r="K3" s="22"/>
      <c r="L3" s="22"/>
      <c r="M3" s="22"/>
      <c r="N3" s="22"/>
      <c r="O3" s="22"/>
      <c r="P3" s="22"/>
      <c r="W3" s="299" t="s">
        <v>82</v>
      </c>
      <c r="X3" s="300"/>
      <c r="Y3" s="300"/>
      <c r="Z3" s="301"/>
      <c r="AA3" s="302" t="s">
        <v>316</v>
      </c>
      <c r="AB3" s="303"/>
      <c r="AC3" s="303"/>
      <c r="AD3" s="303"/>
      <c r="AE3" s="303"/>
      <c r="AF3" s="303"/>
      <c r="AG3" s="303"/>
      <c r="AH3" s="303"/>
      <c r="AI3" s="303"/>
      <c r="AJ3" s="304"/>
      <c r="AK3" s="233"/>
      <c r="AL3" s="29"/>
      <c r="AM3" s="29"/>
      <c r="AN3" s="29"/>
      <c r="AO3" s="29"/>
      <c r="AP3" s="29"/>
    </row>
    <row r="4" spans="1:64" ht="24.75" customHeight="1">
      <c r="A4" s="22"/>
      <c r="B4" s="308" t="s">
        <v>83</v>
      </c>
      <c r="C4" s="308"/>
      <c r="D4" s="308"/>
      <c r="E4" s="308"/>
      <c r="F4" s="309" t="s">
        <v>84</v>
      </c>
      <c r="G4" s="309"/>
      <c r="H4" s="309"/>
      <c r="I4" s="309"/>
      <c r="J4" s="309"/>
      <c r="K4" s="309"/>
      <c r="L4" s="309"/>
      <c r="M4" s="309"/>
      <c r="N4" s="309"/>
      <c r="O4" s="309"/>
      <c r="P4" s="233"/>
      <c r="W4" s="299" t="s">
        <v>85</v>
      </c>
      <c r="X4" s="300"/>
      <c r="Y4" s="300"/>
      <c r="Z4" s="301"/>
      <c r="AA4" s="302" t="s">
        <v>289</v>
      </c>
      <c r="AB4" s="303"/>
      <c r="AC4" s="303"/>
      <c r="AD4" s="303"/>
      <c r="AE4" s="303"/>
      <c r="AF4" s="303"/>
      <c r="AG4" s="303"/>
      <c r="AH4" s="303"/>
      <c r="AI4" s="303"/>
      <c r="AJ4" s="304"/>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66" t="s">
        <v>204</v>
      </c>
      <c r="C6" s="366"/>
      <c r="D6" s="366"/>
      <c r="E6" s="366"/>
      <c r="F6" s="366"/>
      <c r="G6" s="366"/>
      <c r="H6" s="366"/>
      <c r="I6" s="366"/>
      <c r="J6" s="366"/>
      <c r="K6" s="366"/>
      <c r="L6" s="320" t="str">
        <f>IF(ステーションコード="","",ステーションコード)</f>
        <v/>
      </c>
      <c r="M6" s="320"/>
      <c r="N6" s="320"/>
      <c r="O6" s="320"/>
      <c r="P6" s="320"/>
      <c r="Q6" s="320"/>
      <c r="R6" s="320"/>
      <c r="S6" s="320"/>
      <c r="T6" s="320"/>
      <c r="U6" s="320"/>
      <c r="V6" s="320"/>
      <c r="W6" s="320"/>
      <c r="X6" s="320"/>
    </row>
    <row r="7" spans="1:64" ht="24.95" customHeight="1">
      <c r="B7" s="366" t="s">
        <v>32</v>
      </c>
      <c r="C7" s="366"/>
      <c r="D7" s="366"/>
      <c r="E7" s="366"/>
      <c r="F7" s="366"/>
      <c r="G7" s="366"/>
      <c r="H7" s="366"/>
      <c r="I7" s="366"/>
      <c r="J7" s="366"/>
      <c r="K7" s="366"/>
      <c r="L7" s="367" t="str">
        <f>IF(ステーション名="","",ステーション名)</f>
        <v/>
      </c>
      <c r="M7" s="367"/>
      <c r="N7" s="367"/>
      <c r="O7" s="367"/>
      <c r="P7" s="367"/>
      <c r="Q7" s="367"/>
      <c r="R7" s="367"/>
      <c r="S7" s="367"/>
      <c r="T7" s="367"/>
      <c r="U7" s="367"/>
      <c r="V7" s="367"/>
      <c r="W7" s="367"/>
      <c r="X7" s="367"/>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328</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205</v>
      </c>
      <c r="H11" s="85"/>
      <c r="AK11" s="54" t="b">
        <v>0</v>
      </c>
      <c r="AX11" s="85"/>
      <c r="AY11" s="294"/>
      <c r="AZ11" s="295"/>
      <c r="BA11" s="294"/>
      <c r="BB11" s="294"/>
      <c r="BC11" s="295"/>
      <c r="BD11" s="294"/>
      <c r="BE11" s="294"/>
      <c r="BF11" s="295"/>
      <c r="BG11" s="294"/>
      <c r="BH11" s="294"/>
      <c r="BI11" s="295"/>
      <c r="BJ11" s="294"/>
      <c r="BK11" s="294"/>
      <c r="BL11" s="294"/>
    </row>
    <row r="12" spans="1:64" ht="24.95" customHeight="1">
      <c r="A12" s="23"/>
      <c r="B12" s="85"/>
      <c r="C12" s="85"/>
      <c r="D12" s="85"/>
      <c r="E12" s="85"/>
      <c r="F12" s="53"/>
      <c r="G12" s="83" t="s">
        <v>206</v>
      </c>
      <c r="H12" s="85"/>
      <c r="X12" s="83"/>
      <c r="Y12" s="83"/>
      <c r="AK12" s="76" t="b">
        <v>0</v>
      </c>
      <c r="AX12" s="85"/>
      <c r="AY12" s="294"/>
      <c r="AZ12" s="295"/>
      <c r="BA12" s="294"/>
      <c r="BB12" s="294"/>
      <c r="BC12" s="295"/>
      <c r="BD12" s="294"/>
      <c r="BE12" s="294"/>
      <c r="BF12" s="295"/>
      <c r="BG12" s="294"/>
      <c r="BH12" s="294"/>
      <c r="BI12" s="295"/>
      <c r="BJ12" s="294"/>
      <c r="BK12" s="294"/>
      <c r="BL12" s="294"/>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526</v>
      </c>
      <c r="C14" s="85"/>
      <c r="D14" s="85"/>
      <c r="E14" s="85"/>
      <c r="F14" s="83"/>
      <c r="G14" s="294" t="s">
        <v>16</v>
      </c>
      <c r="H14" s="294"/>
      <c r="I14" s="86"/>
      <c r="J14" s="22" t="s">
        <v>17</v>
      </c>
      <c r="K14" s="295"/>
      <c r="L14" s="295"/>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c r="A16" s="23" t="s">
        <v>3</v>
      </c>
      <c r="B16" s="83" t="s">
        <v>203</v>
      </c>
      <c r="C16" s="85"/>
      <c r="D16" s="85"/>
      <c r="E16" s="85"/>
      <c r="H16" s="85"/>
      <c r="I16" s="85"/>
      <c r="J16" s="85"/>
      <c r="K16" s="85"/>
      <c r="L16" s="85"/>
      <c r="M16" s="85"/>
      <c r="N16" s="85"/>
      <c r="O16" s="85"/>
      <c r="P16" s="85"/>
      <c r="Q16" s="85"/>
      <c r="R16" s="85"/>
      <c r="S16" s="85"/>
    </row>
    <row r="17" spans="1:43" ht="24.95" customHeight="1">
      <c r="A17" s="23"/>
      <c r="B17" s="83" t="s">
        <v>506</v>
      </c>
      <c r="D17" s="85"/>
      <c r="E17" s="85"/>
      <c r="H17" s="85"/>
      <c r="I17" s="22"/>
      <c r="J17" s="22"/>
      <c r="K17" s="22"/>
      <c r="L17" s="22"/>
      <c r="M17" s="22"/>
      <c r="N17" s="22"/>
      <c r="O17" s="22"/>
      <c r="P17" s="22"/>
      <c r="Q17" s="22"/>
      <c r="R17" s="22"/>
      <c r="S17" s="85"/>
    </row>
    <row r="18" spans="1:43" ht="24.95" customHeight="1">
      <c r="A18" s="97"/>
      <c r="B18" s="159" t="s">
        <v>617</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202</v>
      </c>
      <c r="C19" s="169" t="s">
        <v>201</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200</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434</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199</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198</v>
      </c>
      <c r="AN22" s="162" t="s">
        <v>197</v>
      </c>
      <c r="AO22" s="54"/>
      <c r="AP22" s="274" t="s">
        <v>431</v>
      </c>
      <c r="AQ22" s="275"/>
    </row>
    <row r="23" spans="1:43" ht="35.1" customHeight="1">
      <c r="A23" s="97"/>
      <c r="B23" s="248" t="s">
        <v>507</v>
      </c>
      <c r="C23" s="249"/>
      <c r="D23" s="250"/>
      <c r="E23" s="250"/>
      <c r="F23" s="250"/>
      <c r="G23" s="250"/>
      <c r="H23" s="250"/>
      <c r="I23" s="250"/>
      <c r="J23" s="250"/>
      <c r="K23" s="250"/>
      <c r="L23" s="250"/>
      <c r="M23" s="250" t="s">
        <v>429</v>
      </c>
      <c r="N23" s="250"/>
      <c r="O23" s="250"/>
      <c r="P23" s="250"/>
      <c r="Q23" s="388" t="str">
        <f>_xlfn.TEXTJOIN("／",TRUE,IF(AK11,AP23,""),IF(AK12,AQ23,""))</f>
        <v/>
      </c>
      <c r="R23" s="388"/>
      <c r="S23" s="388"/>
      <c r="T23" s="388"/>
      <c r="U23" s="388"/>
      <c r="V23" s="388"/>
      <c r="W23" s="388"/>
      <c r="X23" s="388"/>
      <c r="Y23" s="388"/>
      <c r="Z23" s="388"/>
      <c r="AA23" s="272" t="s">
        <v>430</v>
      </c>
      <c r="AB23" s="386" t="s">
        <v>16</v>
      </c>
      <c r="AC23" s="386"/>
      <c r="AD23" s="382"/>
      <c r="AE23" s="382"/>
      <c r="AF23" s="245" t="s">
        <v>17</v>
      </c>
      <c r="AG23" s="382"/>
      <c r="AH23" s="382"/>
      <c r="AI23" s="246" t="s">
        <v>18</v>
      </c>
      <c r="AK23" s="29">
        <f>IF(DATE(2018+AD23,AG23,1) &lt;= DATE(2018+9,5,1),1,2)</f>
        <v>1</v>
      </c>
      <c r="AL23" s="96" t="s">
        <v>521</v>
      </c>
      <c r="AM23" s="111"/>
      <c r="AN23" s="111"/>
      <c r="AP23" s="274" t="s">
        <v>432</v>
      </c>
      <c r="AQ23" s="274" t="s">
        <v>433</v>
      </c>
    </row>
    <row r="24" spans="1:43" ht="35.1" customHeight="1">
      <c r="A24" s="97"/>
      <c r="B24" s="251" t="s">
        <v>508</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84"/>
      <c r="AE24" s="384"/>
      <c r="AF24" s="384"/>
      <c r="AG24" s="384"/>
      <c r="AH24" s="384"/>
      <c r="AI24" s="247" t="s">
        <v>21</v>
      </c>
      <c r="AK24" s="29"/>
      <c r="AL24" s="285" t="s">
        <v>522</v>
      </c>
      <c r="AM24" s="153">
        <v>5.5</v>
      </c>
      <c r="AN24" s="153">
        <v>8.6999999999999993</v>
      </c>
      <c r="AQ24" s="54"/>
    </row>
    <row r="25" spans="1:43" ht="35.1" customHeight="1">
      <c r="A25" s="97"/>
      <c r="B25" s="378" t="s">
        <v>516</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3"/>
      <c r="AE25" s="373"/>
      <c r="AF25" s="373"/>
      <c r="AG25" s="373"/>
      <c r="AH25" s="373"/>
      <c r="AI25" s="146" t="s">
        <v>20</v>
      </c>
      <c r="AK25" s="29"/>
      <c r="AL25" s="76"/>
      <c r="AM25" s="153">
        <v>8</v>
      </c>
      <c r="AN25" s="153">
        <v>13.7</v>
      </c>
      <c r="AO25" s="54" t="s">
        <v>196</v>
      </c>
      <c r="AQ25" s="54"/>
    </row>
    <row r="26" spans="1:43" ht="35.1" customHeight="1">
      <c r="A26" s="97"/>
      <c r="B26" s="380" t="s">
        <v>509</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73"/>
      <c r="AE26" s="373"/>
      <c r="AF26" s="373"/>
      <c r="AG26" s="373"/>
      <c r="AH26" s="373"/>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85" t="str">
        <f>_xlfn.LET(_xlpm.x,IF(AK23=1,AD26*(AM24/100),AE43*(AN24/100)),IF(_xlpm.x=0,"",0))</f>
        <v/>
      </c>
      <c r="AE27" s="385"/>
      <c r="AF27" s="385"/>
      <c r="AG27" s="385"/>
      <c r="AH27" s="385"/>
      <c r="AI27" s="161" t="s">
        <v>20</v>
      </c>
      <c r="AK27" s="29"/>
      <c r="AL27" s="76"/>
      <c r="AM27" s="111" t="s">
        <v>511</v>
      </c>
      <c r="AN27" s="111" t="s">
        <v>512</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c r="AM28" s="111"/>
      <c r="AN28" s="111"/>
      <c r="AQ28" s="54"/>
    </row>
    <row r="29" spans="1:43" s="88" customFormat="1" ht="24.95" customHeight="1">
      <c r="A29" s="160"/>
      <c r="B29" s="158" t="s">
        <v>435</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195</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507</v>
      </c>
      <c r="C31" s="152"/>
      <c r="D31" s="151"/>
      <c r="E31" s="151"/>
      <c r="F31" s="151"/>
      <c r="G31" s="151"/>
      <c r="H31" s="151"/>
      <c r="I31" s="151"/>
      <c r="J31" s="151"/>
      <c r="K31" s="151"/>
      <c r="L31" s="151"/>
      <c r="M31" s="277" t="s">
        <v>429</v>
      </c>
      <c r="N31" s="277"/>
      <c r="O31" s="277"/>
      <c r="P31" s="277"/>
      <c r="Q31" s="388" t="str">
        <f>_xlfn.TEXTJOIN("／",TRUE,IF(AK11,AP23,""),IF(AK12,AQ23,""))</f>
        <v/>
      </c>
      <c r="R31" s="388"/>
      <c r="S31" s="388"/>
      <c r="T31" s="388"/>
      <c r="U31" s="388"/>
      <c r="V31" s="388"/>
      <c r="W31" s="388"/>
      <c r="X31" s="388"/>
      <c r="Y31" s="388"/>
      <c r="Z31" s="388"/>
      <c r="AA31" s="273" t="s">
        <v>430</v>
      </c>
      <c r="AB31" s="387" t="s">
        <v>16</v>
      </c>
      <c r="AC31" s="387"/>
      <c r="AD31" s="383"/>
      <c r="AE31" s="383"/>
      <c r="AF31" s="264" t="s">
        <v>107</v>
      </c>
      <c r="AG31" s="383"/>
      <c r="AH31" s="383"/>
      <c r="AI31" s="244" t="s">
        <v>23</v>
      </c>
      <c r="AJ31" s="29"/>
      <c r="AK31" s="155">
        <f>IF(DATE(2018+AD31,AG31,1) &lt;= DATE(2018+9,5,1),1,2)</f>
        <v>1</v>
      </c>
      <c r="AL31" s="96" t="s">
        <v>521</v>
      </c>
      <c r="AM31" s="259"/>
      <c r="AN31" s="111"/>
      <c r="AO31" s="54"/>
      <c r="AP31" s="54"/>
    </row>
    <row r="32" spans="1:43" ht="35.1" customHeight="1">
      <c r="A32" s="97"/>
      <c r="B32" s="262" t="s">
        <v>510</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71"/>
      <c r="AE32" s="371"/>
      <c r="AF32" s="371"/>
      <c r="AG32" s="371"/>
      <c r="AH32" s="371"/>
      <c r="AI32" s="261" t="s">
        <v>21</v>
      </c>
      <c r="AK32" s="29"/>
      <c r="AL32" s="96" t="s">
        <v>522</v>
      </c>
      <c r="AM32" s="150" t="s">
        <v>513</v>
      </c>
      <c r="AN32" s="150" t="s">
        <v>514</v>
      </c>
      <c r="AQ32" s="54"/>
    </row>
    <row r="33" spans="1:45" ht="35.1" customHeight="1">
      <c r="A33" s="97"/>
      <c r="B33" s="378" t="s">
        <v>516</v>
      </c>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3"/>
      <c r="AE33" s="373"/>
      <c r="AF33" s="373"/>
      <c r="AG33" s="373"/>
      <c r="AH33" s="373"/>
      <c r="AI33" s="146" t="s">
        <v>20</v>
      </c>
      <c r="AK33" s="29"/>
      <c r="AL33" s="76"/>
      <c r="AN33" s="22"/>
      <c r="AQ33" s="54"/>
    </row>
    <row r="34" spans="1:45" ht="35.1" customHeight="1">
      <c r="A34" s="97"/>
      <c r="B34" s="380" t="s">
        <v>509</v>
      </c>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73"/>
      <c r="AE34" s="373"/>
      <c r="AF34" s="373"/>
      <c r="AG34" s="373"/>
      <c r="AH34" s="373"/>
      <c r="AI34" s="145" t="s">
        <v>20</v>
      </c>
      <c r="AK34" s="29"/>
      <c r="AL34" s="76"/>
      <c r="AN34" s="22"/>
      <c r="AQ34" s="54"/>
    </row>
    <row r="35" spans="1:45" ht="35.1" customHeight="1" thickBot="1">
      <c r="A35" s="97"/>
      <c r="B35" s="374" t="str">
        <f>IF(AK14=1,AM32,AN32)</f>
        <v>（Ⅴ）施設基準要件を満たすために必要な賃上げ額【（Ⅳ）×0.08】</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6" t="str">
        <f>_xlfn.LET(_xlpm.x,IF(AK31=1,AD34*(AM25/100),AE43*(AN25/100)),IF(_xlpm.x=0,"",_xlpm.x))</f>
        <v/>
      </c>
      <c r="AE35" s="376"/>
      <c r="AF35" s="376"/>
      <c r="AG35" s="376"/>
      <c r="AH35" s="376"/>
      <c r="AI35" s="144" t="s">
        <v>20</v>
      </c>
      <c r="AK35" s="29"/>
      <c r="AL35" s="76"/>
      <c r="AN35" s="22"/>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207</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437</v>
      </c>
      <c r="R38" s="22"/>
      <c r="S38" s="85"/>
      <c r="AE38" s="139"/>
      <c r="AF38" s="139"/>
      <c r="AG38" s="139"/>
      <c r="AH38" s="139"/>
      <c r="AI38" s="139"/>
      <c r="AJ38" s="139"/>
      <c r="AK38" s="139"/>
    </row>
    <row r="39" spans="1:45" ht="24.95" customHeight="1">
      <c r="A39" s="23"/>
      <c r="B39" s="83"/>
      <c r="D39" s="85"/>
      <c r="G39" s="83" t="s">
        <v>515</v>
      </c>
      <c r="I39" s="22"/>
      <c r="K39" s="22"/>
      <c r="L39" s="22"/>
      <c r="M39" s="22"/>
      <c r="N39" s="22"/>
      <c r="O39" s="22"/>
      <c r="P39" s="22"/>
      <c r="Q39" s="22"/>
      <c r="R39" s="22"/>
      <c r="S39" s="85"/>
      <c r="V39" s="137" t="s">
        <v>436</v>
      </c>
      <c r="X39" s="377" t="str">
        <f>IFERROR((AD25+AD33)-((AD26+AD27)+(AD34+AD35)),"")</f>
        <v/>
      </c>
      <c r="Y39" s="377"/>
      <c r="Z39" s="377"/>
      <c r="AA39" s="377"/>
      <c r="AB39" s="377"/>
      <c r="AC39" s="377"/>
      <c r="AD39" s="377"/>
      <c r="AE39" s="85" t="s">
        <v>20</v>
      </c>
    </row>
    <row r="40" spans="1:45" ht="30" customHeight="1">
      <c r="A40" s="97"/>
      <c r="B40" s="265"/>
      <c r="D40" s="266"/>
      <c r="E40" s="265" t="s">
        <v>438</v>
      </c>
      <c r="F40" s="265"/>
      <c r="H40" s="266"/>
      <c r="I40" s="266"/>
      <c r="R40" s="266"/>
      <c r="S40" s="266"/>
      <c r="AK40" s="29"/>
      <c r="AL40" s="29"/>
      <c r="AM40" s="76"/>
      <c r="AO40" s="22"/>
      <c r="AQ40" s="54"/>
      <c r="AR40" s="54"/>
      <c r="AS40" s="54"/>
    </row>
    <row r="41" spans="1:45" ht="24.95" customHeight="1">
      <c r="A41" s="97" t="s">
        <v>4</v>
      </c>
      <c r="B41" s="83" t="s">
        <v>194</v>
      </c>
      <c r="D41" s="85"/>
      <c r="E41" s="85"/>
      <c r="H41" s="85"/>
      <c r="I41" s="85"/>
      <c r="R41" s="85"/>
      <c r="S41" s="85"/>
    </row>
    <row r="42" spans="1:45" ht="24.95" customHeight="1">
      <c r="A42" s="23"/>
      <c r="B42" s="138" t="s">
        <v>208</v>
      </c>
      <c r="D42" s="85"/>
      <c r="E42" s="85"/>
      <c r="H42" s="85"/>
      <c r="I42" s="22"/>
      <c r="J42" s="22"/>
      <c r="K42" s="22"/>
      <c r="L42" s="22"/>
      <c r="M42" s="22"/>
      <c r="N42" s="22"/>
      <c r="O42" s="22"/>
      <c r="P42" s="22"/>
      <c r="Q42" s="22"/>
      <c r="R42" s="22"/>
      <c r="S42" s="85"/>
      <c r="Z42" s="137" t="s">
        <v>209</v>
      </c>
    </row>
    <row r="43" spans="1:45" ht="24.95" customHeight="1">
      <c r="A43" s="23"/>
      <c r="D43" s="85"/>
      <c r="E43" s="85"/>
      <c r="H43" s="85"/>
      <c r="I43" s="22"/>
      <c r="J43" s="22"/>
      <c r="K43" s="22"/>
      <c r="L43" s="22"/>
      <c r="M43" s="138" t="s">
        <v>193</v>
      </c>
      <c r="N43" s="22"/>
      <c r="O43" s="22"/>
      <c r="P43" s="22"/>
      <c r="R43" s="22"/>
      <c r="S43" s="85"/>
      <c r="Z43" s="137"/>
    </row>
    <row r="44" spans="1:45" ht="24.95" customHeight="1">
      <c r="A44" s="23"/>
      <c r="B44" s="138" t="s">
        <v>210</v>
      </c>
      <c r="D44" s="85"/>
      <c r="E44" s="85"/>
      <c r="H44" s="85"/>
      <c r="I44" s="22"/>
      <c r="J44" s="22"/>
      <c r="K44" s="22"/>
      <c r="L44" s="22"/>
      <c r="M44" s="22"/>
      <c r="N44" s="22"/>
      <c r="O44" s="22"/>
      <c r="P44" s="22"/>
      <c r="Q44" s="22"/>
      <c r="R44" s="22"/>
      <c r="S44" s="85"/>
      <c r="Z44" s="137" t="str">
        <f>IF(AK14=1,"注７","注８")</f>
        <v>注７</v>
      </c>
    </row>
    <row r="45" spans="1:45" ht="24.95" customHeight="1">
      <c r="A45" s="23"/>
      <c r="D45" s="83" t="s">
        <v>192</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72" t="str">
        <f>IF(X39&gt;=0,"算定可能","算定不可")</f>
        <v>算定可能</v>
      </c>
      <c r="N46" s="372"/>
      <c r="O46" s="372"/>
      <c r="P46" s="372"/>
      <c r="Q46" s="372"/>
      <c r="R46" s="372"/>
      <c r="S46" s="372"/>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vre7yWcIy+1cpBgfpe4XFQrC47rKA6PcvlFE9WuNeM3N7lSUCds/McMBYgorj0XVVO0yTXsWa/XklB33F0eIA==" saltValue="EiOKTrl7VahUFXPTmwoZUA=="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4" ht="42" customHeight="1">
      <c r="A2" s="394" t="s">
        <v>527</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66" t="s">
        <v>116</v>
      </c>
      <c r="C5" s="366"/>
      <c r="D5" s="366"/>
      <c r="E5" s="366"/>
      <c r="F5" s="366"/>
      <c r="G5" s="366"/>
      <c r="H5" s="366"/>
      <c r="I5" s="366"/>
      <c r="J5" s="366"/>
      <c r="K5" s="366"/>
      <c r="L5" s="320" t="str">
        <f>IF(ステーションコード="","",ステーションコード)</f>
        <v/>
      </c>
      <c r="M5" s="320"/>
      <c r="N5" s="320"/>
      <c r="O5" s="320"/>
      <c r="P5" s="320"/>
      <c r="Q5" s="320"/>
      <c r="R5" s="320"/>
      <c r="S5" s="320"/>
      <c r="T5" s="320"/>
      <c r="U5" s="320"/>
      <c r="V5" s="320"/>
      <c r="W5" s="320"/>
      <c r="X5" s="320"/>
    </row>
    <row r="6" spans="1:64" ht="24.95" customHeight="1">
      <c r="B6" s="366" t="s">
        <v>32</v>
      </c>
      <c r="C6" s="366"/>
      <c r="D6" s="366"/>
      <c r="E6" s="366"/>
      <c r="F6" s="366"/>
      <c r="G6" s="366"/>
      <c r="H6" s="366"/>
      <c r="I6" s="366"/>
      <c r="J6" s="366"/>
      <c r="K6" s="366"/>
      <c r="L6" s="367" t="str">
        <f>IF(ステーション名="","",ステーション名)</f>
        <v/>
      </c>
      <c r="M6" s="367"/>
      <c r="N6" s="367"/>
      <c r="O6" s="367"/>
      <c r="P6" s="367"/>
      <c r="Q6" s="367"/>
      <c r="R6" s="367"/>
      <c r="S6" s="367"/>
      <c r="T6" s="367"/>
      <c r="U6" s="367"/>
      <c r="V6" s="367"/>
      <c r="W6" s="367"/>
      <c r="X6" s="367"/>
    </row>
    <row r="7" spans="1:64" ht="15" customHeight="1">
      <c r="A7" s="23"/>
      <c r="B7" s="131"/>
      <c r="D7" s="127"/>
      <c r="E7" s="127"/>
      <c r="G7" s="127"/>
      <c r="H7" s="127"/>
      <c r="I7" s="127"/>
      <c r="J7" s="127"/>
      <c r="K7" s="127"/>
      <c r="L7" s="127"/>
      <c r="M7" s="127"/>
      <c r="N7" s="127"/>
      <c r="O7" s="127"/>
      <c r="P7" s="127"/>
      <c r="Q7" s="127"/>
      <c r="R7" s="127"/>
      <c r="S7" s="127"/>
    </row>
    <row r="8" spans="1:64" ht="15" customHeight="1">
      <c r="A8" s="23"/>
      <c r="B8" s="127"/>
      <c r="C8" s="127"/>
      <c r="D8" s="127"/>
      <c r="E8" s="127"/>
      <c r="F8" s="96"/>
      <c r="G8" s="131"/>
      <c r="H8" s="127"/>
      <c r="X8" s="131"/>
      <c r="Y8" s="131"/>
      <c r="AK8" s="54"/>
      <c r="AX8" s="127"/>
      <c r="AY8" s="127"/>
      <c r="AZ8" s="128"/>
      <c r="BA8" s="127"/>
      <c r="BB8" s="127"/>
      <c r="BC8" s="128"/>
      <c r="BD8" s="127"/>
      <c r="BE8" s="127"/>
      <c r="BF8" s="128"/>
      <c r="BG8" s="127"/>
      <c r="BH8" s="127"/>
      <c r="BI8" s="128"/>
      <c r="BJ8" s="127"/>
      <c r="BK8" s="127"/>
      <c r="BL8" s="127"/>
    </row>
    <row r="9" spans="1:64" s="22" customFormat="1" ht="30" customHeight="1">
      <c r="A9" s="23"/>
      <c r="B9" s="131" t="s">
        <v>524</v>
      </c>
      <c r="C9" s="127"/>
      <c r="D9" s="127"/>
      <c r="E9" s="127"/>
      <c r="F9" s="131"/>
      <c r="J9" s="22" t="s">
        <v>16</v>
      </c>
      <c r="L9" s="128"/>
      <c r="M9" s="22" t="s">
        <v>17</v>
      </c>
      <c r="N9" s="401"/>
      <c r="O9" s="401"/>
      <c r="P9" s="127" t="s">
        <v>107</v>
      </c>
      <c r="Q9" s="28"/>
      <c r="R9" s="28"/>
      <c r="S9" s="28"/>
      <c r="T9" s="127"/>
      <c r="U9" s="127"/>
      <c r="V9" s="127"/>
      <c r="W9" s="127"/>
      <c r="X9" s="127"/>
      <c r="Y9" s="127"/>
      <c r="Z9" s="127"/>
      <c r="AA9" s="127"/>
      <c r="AB9" s="127"/>
      <c r="AG9" s="101"/>
      <c r="AH9" s="102"/>
      <c r="AI9" s="127"/>
      <c r="AK9" s="22">
        <f>IF(DATE(2018+L9,N9,1) &lt;= DATE(2018+9,5,1),1,2)</f>
        <v>1</v>
      </c>
      <c r="AM9" s="22" t="s">
        <v>128</v>
      </c>
    </row>
    <row r="10" spans="1:64" ht="24.95" customHeight="1">
      <c r="A10" s="97"/>
      <c r="B10" s="131"/>
      <c r="C10" s="131" t="s">
        <v>129</v>
      </c>
      <c r="D10" s="127"/>
      <c r="E10" s="127"/>
      <c r="H10" s="127"/>
      <c r="I10" s="127"/>
      <c r="R10" s="127"/>
      <c r="S10" s="127"/>
      <c r="AM10" s="22" t="s">
        <v>130</v>
      </c>
    </row>
    <row r="11" spans="1:64" ht="15" customHeight="1">
      <c r="A11" s="97"/>
      <c r="B11" s="131"/>
      <c r="D11" s="127"/>
      <c r="E11" s="127"/>
      <c r="H11" s="127"/>
      <c r="I11" s="127"/>
      <c r="R11" s="127"/>
      <c r="S11" s="127"/>
      <c r="AM11" s="22"/>
    </row>
    <row r="12" spans="1:64" s="22" customFormat="1" ht="30" customHeight="1">
      <c r="A12" s="23"/>
      <c r="B12" s="131" t="s">
        <v>525</v>
      </c>
      <c r="C12" s="127"/>
      <c r="D12" s="127"/>
      <c r="E12" s="127"/>
      <c r="F12" s="131"/>
      <c r="J12" s="22" t="s">
        <v>16</v>
      </c>
      <c r="L12" s="100"/>
      <c r="M12" s="22" t="s">
        <v>17</v>
      </c>
      <c r="N12" s="401"/>
      <c r="O12" s="401"/>
      <c r="P12" s="22" t="s">
        <v>107</v>
      </c>
      <c r="Q12" s="28"/>
      <c r="R12" s="28"/>
      <c r="S12" s="28"/>
      <c r="T12" s="127"/>
      <c r="U12" s="127"/>
      <c r="V12" s="127"/>
      <c r="W12" s="127"/>
      <c r="X12" s="127"/>
      <c r="Y12" s="127"/>
      <c r="Z12" s="127"/>
      <c r="AA12" s="127"/>
      <c r="AB12" s="127"/>
      <c r="AG12" s="101"/>
      <c r="AH12" s="102"/>
      <c r="AI12" s="127"/>
      <c r="AK12" s="22">
        <f>IF(DATE(2018+L12,N12,1) &lt;= DATE(2018+9,5,1),1,2)</f>
        <v>1</v>
      </c>
      <c r="AM12" s="22" t="s">
        <v>128</v>
      </c>
    </row>
    <row r="13" spans="1:64" ht="30" customHeight="1">
      <c r="A13" s="97"/>
      <c r="B13" s="131"/>
      <c r="C13" s="131" t="s">
        <v>131</v>
      </c>
      <c r="D13" s="127"/>
      <c r="E13" s="127"/>
      <c r="H13" s="127"/>
      <c r="I13" s="127"/>
      <c r="R13" s="127"/>
      <c r="S13" s="127"/>
      <c r="AM13" s="22" t="s">
        <v>130</v>
      </c>
    </row>
    <row r="14" spans="1:64" ht="15" customHeight="1">
      <c r="A14" s="97"/>
      <c r="B14" s="131"/>
      <c r="D14" s="127"/>
      <c r="E14" s="127"/>
      <c r="H14" s="127"/>
      <c r="I14" s="127"/>
      <c r="R14" s="127"/>
      <c r="S14" s="127"/>
      <c r="AM14" s="22"/>
    </row>
    <row r="15" spans="1:64" ht="24.95" customHeight="1">
      <c r="A15" s="23" t="s">
        <v>1</v>
      </c>
      <c r="B15" s="131" t="s">
        <v>132</v>
      </c>
      <c r="D15" s="127"/>
      <c r="E15" s="127"/>
      <c r="H15" s="127"/>
      <c r="I15" s="127"/>
      <c r="R15" s="127"/>
      <c r="S15" s="127"/>
    </row>
    <row r="16" spans="1:64" ht="24.95" customHeight="1">
      <c r="A16" s="23"/>
      <c r="B16" s="131" t="s">
        <v>629</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row>
    <row r="17" spans="1:42" ht="24.95" customHeight="1" thickBot="1">
      <c r="A17" s="23"/>
      <c r="B17" s="131"/>
      <c r="C17" s="29" t="s">
        <v>662</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395"/>
      <c r="N18" s="396"/>
      <c r="O18" s="396"/>
      <c r="P18" s="396"/>
      <c r="Q18" s="396"/>
      <c r="R18" s="396"/>
      <c r="S18" s="397"/>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661</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59"/>
      <c r="N21" s="359"/>
      <c r="O21" s="359"/>
      <c r="P21" s="359"/>
      <c r="Q21" s="359"/>
      <c r="R21" s="359"/>
      <c r="S21" s="359"/>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628</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211</v>
      </c>
      <c r="O24" s="22"/>
      <c r="P24" s="22"/>
      <c r="Q24" s="22"/>
      <c r="R24" s="22"/>
      <c r="S24" s="127"/>
      <c r="AM24" s="96"/>
    </row>
    <row r="25" spans="1:42" ht="15" customHeight="1">
      <c r="A25" s="23"/>
      <c r="B25" s="131"/>
      <c r="D25" s="127"/>
      <c r="E25" s="127"/>
      <c r="H25" s="127"/>
      <c r="I25" s="127"/>
      <c r="J25" s="127"/>
      <c r="K25" s="127"/>
      <c r="L25" s="127"/>
      <c r="M25" s="127"/>
      <c r="N25" s="127"/>
      <c r="O25" s="127"/>
      <c r="P25" s="127"/>
      <c r="Q25" s="127"/>
      <c r="R25" s="127"/>
      <c r="S25" s="127"/>
      <c r="AL25" s="29"/>
      <c r="AM25" s="29"/>
      <c r="AN25" s="29"/>
      <c r="AO25" s="29"/>
      <c r="AP25" s="29"/>
    </row>
    <row r="26" spans="1:42" ht="24.95" customHeight="1" thickBot="1">
      <c r="A26" s="23"/>
      <c r="B26" s="131"/>
      <c r="C26" s="29" t="s">
        <v>663</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398" t="str">
        <f>IFERROR(M18/M21,"")</f>
        <v/>
      </c>
      <c r="N27" s="399"/>
      <c r="O27" s="399"/>
      <c r="P27" s="399"/>
      <c r="Q27" s="399"/>
      <c r="R27" s="399"/>
      <c r="S27" s="400"/>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212</v>
      </c>
      <c r="D29" s="127"/>
      <c r="E29" s="127"/>
      <c r="H29" s="127"/>
      <c r="I29" s="22"/>
      <c r="J29" s="22"/>
      <c r="K29" s="22"/>
      <c r="L29" s="22"/>
      <c r="M29" s="22"/>
      <c r="N29" s="22"/>
      <c r="O29" s="22"/>
      <c r="P29" s="22"/>
      <c r="Q29" s="22"/>
      <c r="R29" s="22"/>
      <c r="S29" s="127"/>
    </row>
    <row r="30" spans="1:42" ht="24.95" customHeight="1">
      <c r="A30" s="23"/>
      <c r="B30" s="131" t="s">
        <v>213</v>
      </c>
      <c r="D30" s="127"/>
      <c r="E30" s="127"/>
      <c r="H30" s="127"/>
      <c r="I30" s="22"/>
      <c r="J30" s="22"/>
      <c r="K30" s="22"/>
      <c r="L30" s="22"/>
      <c r="M30" s="22"/>
      <c r="N30" s="22"/>
      <c r="O30" s="22"/>
      <c r="P30" s="22"/>
      <c r="Q30" s="22"/>
      <c r="R30" s="22"/>
      <c r="S30" s="127"/>
    </row>
    <row r="31" spans="1:42" ht="24.95" customHeight="1">
      <c r="A31" s="23"/>
      <c r="B31" s="65" t="s">
        <v>217</v>
      </c>
      <c r="D31" s="127"/>
      <c r="E31" s="127"/>
      <c r="H31" s="127"/>
      <c r="I31" s="127"/>
      <c r="R31" s="127"/>
      <c r="S31" s="127"/>
    </row>
    <row r="32" spans="1:42" ht="24.95" customHeight="1">
      <c r="A32" s="172"/>
      <c r="B32" s="173"/>
      <c r="C32" s="174" t="s">
        <v>218</v>
      </c>
      <c r="D32" s="28"/>
      <c r="E32" s="28"/>
      <c r="F32" s="129"/>
      <c r="H32" s="28"/>
      <c r="I32" s="28"/>
      <c r="R32" s="28"/>
      <c r="S32" s="28"/>
      <c r="AK32" s="171"/>
    </row>
    <row r="33" spans="1:43" ht="24.95" customHeight="1">
      <c r="A33" s="23"/>
      <c r="B33" s="131"/>
      <c r="C33" s="29" t="s">
        <v>214</v>
      </c>
      <c r="D33" s="131" t="s">
        <v>219</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59"/>
      <c r="N34" s="359"/>
      <c r="O34" s="359"/>
      <c r="P34" s="359"/>
      <c r="Q34" s="359"/>
      <c r="R34" s="359"/>
      <c r="S34" s="359"/>
      <c r="T34" s="127" t="s">
        <v>10</v>
      </c>
      <c r="AK34" s="284">
        <f>IF(AM41=TRUE,IF(AK12=1,M34*AP34,M34*AP35),IF(AK9=1,M34*AP34,M34*AP35))</f>
        <v>0</v>
      </c>
      <c r="AL34" s="108"/>
      <c r="AP34" s="291">
        <f>1.29*0.032</f>
        <v>4.1280000000000004E-2</v>
      </c>
      <c r="AQ34" s="29" t="s">
        <v>770</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774</v>
      </c>
    </row>
    <row r="36" spans="1:43" ht="24.95" customHeight="1">
      <c r="A36" s="23"/>
      <c r="B36" s="131"/>
      <c r="C36" s="29" t="s">
        <v>151</v>
      </c>
      <c r="D36" s="131" t="s">
        <v>220</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59"/>
      <c r="N37" s="359"/>
      <c r="O37" s="359"/>
      <c r="P37" s="359"/>
      <c r="Q37" s="359"/>
      <c r="R37" s="359"/>
      <c r="S37" s="359"/>
      <c r="T37" s="127" t="s">
        <v>10</v>
      </c>
      <c r="AK37" s="109">
        <f>IF(AM41=TRUE,IF(AK12=1,M37*AP37,M37*AP38),IF(AK9=1,M37*AP37,M37*AP38))</f>
        <v>0</v>
      </c>
      <c r="AL37" s="110"/>
      <c r="AP37" s="292">
        <f>1.29*0.057</f>
        <v>7.3529999999999998E-2</v>
      </c>
      <c r="AQ37" s="29" t="s">
        <v>772</v>
      </c>
    </row>
    <row r="38" spans="1:43" ht="24.95" customHeight="1">
      <c r="A38" s="131"/>
      <c r="B38" s="131"/>
      <c r="D38" s="131" t="s">
        <v>492</v>
      </c>
      <c r="E38" s="131"/>
      <c r="H38" s="127"/>
      <c r="I38" s="42"/>
      <c r="J38" s="127"/>
      <c r="K38" s="127"/>
      <c r="L38" s="127"/>
      <c r="M38" s="127"/>
      <c r="N38" s="127"/>
      <c r="O38" s="127"/>
      <c r="P38" s="127"/>
      <c r="Q38" s="127"/>
      <c r="R38" s="127"/>
      <c r="S38" s="127"/>
      <c r="AK38" s="109"/>
      <c r="AL38" s="110"/>
      <c r="AP38" s="111">
        <f>1.29*0.114</f>
        <v>0.14706</v>
      </c>
      <c r="AQ38" s="29" t="s">
        <v>775</v>
      </c>
    </row>
    <row r="39" spans="1:43" ht="24.75" customHeight="1">
      <c r="A39" s="131"/>
      <c r="B39" s="131"/>
      <c r="D39" s="114" t="s">
        <v>439</v>
      </c>
      <c r="E39" s="131"/>
      <c r="H39" s="28"/>
      <c r="I39" s="28"/>
      <c r="J39" s="28"/>
      <c r="K39" s="28"/>
      <c r="L39" s="28"/>
      <c r="M39" s="28"/>
      <c r="N39" s="28"/>
      <c r="O39" s="28"/>
      <c r="P39" s="28"/>
      <c r="Q39" s="28"/>
      <c r="R39" s="28"/>
      <c r="S39" s="28"/>
      <c r="AA39" s="278"/>
      <c r="AH39" s="389"/>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390"/>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221</v>
      </c>
      <c r="D42" s="127"/>
      <c r="E42" s="127"/>
      <c r="H42" s="127"/>
      <c r="I42" s="22"/>
      <c r="J42" s="22"/>
      <c r="K42" s="22"/>
      <c r="L42" s="22"/>
      <c r="M42" s="22"/>
      <c r="N42" s="22"/>
      <c r="O42" s="22"/>
      <c r="P42" s="22"/>
      <c r="Q42" s="22"/>
      <c r="R42" s="22"/>
      <c r="S42" s="127"/>
    </row>
    <row r="43" spans="1:43" ht="30" customHeight="1" thickTop="1" thickBot="1">
      <c r="A43" s="23"/>
      <c r="B43" s="131"/>
      <c r="D43" s="127" t="s">
        <v>140</v>
      </c>
      <c r="E43" s="131" t="s">
        <v>215</v>
      </c>
      <c r="H43" s="127"/>
      <c r="I43" s="127"/>
      <c r="J43" s="127"/>
      <c r="K43" s="127"/>
      <c r="L43" s="127"/>
      <c r="R43" s="391" t="str">
        <f>IF(SUM(AK34,AK37)=0,"",SUM(AK34,AK37))</f>
        <v/>
      </c>
      <c r="S43" s="392"/>
      <c r="T43" s="392"/>
      <c r="U43" s="392"/>
      <c r="V43" s="392"/>
      <c r="W43" s="392"/>
      <c r="X43" s="393"/>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222</v>
      </c>
      <c r="D45" s="127"/>
      <c r="E45" s="127"/>
      <c r="H45" s="127"/>
      <c r="I45" s="22"/>
      <c r="J45" s="22"/>
      <c r="K45" s="22"/>
      <c r="L45" s="22"/>
      <c r="M45" s="22"/>
      <c r="N45" s="22"/>
      <c r="R45" s="22"/>
      <c r="S45" s="22"/>
      <c r="T45" s="22"/>
      <c r="U45" s="22"/>
      <c r="V45" s="127"/>
    </row>
    <row r="46" spans="1:43" ht="30" customHeight="1" thickTop="1" thickBot="1">
      <c r="A46" s="23"/>
      <c r="B46" s="131"/>
      <c r="D46" s="127" t="s">
        <v>140</v>
      </c>
      <c r="E46" s="131" t="s">
        <v>216</v>
      </c>
      <c r="H46" s="127"/>
      <c r="I46" s="127"/>
      <c r="J46" s="127"/>
      <c r="K46" s="127"/>
      <c r="L46" s="127"/>
      <c r="R46" s="391" t="str">
        <f>IFERROR(SUM(AK34,AK37)*M27,"")</f>
        <v/>
      </c>
      <c r="S46" s="392"/>
      <c r="T46" s="392"/>
      <c r="U46" s="392"/>
      <c r="V46" s="392"/>
      <c r="W46" s="392"/>
      <c r="X46" s="393"/>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265</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mergeCells count="15">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313</v>
      </c>
      <c r="Y1" s="223"/>
      <c r="Z1" s="223"/>
      <c r="AA1" s="223"/>
      <c r="AB1" s="223"/>
      <c r="AC1" s="223"/>
      <c r="AD1" s="223"/>
      <c r="AE1" s="223"/>
      <c r="AF1" s="223"/>
      <c r="AG1" s="223"/>
      <c r="AH1" s="223"/>
      <c r="AI1" s="223"/>
      <c r="AJ1" s="223"/>
    </row>
    <row r="3" spans="1:36" ht="17.25">
      <c r="A3" s="429" t="s">
        <v>290</v>
      </c>
      <c r="B3" s="429"/>
      <c r="C3" s="429"/>
      <c r="D3" s="429"/>
      <c r="E3" s="429"/>
      <c r="F3" s="429"/>
      <c r="G3" s="429"/>
      <c r="H3" s="429"/>
      <c r="I3" s="429"/>
      <c r="J3" s="429"/>
      <c r="K3" s="429"/>
      <c r="L3" s="429"/>
      <c r="M3" s="429"/>
      <c r="N3" s="429"/>
      <c r="O3" s="429"/>
      <c r="P3" s="429"/>
      <c r="Q3" s="429"/>
      <c r="R3" s="429"/>
      <c r="S3" s="429"/>
      <c r="T3" s="429"/>
      <c r="U3" s="430"/>
      <c r="V3" s="430"/>
      <c r="W3" s="221" t="s">
        <v>291</v>
      </c>
      <c r="X3" s="221"/>
      <c r="Y3" s="221"/>
      <c r="Z3" s="221"/>
      <c r="AA3" s="221"/>
      <c r="AB3" s="224"/>
      <c r="AC3" s="224"/>
      <c r="AD3" s="224"/>
      <c r="AE3" s="224"/>
      <c r="AF3" s="225"/>
      <c r="AG3" s="225"/>
      <c r="AH3" s="225"/>
      <c r="AI3" s="225"/>
      <c r="AJ3" s="225"/>
    </row>
    <row r="5" spans="1:36">
      <c r="A5" s="222" t="s">
        <v>292</v>
      </c>
      <c r="AC5" s="226"/>
      <c r="AD5" s="226"/>
      <c r="AE5" s="226"/>
      <c r="AF5" s="226"/>
      <c r="AG5" s="226"/>
      <c r="AH5" s="226"/>
      <c r="AI5" s="226"/>
      <c r="AJ5" s="226"/>
    </row>
    <row r="6" spans="1:36" ht="7.5" customHeight="1"/>
    <row r="7" spans="1:36" ht="24.95" customHeight="1">
      <c r="A7" s="431" t="s">
        <v>293</v>
      </c>
      <c r="B7" s="431"/>
      <c r="C7" s="431"/>
      <c r="D7" s="431"/>
      <c r="E7" s="431"/>
      <c r="F7" s="431"/>
      <c r="G7" s="431"/>
      <c r="H7" s="431"/>
      <c r="I7" s="431"/>
      <c r="J7" s="431"/>
      <c r="K7" s="432" t="str">
        <f>IF(ステーションコード="","",ステーションコード)</f>
        <v/>
      </c>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4"/>
    </row>
    <row r="8" spans="1:36" ht="24.95" customHeight="1">
      <c r="A8" s="435" t="s">
        <v>294</v>
      </c>
      <c r="B8" s="435"/>
      <c r="C8" s="435"/>
      <c r="D8" s="435"/>
      <c r="E8" s="435"/>
      <c r="F8" s="435"/>
      <c r="G8" s="435"/>
      <c r="H8" s="435"/>
      <c r="I8" s="435"/>
      <c r="J8" s="435"/>
      <c r="K8" s="432" t="str">
        <f>IF(ステーション名="","",ステーション名)</f>
        <v/>
      </c>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4"/>
    </row>
    <row r="9" spans="1:36" ht="13.5" customHeight="1">
      <c r="A9" s="413" t="s">
        <v>295</v>
      </c>
      <c r="B9" s="414"/>
      <c r="C9" s="414"/>
      <c r="D9" s="414"/>
      <c r="E9" s="414"/>
      <c r="F9" s="414"/>
      <c r="G9" s="414"/>
      <c r="H9" s="414"/>
      <c r="I9" s="414"/>
      <c r="J9" s="415"/>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7"/>
    </row>
    <row r="10" spans="1:36" ht="24.95" customHeight="1">
      <c r="A10" s="418" t="s">
        <v>296</v>
      </c>
      <c r="B10" s="419"/>
      <c r="C10" s="419"/>
      <c r="D10" s="419"/>
      <c r="E10" s="419"/>
      <c r="F10" s="419"/>
      <c r="G10" s="419"/>
      <c r="H10" s="419"/>
      <c r="I10" s="419"/>
      <c r="J10" s="420"/>
      <c r="K10" s="421"/>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3"/>
    </row>
    <row r="11" spans="1:36" ht="24.95" customHeight="1">
      <c r="A11" s="424" t="s">
        <v>297</v>
      </c>
      <c r="B11" s="425"/>
      <c r="C11" s="425"/>
      <c r="D11" s="425"/>
      <c r="E11" s="425"/>
      <c r="F11" s="425"/>
      <c r="G11" s="425"/>
      <c r="H11" s="425"/>
      <c r="I11" s="425"/>
      <c r="J11" s="426"/>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8"/>
    </row>
    <row r="13" spans="1:36" ht="22.5" customHeight="1">
      <c r="A13" s="222" t="s">
        <v>298</v>
      </c>
    </row>
    <row r="14" spans="1:36" ht="35.1" customHeight="1" thickBot="1">
      <c r="A14" s="405" t="s">
        <v>299</v>
      </c>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7"/>
    </row>
    <row r="15" spans="1:36" ht="75" customHeight="1" thickBot="1">
      <c r="A15" s="408"/>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10"/>
    </row>
    <row r="17" spans="1:36" ht="22.5" customHeight="1" thickBot="1">
      <c r="A17" s="222" t="s">
        <v>300</v>
      </c>
    </row>
    <row r="18" spans="1:36" ht="75" customHeight="1" thickBot="1">
      <c r="A18" s="408"/>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10"/>
    </row>
    <row r="20" spans="1:36" ht="22.5" customHeight="1" thickBot="1">
      <c r="A20" s="222" t="s">
        <v>301</v>
      </c>
    </row>
    <row r="21" spans="1:36" ht="75" customHeight="1" thickBot="1">
      <c r="A21" s="408"/>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10"/>
    </row>
    <row r="22" spans="1:36" ht="20.100000000000001" customHeight="1">
      <c r="A22" s="222" t="s">
        <v>302</v>
      </c>
      <c r="B22" s="222" t="s">
        <v>303</v>
      </c>
    </row>
    <row r="24" spans="1:36" ht="22.5" customHeight="1">
      <c r="A24" s="222" t="s">
        <v>304</v>
      </c>
    </row>
    <row r="25" spans="1:36" ht="30" customHeight="1" thickBot="1">
      <c r="A25" s="405" t="s">
        <v>305</v>
      </c>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7"/>
    </row>
    <row r="26" spans="1:36" ht="75" customHeight="1" thickBot="1">
      <c r="A26" s="408"/>
      <c r="B26" s="409"/>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10"/>
    </row>
    <row r="27" spans="1:36" ht="16.5" customHeight="1"/>
    <row r="28" spans="1:36" s="229" customFormat="1" ht="19.5" customHeight="1">
      <c r="A28" s="227"/>
      <c r="B28" s="228"/>
      <c r="C28" s="227" t="s">
        <v>306</v>
      </c>
      <c r="D28" s="227"/>
      <c r="E28" s="411"/>
      <c r="F28" s="412"/>
      <c r="G28" s="227" t="s">
        <v>307</v>
      </c>
      <c r="H28" s="411"/>
      <c r="I28" s="412"/>
      <c r="J28" s="227" t="s">
        <v>308</v>
      </c>
      <c r="K28" s="411"/>
      <c r="L28" s="412"/>
      <c r="M28" s="227" t="s">
        <v>309</v>
      </c>
      <c r="Q28" s="227"/>
      <c r="R28" s="402" t="s">
        <v>310</v>
      </c>
      <c r="S28" s="402"/>
      <c r="T28" s="402"/>
      <c r="U28" s="402"/>
      <c r="V28" s="402"/>
      <c r="W28" s="404" t="s">
        <v>311</v>
      </c>
      <c r="X28" s="404"/>
      <c r="Y28" s="404"/>
      <c r="Z28" s="404"/>
      <c r="AA28" s="404"/>
      <c r="AB28" s="404"/>
      <c r="AC28" s="404"/>
      <c r="AD28" s="404"/>
      <c r="AE28" s="404"/>
      <c r="AF28" s="404"/>
      <c r="AG28" s="404"/>
      <c r="AH28" s="404"/>
      <c r="AI28" s="230"/>
    </row>
    <row r="29" spans="1:36" s="229" customFormat="1" ht="19.5" customHeight="1">
      <c r="A29" s="227"/>
      <c r="C29" s="227"/>
      <c r="D29" s="227"/>
      <c r="E29" s="227"/>
      <c r="F29" s="227"/>
      <c r="G29" s="227"/>
      <c r="H29" s="227"/>
      <c r="I29" s="227"/>
      <c r="J29" s="227"/>
      <c r="K29" s="227"/>
      <c r="L29" s="227"/>
      <c r="M29" s="227"/>
      <c r="N29" s="227"/>
      <c r="O29" s="227"/>
      <c r="Q29" s="227"/>
      <c r="R29" s="402" t="s">
        <v>312</v>
      </c>
      <c r="S29" s="402"/>
      <c r="T29" s="402"/>
      <c r="U29" s="402"/>
      <c r="V29" s="402"/>
      <c r="W29" s="403"/>
      <c r="X29" s="404"/>
      <c r="Y29" s="404"/>
      <c r="Z29" s="404"/>
      <c r="AA29" s="404"/>
      <c r="AB29" s="404"/>
      <c r="AC29" s="404"/>
      <c r="AD29" s="404"/>
      <c r="AE29" s="404"/>
      <c r="AF29" s="404"/>
      <c r="AG29" s="404"/>
      <c r="AH29" s="404"/>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268</v>
      </c>
    </row>
    <row r="3" spans="1:8" ht="18.75" customHeight="1">
      <c r="A3" s="175" t="s">
        <v>223</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vXccFzhEhyLVBJgNUA/mXVGnmT63UqXft0ZPn8VghgDJPcKeJaRALli5WSoIj5qSERzrIrrK9h+LE0RfRBJaXg==" saltValue="fm40tOwr6FuIsLpvVTyxIA=="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778</v>
      </c>
      <c r="H2" s="293"/>
      <c r="I2" s="293"/>
      <c r="J2" s="293"/>
      <c r="K2" s="293"/>
      <c r="L2" s="293"/>
      <c r="M2" s="482" t="str">
        <f>IF(AH9=TRUE,C9,IF(AH10=TRUE,C10,""))</f>
        <v/>
      </c>
      <c r="N2" s="482"/>
      <c r="O2" s="482"/>
      <c r="P2" s="482"/>
      <c r="Q2" s="482"/>
      <c r="R2" s="482"/>
      <c r="S2" s="293" t="s">
        <v>777</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71" t="s">
        <v>233</v>
      </c>
      <c r="O4" s="471"/>
      <c r="P4" s="471"/>
      <c r="Q4" s="471"/>
      <c r="R4" s="471"/>
      <c r="S4" s="471"/>
      <c r="T4" s="471"/>
      <c r="U4" s="471"/>
      <c r="V4" s="471"/>
      <c r="W4" s="472"/>
      <c r="X4" s="468" t="str">
        <f>IF(ステーションコード="","",ステーションコード)</f>
        <v/>
      </c>
      <c r="Y4" s="469"/>
      <c r="Z4" s="469"/>
      <c r="AA4" s="469"/>
      <c r="AB4" s="469"/>
      <c r="AC4" s="469"/>
      <c r="AD4" s="469"/>
      <c r="AE4" s="469"/>
      <c r="AF4" s="469"/>
      <c r="AG4" s="470"/>
    </row>
    <row r="5" spans="1:44" ht="16.149999999999999" customHeight="1">
      <c r="A5" s="2"/>
      <c r="B5" s="2"/>
      <c r="C5" s="2"/>
      <c r="D5" s="2"/>
      <c r="E5" s="2"/>
      <c r="F5" s="2"/>
      <c r="G5" s="2"/>
      <c r="H5" s="2"/>
      <c r="I5" s="2"/>
      <c r="J5" s="2"/>
      <c r="K5" s="2"/>
      <c r="L5" s="2"/>
      <c r="M5" s="2"/>
      <c r="N5" s="473" t="s">
        <v>234</v>
      </c>
      <c r="O5" s="473"/>
      <c r="P5" s="473"/>
      <c r="Q5" s="473"/>
      <c r="R5" s="473"/>
      <c r="S5" s="473"/>
      <c r="T5" s="473"/>
      <c r="U5" s="473"/>
      <c r="V5" s="473"/>
      <c r="W5" s="474"/>
      <c r="X5" s="468" t="str">
        <f>IF(ステーション名="","",ステーション名)</f>
        <v/>
      </c>
      <c r="Y5" s="469"/>
      <c r="Z5" s="469"/>
      <c r="AA5" s="469"/>
      <c r="AB5" s="469"/>
      <c r="AC5" s="469"/>
      <c r="AD5" s="469"/>
      <c r="AE5" s="469"/>
      <c r="AF5" s="469"/>
      <c r="AG5" s="470"/>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224</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225</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226</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235</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227</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78" t="s">
        <v>16</v>
      </c>
      <c r="C14" s="479"/>
      <c r="D14" s="479"/>
      <c r="E14" s="480"/>
      <c r="F14" s="480"/>
      <c r="G14" s="11" t="s">
        <v>17</v>
      </c>
      <c r="H14" s="480"/>
      <c r="I14" s="480"/>
      <c r="J14" s="11" t="s">
        <v>18</v>
      </c>
      <c r="K14" s="11"/>
      <c r="L14" s="11" t="s">
        <v>19</v>
      </c>
      <c r="M14" s="11" t="s">
        <v>16</v>
      </c>
      <c r="N14" s="11"/>
      <c r="O14" s="480"/>
      <c r="P14" s="480"/>
      <c r="Q14" s="11" t="s">
        <v>17</v>
      </c>
      <c r="R14" s="480"/>
      <c r="S14" s="480"/>
      <c r="T14" s="12" t="s">
        <v>18</v>
      </c>
      <c r="V14" s="475" t="str">
        <f>IF(OR(E14="",H14="",O14="",R14=""),"",((O14-E14)*12)+(R14-H14))</f>
        <v/>
      </c>
      <c r="W14" s="475"/>
      <c r="X14" s="475"/>
      <c r="Y14" s="481"/>
      <c r="Z14" s="2" t="s">
        <v>630</v>
      </c>
      <c r="AA14" s="2"/>
      <c r="AG14" s="2"/>
      <c r="AQ14" s="62">
        <v>4</v>
      </c>
    </row>
    <row r="15" spans="1:44" s="62" customFormat="1" ht="15" customHeight="1">
      <c r="A15" s="10" t="s">
        <v>202</v>
      </c>
      <c r="B15" s="186" t="s">
        <v>490</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202</v>
      </c>
      <c r="B16" s="186" t="s">
        <v>627</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491</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228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78" t="s">
        <v>16</v>
      </c>
      <c r="C20" s="479"/>
      <c r="D20" s="479"/>
      <c r="E20" s="480"/>
      <c r="F20" s="480"/>
      <c r="G20" s="11" t="s">
        <v>17</v>
      </c>
      <c r="H20" s="480"/>
      <c r="I20" s="480"/>
      <c r="J20" s="11" t="s">
        <v>18</v>
      </c>
      <c r="K20" s="11"/>
      <c r="L20" s="11" t="s">
        <v>19</v>
      </c>
      <c r="M20" s="11" t="s">
        <v>16</v>
      </c>
      <c r="N20" s="11"/>
      <c r="O20" s="480"/>
      <c r="P20" s="480"/>
      <c r="Q20" s="11" t="s">
        <v>17</v>
      </c>
      <c r="R20" s="480"/>
      <c r="S20" s="480"/>
      <c r="T20" s="12" t="s">
        <v>18</v>
      </c>
      <c r="V20" s="475" t="str">
        <f>IF(OR(E20="",H20="",O20="",R20=""),"",((O20-E20)*12)+(R20-H20))</f>
        <v/>
      </c>
      <c r="W20" s="476"/>
      <c r="X20" s="476"/>
      <c r="Y20" s="477"/>
      <c r="Z20" s="2" t="s">
        <v>630</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236</v>
      </c>
      <c r="B22" s="1"/>
      <c r="C22" s="2"/>
      <c r="D22" s="2"/>
      <c r="E22" s="2"/>
      <c r="F22" s="2"/>
      <c r="G22" s="2"/>
      <c r="H22" s="2"/>
      <c r="I22" s="2"/>
      <c r="J22" s="2"/>
      <c r="K22" s="2"/>
      <c r="L22" s="2"/>
      <c r="M22" s="2"/>
      <c r="N22" s="2"/>
      <c r="O22" s="2"/>
      <c r="P22" s="2"/>
      <c r="Q22" s="2"/>
      <c r="R22" s="2"/>
      <c r="S22" s="2"/>
      <c r="T22" s="458"/>
      <c r="U22" s="458"/>
      <c r="V22" s="458"/>
      <c r="W22" s="458"/>
      <c r="X22" s="458"/>
      <c r="Y22" s="458"/>
      <c r="Z22" s="2"/>
      <c r="AA22" s="2"/>
      <c r="AB22" s="2"/>
      <c r="AC22" s="2"/>
      <c r="AD22" s="2"/>
      <c r="AE22" s="2"/>
      <c r="AF22" s="2"/>
      <c r="AG22" s="2"/>
      <c r="AQ22" s="62">
        <v>12</v>
      </c>
      <c r="AR22" s="3"/>
    </row>
    <row r="23" spans="1:44" s="62" customFormat="1" ht="15" customHeight="1">
      <c r="A23" s="211" t="s">
        <v>259</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9"/>
      <c r="AC23" s="459"/>
      <c r="AD23" s="459"/>
      <c r="AE23" s="459"/>
      <c r="AF23" s="459"/>
      <c r="AG23" s="25" t="s">
        <v>20</v>
      </c>
      <c r="AQ23" s="62">
        <v>1</v>
      </c>
      <c r="AR23" s="3"/>
    </row>
    <row r="24" spans="1:44" s="62" customFormat="1" ht="15" customHeight="1" thickBot="1">
      <c r="A24" s="51" t="s">
        <v>260</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60"/>
      <c r="AC24" s="460"/>
      <c r="AD24" s="460"/>
      <c r="AE24" s="460"/>
      <c r="AF24" s="460"/>
      <c r="AG24" s="39" t="s">
        <v>20</v>
      </c>
      <c r="AQ24" s="62">
        <v>2</v>
      </c>
      <c r="AR24" s="3"/>
    </row>
    <row r="25" spans="1:44" s="62" customFormat="1" ht="15" customHeight="1" thickTop="1" thickBot="1">
      <c r="A25" s="183" t="s">
        <v>239</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61" t="str">
        <f>IF(SUM(AB23:AF24)=0,"",SUM(AB23:AF24))</f>
        <v/>
      </c>
      <c r="AC25" s="461"/>
      <c r="AD25" s="461"/>
      <c r="AE25" s="461"/>
      <c r="AF25" s="461"/>
      <c r="AG25" s="49" t="s">
        <v>20</v>
      </c>
      <c r="AQ25" s="62">
        <v>3</v>
      </c>
      <c r="AR25" s="3"/>
    </row>
    <row r="26" spans="1:44" s="62" customFormat="1" ht="15" customHeight="1">
      <c r="A26" s="184" t="s">
        <v>202</v>
      </c>
      <c r="B26" s="185" t="s">
        <v>229</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237</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240</v>
      </c>
      <c r="B29" s="8"/>
      <c r="C29" s="8"/>
      <c r="D29" s="8"/>
      <c r="E29" s="8"/>
      <c r="F29" s="8"/>
      <c r="G29" s="8"/>
      <c r="H29" s="8"/>
      <c r="I29" s="8"/>
      <c r="J29" s="8"/>
      <c r="K29" s="8"/>
      <c r="L29" s="8"/>
      <c r="M29" s="8"/>
      <c r="N29" s="8"/>
      <c r="O29" s="8"/>
      <c r="P29" s="8"/>
      <c r="Q29" s="8"/>
      <c r="R29" s="8"/>
      <c r="S29" s="8"/>
      <c r="T29" s="8"/>
      <c r="U29" s="8"/>
      <c r="V29" s="8"/>
      <c r="W29" s="8"/>
      <c r="X29" s="8"/>
      <c r="Y29" s="8"/>
      <c r="Z29" s="8"/>
      <c r="AA29" s="8"/>
      <c r="AB29" s="462"/>
      <c r="AC29" s="462"/>
      <c r="AD29" s="462"/>
      <c r="AE29" s="462"/>
      <c r="AF29" s="462"/>
      <c r="AG29" s="9" t="s">
        <v>20</v>
      </c>
    </row>
    <row r="30" spans="1:44" ht="15" customHeight="1">
      <c r="AB30" s="189"/>
      <c r="AC30" s="189"/>
      <c r="AD30" s="189"/>
      <c r="AE30" s="189"/>
      <c r="AF30" s="189"/>
    </row>
    <row r="31" spans="1:44" s="62" customFormat="1" ht="15" customHeight="1">
      <c r="A31" s="1" t="s">
        <v>238</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241</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255</v>
      </c>
      <c r="B33" s="6"/>
      <c r="C33" s="6"/>
      <c r="D33" s="6"/>
      <c r="E33" s="6"/>
      <c r="F33" s="6"/>
      <c r="G33" s="6"/>
      <c r="H33" s="6"/>
      <c r="I33" s="6"/>
      <c r="J33" s="6"/>
      <c r="K33" s="6"/>
      <c r="L33" s="6"/>
      <c r="M33" s="6"/>
      <c r="N33" s="6"/>
      <c r="O33" s="6"/>
      <c r="P33" s="6"/>
      <c r="Q33" s="6"/>
      <c r="R33" s="6"/>
      <c r="S33" s="217"/>
      <c r="T33" s="6"/>
      <c r="U33" s="6"/>
      <c r="V33" s="6"/>
      <c r="W33" s="6"/>
      <c r="X33" s="6"/>
      <c r="Y33" s="6"/>
      <c r="Z33" s="6"/>
      <c r="AA33" s="6"/>
      <c r="AB33" s="463" t="str">
        <f>IF(SUM(AB29,AB25)=0,"",SUM(AB29,AB25))</f>
        <v/>
      </c>
      <c r="AC33" s="463"/>
      <c r="AD33" s="463"/>
      <c r="AE33" s="463"/>
      <c r="AF33" s="463"/>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440</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202</v>
      </c>
      <c r="B37" s="185" t="s">
        <v>626</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202</v>
      </c>
      <c r="B38" s="186" t="s">
        <v>230</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202</v>
      </c>
      <c r="B39" s="186" t="s">
        <v>264</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200</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242</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249</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64" t="str">
        <f>_xlfn.LET(_xlpm.x,SUM(AC51,AC60,AC69,AC78,AC87),IF(_xlpm.x=0,"",_xlpm.x))</f>
        <v/>
      </c>
      <c r="AD43" s="464"/>
      <c r="AE43" s="464"/>
      <c r="AF43" s="464"/>
      <c r="AG43" s="38" t="s">
        <v>21</v>
      </c>
      <c r="AR43" s="3"/>
    </row>
    <row r="44" spans="1:44" s="62" customFormat="1" ht="15" customHeight="1">
      <c r="A44" s="450" t="s">
        <v>468</v>
      </c>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65" t="str">
        <f>_xlfn.LET(_xlpm.x,SUM(AC52,AC61,AC70,AC79,AC88),IF(_xlpm.x=0,"",_xlpm.x))</f>
        <v/>
      </c>
      <c r="AD44" s="465"/>
      <c r="AE44" s="465"/>
      <c r="AF44" s="465"/>
      <c r="AG44" s="197" t="s">
        <v>20</v>
      </c>
      <c r="AR44" s="3"/>
    </row>
    <row r="45" spans="1:44" s="62" customFormat="1" ht="15" customHeight="1">
      <c r="A45" s="452" t="str">
        <f>IF(OR($H$14=4,$H$14=5),AJ45,AJ46)</f>
        <v>（10）令和８年５月時点の給与体系を、当該評価料を算定した年度に勤務している職員の賃金に当てはめた場合の対象職員の基本給等総額</v>
      </c>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7" t="str">
        <f>_xlfn.LET(_xlpm.x,SUM(AC53,AC62,AC71,AC80,AC89),IF(_xlpm.x=0,"",_xlpm.x))</f>
        <v/>
      </c>
      <c r="AD45" s="457"/>
      <c r="AE45" s="457"/>
      <c r="AF45" s="457"/>
      <c r="AG45" s="133" t="s">
        <v>20</v>
      </c>
      <c r="AJ45" s="62" t="s">
        <v>493</v>
      </c>
      <c r="AR45" s="3"/>
    </row>
    <row r="46" spans="1:44" s="62" customFormat="1" ht="15" customHeight="1">
      <c r="A46" s="13" t="s">
        <v>631</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55" t="str">
        <f>IFERROR(AC44-AC45,"")</f>
        <v/>
      </c>
      <c r="AD46" s="455"/>
      <c r="AE46" s="455"/>
      <c r="AF46" s="455"/>
      <c r="AG46" s="199" t="s">
        <v>20</v>
      </c>
      <c r="AJ46" s="62" t="s">
        <v>494</v>
      </c>
      <c r="AR46" s="3"/>
    </row>
    <row r="47" spans="1:44" s="62" customFormat="1" ht="15" customHeight="1">
      <c r="A47" s="26"/>
      <c r="B47" s="32" t="s">
        <v>484</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56" t="str">
        <f>IFERROR((AC46/AC45)*100,"")</f>
        <v/>
      </c>
      <c r="AD47" s="456"/>
      <c r="AE47" s="456"/>
      <c r="AF47" s="456"/>
      <c r="AG47" s="201" t="s">
        <v>22</v>
      </c>
      <c r="AR47" s="3"/>
    </row>
    <row r="48" spans="1:44" s="62" customFormat="1" ht="15" customHeight="1" thickBot="1">
      <c r="A48" s="440" t="s">
        <v>253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6"/>
      <c r="AD48" s="446"/>
      <c r="AE48" s="446"/>
      <c r="AF48" s="446"/>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48" t="s">
        <v>243</v>
      </c>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R50" s="3"/>
    </row>
    <row r="51" spans="1:44" s="62" customFormat="1" ht="15" customHeight="1">
      <c r="A51" s="46" t="s">
        <v>254</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49"/>
      <c r="AD51" s="449"/>
      <c r="AE51" s="449"/>
      <c r="AF51" s="449"/>
      <c r="AG51" s="38" t="s">
        <v>21</v>
      </c>
      <c r="AR51" s="3"/>
    </row>
    <row r="52" spans="1:44" s="62" customFormat="1" ht="15" customHeight="1">
      <c r="A52" s="450" t="s">
        <v>469</v>
      </c>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45"/>
      <c r="AD52" s="445"/>
      <c r="AE52" s="445"/>
      <c r="AF52" s="445"/>
      <c r="AG52" s="197" t="s">
        <v>20</v>
      </c>
      <c r="AR52" s="3"/>
    </row>
    <row r="53" spans="1:44" s="62" customFormat="1" ht="15" customHeight="1">
      <c r="A53" s="452" t="str">
        <f>IF(OR($H$14=4,$H$14=5),AJ53,AJ54)</f>
        <v>（16）令和８年５月時点の給与体系を、当該評価料を算定した年度に勤務している職員の賃金に当てはめた場合の対象職員の基本給等総額</v>
      </c>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45"/>
      <c r="AD53" s="445"/>
      <c r="AE53" s="445"/>
      <c r="AF53" s="445"/>
      <c r="AG53" s="133" t="s">
        <v>20</v>
      </c>
      <c r="AJ53" s="62" t="s">
        <v>495</v>
      </c>
      <c r="AR53" s="3"/>
    </row>
    <row r="54" spans="1:44" s="62" customFormat="1" ht="15" customHeight="1" thickBot="1">
      <c r="A54" s="13" t="s">
        <v>632</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54" t="str">
        <f>IF(AC52-AC53=0,"",AC52-AC53)</f>
        <v/>
      </c>
      <c r="AD54" s="454"/>
      <c r="AE54" s="454"/>
      <c r="AF54" s="454"/>
      <c r="AG54" s="133" t="s">
        <v>20</v>
      </c>
      <c r="AJ54" s="62" t="s">
        <v>496</v>
      </c>
      <c r="AR54" s="3"/>
    </row>
    <row r="55" spans="1:44" s="62" customFormat="1" ht="15" customHeight="1" thickTop="1">
      <c r="A55" s="26"/>
      <c r="B55" s="205" t="s">
        <v>485</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47" t="str">
        <f>IFERROR((AC54/AC53)*100,"")</f>
        <v/>
      </c>
      <c r="AD55" s="447"/>
      <c r="AE55" s="447"/>
      <c r="AF55" s="447"/>
      <c r="AG55" s="208" t="s">
        <v>22</v>
      </c>
      <c r="AR55" s="3"/>
    </row>
    <row r="56" spans="1:44" s="62" customFormat="1" ht="15" customHeight="1">
      <c r="A56" s="438" t="s">
        <v>483</v>
      </c>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45"/>
      <c r="AD56" s="445"/>
      <c r="AE56" s="445"/>
      <c r="AF56" s="445"/>
      <c r="AG56" s="209" t="s">
        <v>231</v>
      </c>
      <c r="AR56" s="3"/>
    </row>
    <row r="57" spans="1:44" s="62" customFormat="1" ht="15" customHeight="1" thickBot="1">
      <c r="A57" s="440" t="s">
        <v>474</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6"/>
      <c r="AD57" s="446"/>
      <c r="AE57" s="446"/>
      <c r="AF57" s="446"/>
      <c r="AG57" s="210" t="s">
        <v>231</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48" t="s">
        <v>247</v>
      </c>
      <c r="B59" s="448"/>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R59" s="3"/>
    </row>
    <row r="60" spans="1:44" s="62" customFormat="1" ht="15" customHeight="1">
      <c r="A60" s="46" t="s">
        <v>250</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49"/>
      <c r="AD60" s="449"/>
      <c r="AE60" s="449"/>
      <c r="AF60" s="449"/>
      <c r="AG60" s="38" t="s">
        <v>21</v>
      </c>
      <c r="AR60" s="3"/>
    </row>
    <row r="61" spans="1:44" s="62" customFormat="1" ht="15" customHeight="1">
      <c r="A61" s="450" t="s">
        <v>470</v>
      </c>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45"/>
      <c r="AD61" s="445"/>
      <c r="AE61" s="445"/>
      <c r="AF61" s="445"/>
      <c r="AG61" s="197" t="s">
        <v>20</v>
      </c>
      <c r="AR61" s="3"/>
    </row>
    <row r="62" spans="1:44" s="62" customFormat="1" ht="15" customHeight="1">
      <c r="A62" s="452" t="str">
        <f>IF(OR($H$14=4,$H$14=5),AJ62,AJ63)</f>
        <v>（23）令和８年５月時点の給与体系を、当該評価料を算定した年度に勤務している職員の賃金に当てはめた場合の対象職員の基本給等総額</v>
      </c>
      <c r="B62" s="453"/>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45"/>
      <c r="AD62" s="445"/>
      <c r="AE62" s="445"/>
      <c r="AF62" s="445"/>
      <c r="AG62" s="133" t="s">
        <v>20</v>
      </c>
      <c r="AJ62" s="62" t="s">
        <v>497</v>
      </c>
      <c r="AR62" s="3"/>
    </row>
    <row r="63" spans="1:44" s="62" customFormat="1" ht="15" customHeight="1" thickBot="1">
      <c r="A63" s="13" t="s">
        <v>633</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54" t="str">
        <f>IF(AC61-AC62=0,"",AC61-AC62)</f>
        <v/>
      </c>
      <c r="AD63" s="454"/>
      <c r="AE63" s="454"/>
      <c r="AF63" s="454"/>
      <c r="AG63" s="133" t="s">
        <v>20</v>
      </c>
      <c r="AJ63" s="62" t="s">
        <v>498</v>
      </c>
      <c r="AR63" s="3"/>
    </row>
    <row r="64" spans="1:44" s="62" customFormat="1" ht="15" customHeight="1" thickTop="1">
      <c r="A64" s="26"/>
      <c r="B64" s="205" t="s">
        <v>486</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47" t="str">
        <f>IFERROR((AC63/AC62)*100,"")</f>
        <v/>
      </c>
      <c r="AD64" s="447"/>
      <c r="AE64" s="447"/>
      <c r="AF64" s="447"/>
      <c r="AG64" s="208" t="s">
        <v>22</v>
      </c>
      <c r="AR64" s="3"/>
    </row>
    <row r="65" spans="1:44" s="62" customFormat="1" ht="15" customHeight="1">
      <c r="A65" s="438" t="s">
        <v>482</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45"/>
      <c r="AD65" s="445"/>
      <c r="AE65" s="445"/>
      <c r="AF65" s="445"/>
      <c r="AG65" s="209" t="s">
        <v>231</v>
      </c>
      <c r="AR65" s="3"/>
    </row>
    <row r="66" spans="1:44" s="62" customFormat="1" ht="15" customHeight="1" thickBot="1">
      <c r="A66" s="440" t="s">
        <v>475</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6"/>
      <c r="AD66" s="446"/>
      <c r="AE66" s="446"/>
      <c r="AF66" s="446"/>
      <c r="AG66" s="210" t="s">
        <v>231</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48" t="s">
        <v>244</v>
      </c>
      <c r="B68" s="448"/>
      <c r="C68" s="448"/>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R68" s="3"/>
    </row>
    <row r="69" spans="1:44" s="62" customFormat="1" ht="15" customHeight="1">
      <c r="A69" s="46" t="s">
        <v>256</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49"/>
      <c r="AD69" s="449"/>
      <c r="AE69" s="449"/>
      <c r="AF69" s="449"/>
      <c r="AG69" s="38" t="s">
        <v>21</v>
      </c>
      <c r="AR69" s="3"/>
    </row>
    <row r="70" spans="1:44" s="62" customFormat="1" ht="15" customHeight="1">
      <c r="A70" s="450" t="s">
        <v>471</v>
      </c>
      <c r="B70" s="451"/>
      <c r="C70" s="451"/>
      <c r="D70" s="451"/>
      <c r="E70" s="451"/>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45"/>
      <c r="AD70" s="445"/>
      <c r="AE70" s="445"/>
      <c r="AF70" s="445"/>
      <c r="AG70" s="197" t="s">
        <v>20</v>
      </c>
      <c r="AR70" s="3"/>
    </row>
    <row r="71" spans="1:44" s="62" customFormat="1" ht="15" customHeight="1">
      <c r="A71" s="452" t="str">
        <f>IF(OR($H$14=4,$H$14=5),AJ71,AJ72)</f>
        <v>（30）令和８年５月時点の給与体系を、当該評価料を算定した年度に勤務している職員の賃金に当てはめた場合の対象職員の基本給等総額</v>
      </c>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45"/>
      <c r="AD71" s="445"/>
      <c r="AE71" s="445"/>
      <c r="AF71" s="445"/>
      <c r="AG71" s="133" t="s">
        <v>20</v>
      </c>
      <c r="AJ71" s="62" t="s">
        <v>499</v>
      </c>
      <c r="AR71" s="3"/>
    </row>
    <row r="72" spans="1:44" s="62" customFormat="1" ht="15" customHeight="1" thickBot="1">
      <c r="A72" s="13" t="s">
        <v>634</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54" t="str">
        <f>IF(AC70-AC71=0,"",AC70-AC71)</f>
        <v/>
      </c>
      <c r="AD72" s="454"/>
      <c r="AE72" s="454"/>
      <c r="AF72" s="454"/>
      <c r="AG72" s="133" t="s">
        <v>20</v>
      </c>
      <c r="AJ72" s="62" t="s">
        <v>500</v>
      </c>
      <c r="AR72" s="3"/>
    </row>
    <row r="73" spans="1:44" s="62" customFormat="1" ht="15" customHeight="1" thickTop="1">
      <c r="A73" s="26"/>
      <c r="B73" s="205" t="s">
        <v>487</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47" t="str">
        <f>IFERROR((AC72/AC71)*100,"")</f>
        <v/>
      </c>
      <c r="AD73" s="447"/>
      <c r="AE73" s="447"/>
      <c r="AF73" s="447"/>
      <c r="AG73" s="208" t="s">
        <v>22</v>
      </c>
      <c r="AR73" s="3"/>
    </row>
    <row r="74" spans="1:44" s="62" customFormat="1" ht="15" customHeight="1">
      <c r="A74" s="438" t="s">
        <v>481</v>
      </c>
      <c r="B74" s="439"/>
      <c r="C74" s="439"/>
      <c r="D74" s="439"/>
      <c r="E74" s="439"/>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45"/>
      <c r="AD74" s="445"/>
      <c r="AE74" s="445"/>
      <c r="AF74" s="445"/>
      <c r="AG74" s="209" t="s">
        <v>231</v>
      </c>
      <c r="AR74" s="3"/>
    </row>
    <row r="75" spans="1:44" s="62" customFormat="1" ht="15" customHeight="1" thickBot="1">
      <c r="A75" s="440" t="s">
        <v>476</v>
      </c>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6"/>
      <c r="AD75" s="446"/>
      <c r="AE75" s="446"/>
      <c r="AF75" s="446"/>
      <c r="AG75" s="210" t="s">
        <v>231</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48" t="s">
        <v>245</v>
      </c>
      <c r="B77" s="448"/>
      <c r="C77" s="448"/>
      <c r="D77" s="448"/>
      <c r="E77" s="448"/>
      <c r="F77" s="448"/>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R77" s="3"/>
    </row>
    <row r="78" spans="1:44" s="62" customFormat="1" ht="15" customHeight="1">
      <c r="A78" s="46" t="s">
        <v>251</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49"/>
      <c r="AD78" s="449"/>
      <c r="AE78" s="449"/>
      <c r="AF78" s="449"/>
      <c r="AG78" s="38" t="s">
        <v>21</v>
      </c>
      <c r="AR78" s="3"/>
    </row>
    <row r="79" spans="1:44" s="62" customFormat="1" ht="15" customHeight="1">
      <c r="A79" s="450" t="s">
        <v>472</v>
      </c>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45"/>
      <c r="AD79" s="445"/>
      <c r="AE79" s="445"/>
      <c r="AF79" s="445"/>
      <c r="AG79" s="197" t="s">
        <v>20</v>
      </c>
      <c r="AR79" s="3"/>
    </row>
    <row r="80" spans="1:44" s="62" customFormat="1" ht="15" customHeight="1">
      <c r="A80" s="452" t="str">
        <f>IF(OR($H$14=4,$H$14=5),AJ80,AJ81)</f>
        <v>（37）令和８年５月時点の給与体系を、当該評価料を算定した年度に勤務している職員の賃金に当てはめた場合の対象職員の基本給等総額</v>
      </c>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45"/>
      <c r="AD80" s="445"/>
      <c r="AE80" s="445"/>
      <c r="AF80" s="445"/>
      <c r="AG80" s="133" t="s">
        <v>20</v>
      </c>
      <c r="AJ80" s="62" t="s">
        <v>501</v>
      </c>
      <c r="AR80" s="3"/>
    </row>
    <row r="81" spans="1:44" s="62" customFormat="1" ht="15" customHeight="1" thickBot="1">
      <c r="A81" s="13" t="s">
        <v>635</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54" t="str">
        <f>IF(AC79-AC80=0,"",AC79-AC80)</f>
        <v/>
      </c>
      <c r="AD81" s="454"/>
      <c r="AE81" s="454"/>
      <c r="AF81" s="454"/>
      <c r="AG81" s="133" t="s">
        <v>20</v>
      </c>
      <c r="AJ81" s="62" t="s">
        <v>502</v>
      </c>
      <c r="AR81" s="3"/>
    </row>
    <row r="82" spans="1:44" s="62" customFormat="1" ht="15" customHeight="1" thickTop="1">
      <c r="A82" s="26"/>
      <c r="B82" s="205" t="s">
        <v>488</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47" t="str">
        <f>IFERROR((AC81/AC80)*100,"")</f>
        <v/>
      </c>
      <c r="AD82" s="447"/>
      <c r="AE82" s="447"/>
      <c r="AF82" s="447"/>
      <c r="AG82" s="208" t="s">
        <v>22</v>
      </c>
      <c r="AR82" s="3"/>
    </row>
    <row r="83" spans="1:44" s="62" customFormat="1" ht="15" customHeight="1">
      <c r="A83" s="438" t="s">
        <v>480</v>
      </c>
      <c r="B83" s="439"/>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45"/>
      <c r="AD83" s="445"/>
      <c r="AE83" s="445"/>
      <c r="AF83" s="445"/>
      <c r="AG83" s="209" t="s">
        <v>231</v>
      </c>
      <c r="AR83" s="3"/>
    </row>
    <row r="84" spans="1:44" s="62" customFormat="1" ht="15" customHeight="1" thickBot="1">
      <c r="A84" s="440" t="s">
        <v>477</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6"/>
      <c r="AD84" s="446"/>
      <c r="AE84" s="446"/>
      <c r="AF84" s="446"/>
      <c r="AG84" s="210" t="s">
        <v>231</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48" t="s">
        <v>248</v>
      </c>
      <c r="B86" s="448"/>
      <c r="C86" s="448"/>
      <c r="D86" s="448"/>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R86" s="3"/>
    </row>
    <row r="87" spans="1:44" s="62" customFormat="1" ht="15" customHeight="1">
      <c r="A87" s="46" t="s">
        <v>257</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49"/>
      <c r="AD87" s="449"/>
      <c r="AE87" s="449"/>
      <c r="AF87" s="449"/>
      <c r="AG87" s="38" t="s">
        <v>21</v>
      </c>
      <c r="AR87" s="3"/>
    </row>
    <row r="88" spans="1:44" s="62" customFormat="1" ht="15" customHeight="1">
      <c r="A88" s="450" t="s">
        <v>473</v>
      </c>
      <c r="B88" s="451"/>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51"/>
      <c r="AA88" s="451"/>
      <c r="AB88" s="451"/>
      <c r="AC88" s="445"/>
      <c r="AD88" s="445"/>
      <c r="AE88" s="445"/>
      <c r="AF88" s="445"/>
      <c r="AG88" s="197" t="s">
        <v>20</v>
      </c>
      <c r="AR88" s="3"/>
    </row>
    <row r="89" spans="1:44" s="62" customFormat="1" ht="15" customHeight="1">
      <c r="A89" s="452" t="str">
        <f>IF(OR($H$14=4,$H$14=5),AJ89,AJ90)</f>
        <v>（44）令和８年５月時点の給与体系を、当該評価料を算定した年度に勤務している職員の賃金に当てはめた場合の対象職員の基本給等総額</v>
      </c>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45"/>
      <c r="AD89" s="445"/>
      <c r="AE89" s="445"/>
      <c r="AF89" s="445"/>
      <c r="AG89" s="133" t="s">
        <v>20</v>
      </c>
      <c r="AJ89" s="62" t="s">
        <v>503</v>
      </c>
      <c r="AR89" s="3"/>
    </row>
    <row r="90" spans="1:44" s="62" customFormat="1" ht="15" customHeight="1" thickBot="1">
      <c r="A90" s="13" t="s">
        <v>636</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54" t="str">
        <f>IF(AC88-AC89=0,"",AC88-AC89)</f>
        <v/>
      </c>
      <c r="AD90" s="454"/>
      <c r="AE90" s="454"/>
      <c r="AF90" s="454"/>
      <c r="AG90" s="133" t="s">
        <v>20</v>
      </c>
      <c r="AJ90" s="62" t="s">
        <v>504</v>
      </c>
      <c r="AR90" s="3"/>
    </row>
    <row r="91" spans="1:44" s="62" customFormat="1" ht="15" customHeight="1" thickTop="1">
      <c r="A91" s="26"/>
      <c r="B91" s="205" t="s">
        <v>489</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47" t="str">
        <f>IFERROR((AC90/AC89)*100,"")</f>
        <v/>
      </c>
      <c r="AD91" s="447"/>
      <c r="AE91" s="447"/>
      <c r="AF91" s="447"/>
      <c r="AG91" s="208" t="s">
        <v>22</v>
      </c>
      <c r="AR91" s="3"/>
    </row>
    <row r="92" spans="1:44" s="62" customFormat="1" ht="15" customHeight="1">
      <c r="A92" s="438" t="s">
        <v>479</v>
      </c>
      <c r="B92" s="439"/>
      <c r="C92" s="439"/>
      <c r="D92" s="439"/>
      <c r="E92" s="439"/>
      <c r="F92" s="439"/>
      <c r="G92" s="439"/>
      <c r="H92" s="439"/>
      <c r="I92" s="439"/>
      <c r="J92" s="439"/>
      <c r="K92" s="439"/>
      <c r="L92" s="439"/>
      <c r="M92" s="439"/>
      <c r="N92" s="439"/>
      <c r="O92" s="439"/>
      <c r="P92" s="439"/>
      <c r="Q92" s="439"/>
      <c r="R92" s="439"/>
      <c r="S92" s="439"/>
      <c r="T92" s="439"/>
      <c r="U92" s="439"/>
      <c r="V92" s="439"/>
      <c r="W92" s="439"/>
      <c r="X92" s="439"/>
      <c r="Y92" s="439"/>
      <c r="Z92" s="439"/>
      <c r="AA92" s="439"/>
      <c r="AB92" s="439"/>
      <c r="AC92" s="445"/>
      <c r="AD92" s="445"/>
      <c r="AE92" s="445"/>
      <c r="AF92" s="445"/>
      <c r="AG92" s="209" t="s">
        <v>231</v>
      </c>
      <c r="AR92" s="3"/>
    </row>
    <row r="93" spans="1:44" s="62" customFormat="1" ht="15" customHeight="1" thickBot="1">
      <c r="A93" s="440" t="s">
        <v>478</v>
      </c>
      <c r="B93" s="441"/>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6"/>
      <c r="AD93" s="446"/>
      <c r="AE93" s="446"/>
      <c r="AF93" s="446"/>
      <c r="AG93" s="210" t="s">
        <v>231</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246</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261</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42" t="str">
        <f>AB33</f>
        <v/>
      </c>
      <c r="AC96" s="442"/>
      <c r="AD96" s="442"/>
      <c r="AE96" s="442"/>
      <c r="AF96" s="442"/>
      <c r="AG96" s="25" t="s">
        <v>20</v>
      </c>
      <c r="AR96" s="3"/>
    </row>
    <row r="97" spans="1:44" ht="15" customHeight="1">
      <c r="A97" s="13" t="s">
        <v>262</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43" t="str">
        <f>IFERROR(AC46*V20,"")</f>
        <v/>
      </c>
      <c r="AC97" s="443"/>
      <c r="AD97" s="443"/>
      <c r="AE97" s="443"/>
      <c r="AF97" s="443"/>
      <c r="AG97" s="15" t="s">
        <v>20</v>
      </c>
    </row>
    <row r="98" spans="1:44" s="62" customFormat="1" ht="20.100000000000001" customHeight="1" thickBot="1">
      <c r="A98" s="13" t="s">
        <v>263</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IFERROR(AB96-AB97,"")</f>
        <v/>
      </c>
      <c r="AC98" s="443"/>
      <c r="AD98" s="443"/>
      <c r="AE98" s="443"/>
      <c r="AF98" s="443"/>
      <c r="AG98" s="15" t="s">
        <v>20</v>
      </c>
      <c r="AR98" s="3"/>
    </row>
    <row r="99" spans="1:44" s="62" customFormat="1" ht="20.100000000000001" customHeight="1" thickTop="1" thickBot="1">
      <c r="A99" s="212"/>
      <c r="B99" s="47" t="s">
        <v>258</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44" t="str">
        <f>IF(AB98&gt;=0,"賃金改善額充当済み","賃金改善額充当不足")</f>
        <v>賃金改善額充当済み</v>
      </c>
      <c r="AC99" s="444"/>
      <c r="AD99" s="444"/>
      <c r="AE99" s="444"/>
      <c r="AF99" s="444"/>
      <c r="AG99" s="213"/>
      <c r="AR99" s="3"/>
    </row>
    <row r="100" spans="1:44" s="62" customFormat="1" ht="20.100000000000001" customHeight="1">
      <c r="A100" s="15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232</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36"/>
      <c r="G103" s="436"/>
      <c r="H103" s="2" t="s">
        <v>17</v>
      </c>
      <c r="I103" s="436"/>
      <c r="J103" s="436"/>
      <c r="K103" s="2" t="s">
        <v>18</v>
      </c>
      <c r="L103" s="436"/>
      <c r="M103" s="436"/>
      <c r="N103" s="2" t="s">
        <v>23</v>
      </c>
      <c r="O103" s="2"/>
      <c r="P103" s="2"/>
      <c r="Q103" s="2" t="s">
        <v>25</v>
      </c>
      <c r="R103" s="2"/>
      <c r="S103" s="2"/>
      <c r="T103" s="2"/>
      <c r="U103" s="437"/>
      <c r="V103" s="437"/>
      <c r="W103" s="437"/>
      <c r="X103" s="437"/>
      <c r="Y103" s="437"/>
      <c r="Z103" s="437"/>
      <c r="AA103" s="437"/>
      <c r="AB103" s="437"/>
      <c r="AC103" s="437"/>
      <c r="AD103" s="437"/>
      <c r="AE103" s="437"/>
      <c r="AF103" s="437"/>
      <c r="AG103" s="2"/>
      <c r="AR103" s="3"/>
    </row>
    <row r="104" spans="1:44" s="62" customFormat="1" ht="15" customHeight="1">
      <c r="A104" s="2"/>
      <c r="B104" s="2"/>
      <c r="C104" s="2"/>
      <c r="D104" s="2"/>
      <c r="E104" s="2"/>
      <c r="F104" s="214"/>
      <c r="G104" s="214"/>
      <c r="H104" s="3"/>
      <c r="I104" s="214"/>
      <c r="J104" s="214"/>
      <c r="K104" s="3"/>
      <c r="L104" s="214"/>
      <c r="M104" s="214"/>
      <c r="N104" s="3"/>
      <c r="O104" s="3"/>
      <c r="P104" s="3"/>
      <c r="Q104" s="3"/>
      <c r="R104" s="3"/>
      <c r="S104" s="3"/>
      <c r="T104" s="3"/>
      <c r="U104" s="215"/>
      <c r="V104" s="215"/>
      <c r="W104" s="215"/>
      <c r="X104" s="215"/>
      <c r="Y104" s="215"/>
      <c r="Z104" s="215"/>
      <c r="AA104" s="215"/>
      <c r="AB104" s="215"/>
      <c r="AC104" s="215"/>
      <c r="AD104" s="215"/>
      <c r="AE104" s="215"/>
      <c r="AF104" s="215"/>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79" t="s">
        <v>442</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79" t="s">
        <v>441</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623</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5"/>
      <c r="AR108" s="3"/>
    </row>
    <row r="109" spans="1:44" s="62" customFormat="1" ht="15" customHeight="1">
      <c r="A109" s="279" t="s">
        <v>619</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620</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618</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621</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622</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79" t="s">
        <v>444</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443</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447</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5"/>
      <c r="AR117" s="3"/>
    </row>
    <row r="118" spans="1:44" s="62" customFormat="1" ht="15" customHeight="1">
      <c r="A118" s="279" t="s">
        <v>448</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449</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4"/>
      <c r="AR119" s="3"/>
    </row>
    <row r="120" spans="1:44" s="62" customFormat="1" ht="15" customHeight="1">
      <c r="A120" s="279" t="s">
        <v>448</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79" t="s">
        <v>625</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445</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6"/>
      <c r="AR122" s="3"/>
    </row>
    <row r="123" spans="1:44" s="62" customFormat="1" ht="15" customHeight="1">
      <c r="A123" s="279" t="s">
        <v>446</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5"/>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row>
  </sheetData>
  <sheetProtection algorithmName="SHA-512" hashValue="ndetKNnHH2wP85U3zks227vz44+/XhZ3wTlCbeiMjn6XW9yz95Ee0UbQQsslKgrr1uUseD//+jp7wABwxuw1Xg==" saltValue="58MKnJpiS+He4056M5janA==" spinCount="100000" sheet="1" objects="1" scenarios="1"/>
  <mergeCells count="102">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3:G103"/>
    <mergeCell ref="I103:J103"/>
    <mergeCell ref="L103:M103"/>
    <mergeCell ref="U103:AF103"/>
    <mergeCell ref="A92:AB92"/>
    <mergeCell ref="A93:AB93"/>
    <mergeCell ref="AB96:AF96"/>
    <mergeCell ref="AB97:AF97"/>
    <mergeCell ref="AB98:AF98"/>
    <mergeCell ref="AB99:AF99"/>
    <mergeCell ref="AC92:AF92"/>
    <mergeCell ref="AC93:AF93"/>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270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778</v>
      </c>
      <c r="H2" s="293"/>
      <c r="I2" s="293"/>
      <c r="J2" s="293"/>
      <c r="K2" s="293"/>
      <c r="L2" s="293"/>
      <c r="M2" s="482" t="str">
        <f>IF(AH10=TRUE,C10,IF(AH11=TRUE,C11,""))</f>
        <v/>
      </c>
      <c r="N2" s="482"/>
      <c r="O2" s="482"/>
      <c r="P2" s="482"/>
      <c r="Q2" s="482"/>
      <c r="R2" s="482"/>
      <c r="S2" s="293" t="s">
        <v>777</v>
      </c>
      <c r="T2" s="293"/>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71" t="s">
        <v>233</v>
      </c>
      <c r="O4" s="471"/>
      <c r="P4" s="471"/>
      <c r="Q4" s="471"/>
      <c r="R4" s="471"/>
      <c r="S4" s="471"/>
      <c r="T4" s="471"/>
      <c r="U4" s="471"/>
      <c r="V4" s="471"/>
      <c r="W4" s="472"/>
      <c r="X4" s="483"/>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73" t="s">
        <v>234</v>
      </c>
      <c r="O5" s="473"/>
      <c r="P5" s="473"/>
      <c r="Q5" s="473"/>
      <c r="R5" s="473"/>
      <c r="S5" s="473"/>
      <c r="T5" s="473"/>
      <c r="U5" s="473"/>
      <c r="V5" s="473"/>
      <c r="W5" s="474"/>
      <c r="X5" s="483"/>
      <c r="Y5" s="484"/>
      <c r="Z5" s="484"/>
      <c r="AA5" s="484"/>
      <c r="AB5" s="484"/>
      <c r="AC5" s="484"/>
      <c r="AD5" s="484"/>
      <c r="AE5" s="484"/>
      <c r="AF5" s="484"/>
      <c r="AG5" s="485"/>
    </row>
    <row r="6" spans="1:44" s="178" customFormat="1" ht="16.149999999999999" customHeight="1">
      <c r="N6" s="486" t="s">
        <v>252</v>
      </c>
      <c r="O6" s="486"/>
      <c r="P6" s="486"/>
      <c r="Q6" s="486"/>
      <c r="R6" s="486"/>
      <c r="S6" s="486"/>
      <c r="T6" s="486"/>
      <c r="U6" s="486"/>
      <c r="V6" s="486"/>
      <c r="W6" s="487"/>
      <c r="X6" s="483"/>
      <c r="Y6" s="484"/>
      <c r="Z6" s="484"/>
      <c r="AA6" s="484"/>
      <c r="AB6" s="484"/>
      <c r="AC6" s="484"/>
      <c r="AD6" s="484"/>
      <c r="AE6" s="484"/>
      <c r="AF6" s="484"/>
      <c r="AG6" s="485"/>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225</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226</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235</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227</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78" t="s">
        <v>16</v>
      </c>
      <c r="C15" s="479"/>
      <c r="D15" s="479"/>
      <c r="E15" s="480"/>
      <c r="F15" s="480"/>
      <c r="G15" s="11" t="s">
        <v>17</v>
      </c>
      <c r="H15" s="480"/>
      <c r="I15" s="480"/>
      <c r="J15" s="11" t="s">
        <v>18</v>
      </c>
      <c r="K15" s="11"/>
      <c r="L15" s="11" t="s">
        <v>19</v>
      </c>
      <c r="M15" s="11" t="s">
        <v>16</v>
      </c>
      <c r="N15" s="11"/>
      <c r="O15" s="480"/>
      <c r="P15" s="480"/>
      <c r="Q15" s="11" t="s">
        <v>17</v>
      </c>
      <c r="R15" s="480"/>
      <c r="S15" s="480"/>
      <c r="T15" s="12" t="s">
        <v>18</v>
      </c>
      <c r="V15" s="475" t="str">
        <f>IF(OR(E15="",H15="",O15="",R15=""),"",((O15-E15)*12)+(R15-H15))</f>
        <v/>
      </c>
      <c r="W15" s="475"/>
      <c r="X15" s="475"/>
      <c r="Y15" s="481"/>
      <c r="Z15" s="2" t="s">
        <v>630</v>
      </c>
      <c r="AA15" s="2"/>
      <c r="AG15" s="2"/>
      <c r="AQ15" s="62">
        <v>5</v>
      </c>
    </row>
    <row r="16" spans="1:44" s="62" customFormat="1" ht="15" customHeight="1">
      <c r="A16" s="10" t="s">
        <v>202</v>
      </c>
      <c r="B16" s="186" t="s">
        <v>490</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202</v>
      </c>
      <c r="B17" s="186" t="s">
        <v>627</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491</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228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78" t="s">
        <v>16</v>
      </c>
      <c r="C21" s="479"/>
      <c r="D21" s="479"/>
      <c r="E21" s="480"/>
      <c r="F21" s="480"/>
      <c r="G21" s="11" t="s">
        <v>17</v>
      </c>
      <c r="H21" s="480"/>
      <c r="I21" s="480"/>
      <c r="J21" s="11" t="s">
        <v>18</v>
      </c>
      <c r="K21" s="11"/>
      <c r="L21" s="11" t="s">
        <v>19</v>
      </c>
      <c r="M21" s="11" t="s">
        <v>16</v>
      </c>
      <c r="N21" s="11"/>
      <c r="O21" s="480"/>
      <c r="P21" s="480"/>
      <c r="Q21" s="11" t="s">
        <v>17</v>
      </c>
      <c r="R21" s="480"/>
      <c r="S21" s="480"/>
      <c r="T21" s="12" t="s">
        <v>18</v>
      </c>
      <c r="V21" s="475" t="str">
        <f>IF(OR(E21="",H21="",O21="",R21=""),"",((O21-E21)*12)+(R21-H21))</f>
        <v/>
      </c>
      <c r="W21" s="476"/>
      <c r="X21" s="476"/>
      <c r="Y21" s="477"/>
      <c r="Z21" s="2" t="s">
        <v>630</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236</v>
      </c>
      <c r="B23" s="1"/>
      <c r="C23" s="2"/>
      <c r="D23" s="2"/>
      <c r="E23" s="2"/>
      <c r="F23" s="2"/>
      <c r="G23" s="2"/>
      <c r="H23" s="2"/>
      <c r="I23" s="2"/>
      <c r="J23" s="2"/>
      <c r="K23" s="2"/>
      <c r="L23" s="2"/>
      <c r="M23" s="2"/>
      <c r="N23" s="2"/>
      <c r="O23" s="2"/>
      <c r="P23" s="2"/>
      <c r="Q23" s="2"/>
      <c r="R23" s="2"/>
      <c r="S23" s="2"/>
      <c r="T23" s="458"/>
      <c r="U23" s="458"/>
      <c r="V23" s="458"/>
      <c r="W23" s="458"/>
      <c r="X23" s="458"/>
      <c r="Y23" s="458"/>
      <c r="Z23" s="2"/>
      <c r="AA23" s="2"/>
      <c r="AB23" s="2"/>
      <c r="AC23" s="2"/>
      <c r="AD23" s="2"/>
      <c r="AE23" s="2"/>
      <c r="AF23" s="2"/>
      <c r="AG23" s="2"/>
      <c r="AQ23" s="62">
        <v>1</v>
      </c>
      <c r="AR23" s="3"/>
    </row>
    <row r="24" spans="1:44" s="62" customFormat="1" ht="15" customHeight="1">
      <c r="A24" s="211" t="s">
        <v>259</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9"/>
      <c r="AC24" s="459"/>
      <c r="AD24" s="459"/>
      <c r="AE24" s="459"/>
      <c r="AF24" s="459"/>
      <c r="AG24" s="25" t="s">
        <v>20</v>
      </c>
      <c r="AQ24" s="62">
        <v>2</v>
      </c>
      <c r="AR24" s="3"/>
    </row>
    <row r="25" spans="1:44" s="62" customFormat="1" ht="15" customHeight="1" thickBot="1">
      <c r="A25" s="51" t="s">
        <v>260</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60"/>
      <c r="AC25" s="460"/>
      <c r="AD25" s="460"/>
      <c r="AE25" s="460"/>
      <c r="AF25" s="460"/>
      <c r="AG25" s="39" t="s">
        <v>20</v>
      </c>
      <c r="AQ25" s="62">
        <v>3</v>
      </c>
      <c r="AR25" s="3"/>
    </row>
    <row r="26" spans="1:44" s="62" customFormat="1" ht="15" customHeight="1" thickTop="1" thickBot="1">
      <c r="A26" s="183" t="s">
        <v>239</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61" t="str">
        <f>IF(SUM(AB24:AF25)=0,"",SUM(AB24:AF25))</f>
        <v/>
      </c>
      <c r="AC26" s="461"/>
      <c r="AD26" s="461"/>
      <c r="AE26" s="461"/>
      <c r="AF26" s="461"/>
      <c r="AG26" s="49" t="s">
        <v>20</v>
      </c>
      <c r="AR26" s="3"/>
    </row>
    <row r="27" spans="1:44" s="62" customFormat="1" ht="15" customHeight="1">
      <c r="A27" s="184" t="s">
        <v>202</v>
      </c>
      <c r="B27" s="185" t="s">
        <v>229</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237</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240</v>
      </c>
      <c r="B30" s="8"/>
      <c r="C30" s="8"/>
      <c r="D30" s="8"/>
      <c r="E30" s="8"/>
      <c r="F30" s="8"/>
      <c r="G30" s="8"/>
      <c r="H30" s="8"/>
      <c r="I30" s="8"/>
      <c r="J30" s="8"/>
      <c r="K30" s="8"/>
      <c r="L30" s="8"/>
      <c r="M30" s="8"/>
      <c r="N30" s="8"/>
      <c r="O30" s="8"/>
      <c r="P30" s="8"/>
      <c r="Q30" s="8"/>
      <c r="R30" s="8"/>
      <c r="S30" s="8"/>
      <c r="T30" s="8"/>
      <c r="U30" s="8"/>
      <c r="V30" s="8"/>
      <c r="W30" s="8"/>
      <c r="X30" s="8"/>
      <c r="Y30" s="8"/>
      <c r="Z30" s="8"/>
      <c r="AA30" s="8"/>
      <c r="AB30" s="462"/>
      <c r="AC30" s="462"/>
      <c r="AD30" s="462"/>
      <c r="AE30" s="462"/>
      <c r="AF30" s="462"/>
      <c r="AG30" s="9" t="s">
        <v>20</v>
      </c>
    </row>
    <row r="31" spans="1:44" ht="15" customHeight="1">
      <c r="AB31" s="189"/>
      <c r="AC31" s="189"/>
      <c r="AD31" s="189"/>
      <c r="AE31" s="189"/>
      <c r="AF31" s="189"/>
    </row>
    <row r="32" spans="1:44" s="62" customFormat="1" ht="15" customHeight="1">
      <c r="A32" s="1" t="s">
        <v>238</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241</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255</v>
      </c>
      <c r="B34" s="6"/>
      <c r="C34" s="6"/>
      <c r="D34" s="6"/>
      <c r="E34" s="6"/>
      <c r="F34" s="6"/>
      <c r="G34" s="6"/>
      <c r="H34" s="6"/>
      <c r="I34" s="6"/>
      <c r="J34" s="6"/>
      <c r="K34" s="6"/>
      <c r="L34" s="6"/>
      <c r="M34" s="6"/>
      <c r="N34" s="6"/>
      <c r="O34" s="6"/>
      <c r="P34" s="6"/>
      <c r="Q34" s="6"/>
      <c r="R34" s="6"/>
      <c r="S34" s="217"/>
      <c r="T34" s="6"/>
      <c r="U34" s="6"/>
      <c r="V34" s="6"/>
      <c r="W34" s="6"/>
      <c r="X34" s="6"/>
      <c r="Y34" s="6"/>
      <c r="Z34" s="6"/>
      <c r="AA34" s="6"/>
      <c r="AB34" s="463" t="str">
        <f>IF(SUM(AB30,AB26)=0,"",SUM(AB30,AB26))</f>
        <v/>
      </c>
      <c r="AC34" s="463"/>
      <c r="AD34" s="463"/>
      <c r="AE34" s="463"/>
      <c r="AF34" s="463"/>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440</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202</v>
      </c>
      <c r="B38" s="185" t="s">
        <v>626</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202</v>
      </c>
      <c r="B39" s="186" t="s">
        <v>230</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202</v>
      </c>
      <c r="B40" s="186" t="s">
        <v>264</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200</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242</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249</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64" t="str">
        <f>_xlfn.LET(_xlpm.x,SUM(AC52,AC61,AC70,AC79,AC88),IF(_xlpm.x=0,"",_xlpm.x))</f>
        <v/>
      </c>
      <c r="AD44" s="464"/>
      <c r="AE44" s="464"/>
      <c r="AF44" s="464"/>
      <c r="AG44" s="38" t="s">
        <v>21</v>
      </c>
      <c r="AR44" s="3"/>
    </row>
    <row r="45" spans="1:44" s="62" customFormat="1" ht="15" customHeight="1">
      <c r="A45" s="450" t="s">
        <v>468</v>
      </c>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65" t="str">
        <f>_xlfn.LET(_xlpm.x,SUM(AC53,AC62,AC71,AC80,AC89),IF(_xlpm.x=0,"",_xlpm.x))</f>
        <v/>
      </c>
      <c r="AD45" s="465"/>
      <c r="AE45" s="465"/>
      <c r="AF45" s="465"/>
      <c r="AG45" s="197" t="s">
        <v>20</v>
      </c>
      <c r="AR45" s="3"/>
    </row>
    <row r="46" spans="1:44" s="62" customFormat="1" ht="15" customHeight="1">
      <c r="A46" s="452" t="str">
        <f>IF(OR($H$15=4,$H$15=5),AJ46,AJ47)</f>
        <v>（10）令和８年５月時点の給与体系を、当該評価料を算定した年度に勤務している職員の賃金に当てはめた場合の対象職員の基本給等総額</v>
      </c>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7" t="str">
        <f>_xlfn.LET(_xlpm.x,SUM(AC54,AC63,AC72,AC81,AC90),IF(_xlpm.x=0,"",_xlpm.x))</f>
        <v/>
      </c>
      <c r="AD46" s="457"/>
      <c r="AE46" s="457"/>
      <c r="AF46" s="457"/>
      <c r="AG46" s="133" t="s">
        <v>20</v>
      </c>
      <c r="AJ46" s="62" t="s">
        <v>505</v>
      </c>
      <c r="AR46" s="3"/>
    </row>
    <row r="47" spans="1:44" s="62" customFormat="1" ht="15" customHeight="1">
      <c r="A47" s="13" t="s">
        <v>631</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55" t="str">
        <f>IFERROR(AC45-AC46,"")</f>
        <v/>
      </c>
      <c r="AD47" s="455"/>
      <c r="AE47" s="455"/>
      <c r="AF47" s="455"/>
      <c r="AG47" s="199" t="s">
        <v>20</v>
      </c>
      <c r="AJ47" s="62" t="s">
        <v>494</v>
      </c>
      <c r="AR47" s="3"/>
    </row>
    <row r="48" spans="1:44" s="62" customFormat="1" ht="15" customHeight="1">
      <c r="A48" s="26"/>
      <c r="B48" s="32" t="s">
        <v>484</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56" t="str">
        <f>IFERROR((AC47/AC46)*100,"")</f>
        <v/>
      </c>
      <c r="AD48" s="456"/>
      <c r="AE48" s="456"/>
      <c r="AF48" s="456"/>
      <c r="AG48" s="201" t="s">
        <v>22</v>
      </c>
      <c r="AR48" s="3"/>
    </row>
    <row r="49" spans="1:44" s="62" customFormat="1" ht="15" customHeight="1" thickBot="1">
      <c r="A49" s="440" t="s">
        <v>253</v>
      </c>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6"/>
      <c r="AD49" s="446"/>
      <c r="AE49" s="446"/>
      <c r="AF49" s="446"/>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48" t="s">
        <v>243</v>
      </c>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R51" s="3"/>
    </row>
    <row r="52" spans="1:44" s="62" customFormat="1" ht="15" customHeight="1">
      <c r="A52" s="46" t="s">
        <v>254</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49"/>
      <c r="AD52" s="449"/>
      <c r="AE52" s="449"/>
      <c r="AF52" s="449"/>
      <c r="AG52" s="38" t="s">
        <v>21</v>
      </c>
      <c r="AR52" s="3"/>
    </row>
    <row r="53" spans="1:44" s="62" customFormat="1" ht="15" customHeight="1">
      <c r="A53" s="450" t="s">
        <v>469</v>
      </c>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45"/>
      <c r="AD53" s="445"/>
      <c r="AE53" s="445"/>
      <c r="AF53" s="445"/>
      <c r="AG53" s="197" t="s">
        <v>20</v>
      </c>
      <c r="AR53" s="3"/>
    </row>
    <row r="54" spans="1:44" s="62" customFormat="1" ht="15" customHeight="1">
      <c r="A54" s="452" t="str">
        <f>IF(OR($H$15=4,$H$15=5),AJ54,AJ55)</f>
        <v>（16）令和８年５月時点の給与体系を、当該評価料を算定した年度に勤務している職員の賃金に当てはめた場合の対象職員の基本給等総額</v>
      </c>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45"/>
      <c r="AD54" s="445"/>
      <c r="AE54" s="445"/>
      <c r="AF54" s="445"/>
      <c r="AG54" s="133" t="s">
        <v>20</v>
      </c>
      <c r="AJ54" s="62" t="s">
        <v>495</v>
      </c>
      <c r="AR54" s="3"/>
    </row>
    <row r="55" spans="1:44" s="62" customFormat="1" ht="15" customHeight="1" thickBot="1">
      <c r="A55" s="13" t="s">
        <v>632</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54" t="str">
        <f>IF(AC53-AC54=0,"",AC53-AC54)</f>
        <v/>
      </c>
      <c r="AD55" s="454"/>
      <c r="AE55" s="454"/>
      <c r="AF55" s="454"/>
      <c r="AG55" s="133" t="s">
        <v>20</v>
      </c>
      <c r="AJ55" s="62" t="s">
        <v>496</v>
      </c>
      <c r="AR55" s="3"/>
    </row>
    <row r="56" spans="1:44" s="62" customFormat="1" ht="15" customHeight="1" thickTop="1">
      <c r="A56" s="26"/>
      <c r="B56" s="205" t="s">
        <v>485</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47" t="str">
        <f>IFERROR((AC55/AC54)*100,"")</f>
        <v/>
      </c>
      <c r="AD56" s="447"/>
      <c r="AE56" s="447"/>
      <c r="AF56" s="447"/>
      <c r="AG56" s="208" t="s">
        <v>22</v>
      </c>
      <c r="AR56" s="3"/>
    </row>
    <row r="57" spans="1:44" s="62" customFormat="1" ht="15" customHeight="1">
      <c r="A57" s="438" t="s">
        <v>483</v>
      </c>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45"/>
      <c r="AD57" s="445"/>
      <c r="AE57" s="445"/>
      <c r="AF57" s="445"/>
      <c r="AG57" s="209" t="s">
        <v>231</v>
      </c>
      <c r="AR57" s="3"/>
    </row>
    <row r="58" spans="1:44" s="62" customFormat="1" ht="15" customHeight="1" thickBot="1">
      <c r="A58" s="440" t="s">
        <v>474</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6"/>
      <c r="AD58" s="446"/>
      <c r="AE58" s="446"/>
      <c r="AF58" s="446"/>
      <c r="AG58" s="210" t="s">
        <v>231</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48" t="s">
        <v>247</v>
      </c>
      <c r="B60" s="448"/>
      <c r="C60" s="448"/>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R60" s="3"/>
    </row>
    <row r="61" spans="1:44" s="62" customFormat="1" ht="15" customHeight="1">
      <c r="A61" s="46" t="s">
        <v>250</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49"/>
      <c r="AD61" s="449"/>
      <c r="AE61" s="449"/>
      <c r="AF61" s="449"/>
      <c r="AG61" s="38" t="s">
        <v>21</v>
      </c>
      <c r="AR61" s="3"/>
    </row>
    <row r="62" spans="1:44" s="62" customFormat="1" ht="15" customHeight="1">
      <c r="A62" s="450" t="s">
        <v>470</v>
      </c>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45"/>
      <c r="AD62" s="445"/>
      <c r="AE62" s="445"/>
      <c r="AF62" s="445"/>
      <c r="AG62" s="197" t="s">
        <v>20</v>
      </c>
      <c r="AR62" s="3"/>
    </row>
    <row r="63" spans="1:44" s="62" customFormat="1" ht="15" customHeight="1">
      <c r="A63" s="452" t="str">
        <f>IF(OR($H$15=4,$H$15=5),AJ63,AJ64)</f>
        <v>（23）令和８年５月時点の給与体系を、当該評価料を算定した年度に勤務している職員の賃金に当てはめた場合の対象職員の基本給等総額</v>
      </c>
      <c r="B63" s="453"/>
      <c r="C63" s="453"/>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45"/>
      <c r="AD63" s="445"/>
      <c r="AE63" s="445"/>
      <c r="AF63" s="445"/>
      <c r="AG63" s="133" t="s">
        <v>20</v>
      </c>
      <c r="AJ63" s="62" t="s">
        <v>497</v>
      </c>
      <c r="AR63" s="3"/>
    </row>
    <row r="64" spans="1:44" s="62" customFormat="1" ht="15" customHeight="1" thickBot="1">
      <c r="A64" s="13" t="s">
        <v>633</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54" t="str">
        <f>IF(AC62-AC63=0,"",AC62-AC63)</f>
        <v/>
      </c>
      <c r="AD64" s="454"/>
      <c r="AE64" s="454"/>
      <c r="AF64" s="454"/>
      <c r="AG64" s="133" t="s">
        <v>20</v>
      </c>
      <c r="AJ64" s="62" t="s">
        <v>498</v>
      </c>
      <c r="AR64" s="3"/>
    </row>
    <row r="65" spans="1:44" s="62" customFormat="1" ht="15" customHeight="1" thickTop="1">
      <c r="A65" s="26"/>
      <c r="B65" s="205" t="s">
        <v>486</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47" t="str">
        <f>IFERROR((AC64/AC63)*100,"")</f>
        <v/>
      </c>
      <c r="AD65" s="447"/>
      <c r="AE65" s="447"/>
      <c r="AF65" s="447"/>
      <c r="AG65" s="208" t="s">
        <v>22</v>
      </c>
      <c r="AR65" s="3"/>
    </row>
    <row r="66" spans="1:44" s="62" customFormat="1" ht="15" customHeight="1">
      <c r="A66" s="438" t="s">
        <v>482</v>
      </c>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45"/>
      <c r="AD66" s="445"/>
      <c r="AE66" s="445"/>
      <c r="AF66" s="445"/>
      <c r="AG66" s="209" t="s">
        <v>231</v>
      </c>
      <c r="AR66" s="3"/>
    </row>
    <row r="67" spans="1:44" s="62" customFormat="1" ht="15" customHeight="1" thickBot="1">
      <c r="A67" s="440" t="s">
        <v>475</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6"/>
      <c r="AD67" s="446"/>
      <c r="AE67" s="446"/>
      <c r="AF67" s="446"/>
      <c r="AG67" s="210" t="s">
        <v>231</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48" t="s">
        <v>244</v>
      </c>
      <c r="B69" s="448"/>
      <c r="C69" s="448"/>
      <c r="D69" s="448"/>
      <c r="E69" s="448"/>
      <c r="F69" s="448"/>
      <c r="G69" s="448"/>
      <c r="H69" s="448"/>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R69" s="3"/>
    </row>
    <row r="70" spans="1:44" s="62" customFormat="1" ht="15" customHeight="1">
      <c r="A70" s="46" t="s">
        <v>256</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49"/>
      <c r="AD70" s="449"/>
      <c r="AE70" s="449"/>
      <c r="AF70" s="449"/>
      <c r="AG70" s="38" t="s">
        <v>21</v>
      </c>
      <c r="AR70" s="3"/>
    </row>
    <row r="71" spans="1:44" s="62" customFormat="1" ht="15" customHeight="1">
      <c r="A71" s="450" t="s">
        <v>471</v>
      </c>
      <c r="B71" s="451"/>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45"/>
      <c r="AD71" s="445"/>
      <c r="AE71" s="445"/>
      <c r="AF71" s="445"/>
      <c r="AG71" s="197" t="s">
        <v>20</v>
      </c>
      <c r="AR71" s="3"/>
    </row>
    <row r="72" spans="1:44" s="62" customFormat="1" ht="15" customHeight="1">
      <c r="A72" s="452" t="str">
        <f>IF(OR($H$15=4,$H$15=5),AJ72,AJ73)</f>
        <v>（30）令和８年５月時点の給与体系を、当該評価料を算定した年度に勤務している職員の賃金に当てはめた場合の対象職員の基本給等総額</v>
      </c>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45"/>
      <c r="AD72" s="445"/>
      <c r="AE72" s="445"/>
      <c r="AF72" s="445"/>
      <c r="AG72" s="133" t="s">
        <v>20</v>
      </c>
      <c r="AJ72" s="62" t="s">
        <v>499</v>
      </c>
      <c r="AR72" s="3"/>
    </row>
    <row r="73" spans="1:44" s="62" customFormat="1" ht="15" customHeight="1" thickBot="1">
      <c r="A73" s="13" t="s">
        <v>634</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54" t="str">
        <f>IF(AC71-AC72=0,"",AC71-AC72)</f>
        <v/>
      </c>
      <c r="AD73" s="454"/>
      <c r="AE73" s="454"/>
      <c r="AF73" s="454"/>
      <c r="AG73" s="133" t="s">
        <v>20</v>
      </c>
      <c r="AJ73" s="62" t="s">
        <v>500</v>
      </c>
      <c r="AR73" s="3"/>
    </row>
    <row r="74" spans="1:44" s="62" customFormat="1" ht="15" customHeight="1" thickTop="1">
      <c r="A74" s="26"/>
      <c r="B74" s="205" t="s">
        <v>487</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47" t="str">
        <f>IFERROR((AC73/AC72)*100,"")</f>
        <v/>
      </c>
      <c r="AD74" s="447"/>
      <c r="AE74" s="447"/>
      <c r="AF74" s="447"/>
      <c r="AG74" s="208" t="s">
        <v>22</v>
      </c>
      <c r="AR74" s="3"/>
    </row>
    <row r="75" spans="1:44" s="62" customFormat="1" ht="15" customHeight="1">
      <c r="A75" s="438" t="s">
        <v>481</v>
      </c>
      <c r="B75" s="439"/>
      <c r="C75" s="439"/>
      <c r="D75" s="439"/>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45"/>
      <c r="AD75" s="445"/>
      <c r="AE75" s="445"/>
      <c r="AF75" s="445"/>
      <c r="AG75" s="209" t="s">
        <v>231</v>
      </c>
      <c r="AR75" s="3"/>
    </row>
    <row r="76" spans="1:44" s="62" customFormat="1" ht="15" customHeight="1" thickBot="1">
      <c r="A76" s="440" t="s">
        <v>476</v>
      </c>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6"/>
      <c r="AD76" s="446"/>
      <c r="AE76" s="446"/>
      <c r="AF76" s="446"/>
      <c r="AG76" s="210" t="s">
        <v>231</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48" t="s">
        <v>245</v>
      </c>
      <c r="B78" s="448"/>
      <c r="C78" s="448"/>
      <c r="D78" s="448"/>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R78" s="3"/>
    </row>
    <row r="79" spans="1:44" s="62" customFormat="1" ht="15" customHeight="1">
      <c r="A79" s="46" t="s">
        <v>251</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49"/>
      <c r="AD79" s="449"/>
      <c r="AE79" s="449"/>
      <c r="AF79" s="449"/>
      <c r="AG79" s="38" t="s">
        <v>21</v>
      </c>
      <c r="AR79" s="3"/>
    </row>
    <row r="80" spans="1:44" s="62" customFormat="1" ht="15" customHeight="1">
      <c r="A80" s="450" t="s">
        <v>472</v>
      </c>
      <c r="B80" s="451"/>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45"/>
      <c r="AD80" s="445"/>
      <c r="AE80" s="445"/>
      <c r="AF80" s="445"/>
      <c r="AG80" s="197" t="s">
        <v>20</v>
      </c>
      <c r="AR80" s="3"/>
    </row>
    <row r="81" spans="1:44" s="62" customFormat="1" ht="15" customHeight="1">
      <c r="A81" s="452" t="str">
        <f>IF(OR($H$15=4,$H$15=5),AJ81,AJ82)</f>
        <v>（37）令和８年５月時点の給与体系を、当該評価料を算定した年度に勤務している職員の賃金に当てはめた場合の対象職員の基本給等総額</v>
      </c>
      <c r="B81" s="45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45"/>
      <c r="AD81" s="445"/>
      <c r="AE81" s="445"/>
      <c r="AF81" s="445"/>
      <c r="AG81" s="133" t="s">
        <v>20</v>
      </c>
      <c r="AJ81" s="62" t="s">
        <v>501</v>
      </c>
      <c r="AR81" s="3"/>
    </row>
    <row r="82" spans="1:44" s="62" customFormat="1" ht="15" customHeight="1" thickBot="1">
      <c r="A82" s="13" t="s">
        <v>635</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54" t="str">
        <f>IF(AC80-AC81=0,"",AC80-AC81)</f>
        <v/>
      </c>
      <c r="AD82" s="454"/>
      <c r="AE82" s="454"/>
      <c r="AF82" s="454"/>
      <c r="AG82" s="133" t="s">
        <v>20</v>
      </c>
      <c r="AJ82" s="62" t="s">
        <v>502</v>
      </c>
      <c r="AR82" s="3"/>
    </row>
    <row r="83" spans="1:44" s="62" customFormat="1" ht="15" customHeight="1" thickTop="1">
      <c r="A83" s="26"/>
      <c r="B83" s="205" t="s">
        <v>488</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47" t="str">
        <f>IFERROR((AC82/AC81)*100,"")</f>
        <v/>
      </c>
      <c r="AD83" s="447"/>
      <c r="AE83" s="447"/>
      <c r="AF83" s="447"/>
      <c r="AG83" s="208" t="s">
        <v>22</v>
      </c>
      <c r="AR83" s="3"/>
    </row>
    <row r="84" spans="1:44" s="62" customFormat="1" ht="15" customHeight="1">
      <c r="A84" s="438" t="s">
        <v>480</v>
      </c>
      <c r="B84" s="439"/>
      <c r="C84" s="439"/>
      <c r="D84" s="439"/>
      <c r="E84" s="439"/>
      <c r="F84" s="439"/>
      <c r="G84" s="439"/>
      <c r="H84" s="439"/>
      <c r="I84" s="439"/>
      <c r="J84" s="439"/>
      <c r="K84" s="439"/>
      <c r="L84" s="439"/>
      <c r="M84" s="439"/>
      <c r="N84" s="439"/>
      <c r="O84" s="439"/>
      <c r="P84" s="439"/>
      <c r="Q84" s="439"/>
      <c r="R84" s="439"/>
      <c r="S84" s="439"/>
      <c r="T84" s="439"/>
      <c r="U84" s="439"/>
      <c r="V84" s="439"/>
      <c r="W84" s="439"/>
      <c r="X84" s="439"/>
      <c r="Y84" s="439"/>
      <c r="Z84" s="439"/>
      <c r="AA84" s="439"/>
      <c r="AB84" s="439"/>
      <c r="AC84" s="445"/>
      <c r="AD84" s="445"/>
      <c r="AE84" s="445"/>
      <c r="AF84" s="445"/>
      <c r="AG84" s="209" t="s">
        <v>231</v>
      </c>
      <c r="AR84" s="3"/>
    </row>
    <row r="85" spans="1:44" s="62" customFormat="1" ht="15" customHeight="1" thickBot="1">
      <c r="A85" s="440" t="s">
        <v>477</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6"/>
      <c r="AD85" s="446"/>
      <c r="AE85" s="446"/>
      <c r="AF85" s="446"/>
      <c r="AG85" s="210" t="s">
        <v>231</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48" t="s">
        <v>248</v>
      </c>
      <c r="B87" s="448"/>
      <c r="C87" s="448"/>
      <c r="D87" s="448"/>
      <c r="E87" s="448"/>
      <c r="F87" s="448"/>
      <c r="G87" s="448"/>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R87" s="3"/>
    </row>
    <row r="88" spans="1:44" s="62" customFormat="1" ht="15" customHeight="1">
      <c r="A88" s="46" t="s">
        <v>257</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49"/>
      <c r="AD88" s="449"/>
      <c r="AE88" s="449"/>
      <c r="AF88" s="449"/>
      <c r="AG88" s="38" t="s">
        <v>21</v>
      </c>
      <c r="AR88" s="3"/>
    </row>
    <row r="89" spans="1:44" s="62" customFormat="1" ht="15" customHeight="1">
      <c r="A89" s="450" t="s">
        <v>473</v>
      </c>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45"/>
      <c r="AD89" s="445"/>
      <c r="AE89" s="445"/>
      <c r="AF89" s="445"/>
      <c r="AG89" s="197" t="s">
        <v>20</v>
      </c>
      <c r="AR89" s="3"/>
    </row>
    <row r="90" spans="1:44" s="62" customFormat="1" ht="15" customHeight="1">
      <c r="A90" s="452" t="str">
        <f>IF(OR($H$15=4,$H$15=5),AJ90,AJ91)</f>
        <v>（44）令和８年５月時点の給与体系を、当該評価料を算定した年度に勤務している職員の賃金に当てはめた場合の対象職員の基本給等総額</v>
      </c>
      <c r="B90" s="453"/>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45"/>
      <c r="AD90" s="445"/>
      <c r="AE90" s="445"/>
      <c r="AF90" s="445"/>
      <c r="AG90" s="133" t="s">
        <v>20</v>
      </c>
      <c r="AJ90" s="62" t="s">
        <v>503</v>
      </c>
      <c r="AR90" s="3"/>
    </row>
    <row r="91" spans="1:44" s="62" customFormat="1" ht="15" customHeight="1" thickBot="1">
      <c r="A91" s="13" t="s">
        <v>636</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54" t="str">
        <f>IF(AC89-AC90=0,"",AC89-AC90)</f>
        <v/>
      </c>
      <c r="AD91" s="454"/>
      <c r="AE91" s="454"/>
      <c r="AF91" s="454"/>
      <c r="AG91" s="133" t="s">
        <v>20</v>
      </c>
      <c r="AJ91" s="62" t="s">
        <v>504</v>
      </c>
      <c r="AR91" s="3"/>
    </row>
    <row r="92" spans="1:44" s="62" customFormat="1" ht="15" customHeight="1" thickTop="1">
      <c r="A92" s="26"/>
      <c r="B92" s="205" t="s">
        <v>489</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47" t="str">
        <f>IFERROR((AC91/AC90)*100,"")</f>
        <v/>
      </c>
      <c r="AD92" s="447"/>
      <c r="AE92" s="447"/>
      <c r="AF92" s="447"/>
      <c r="AG92" s="208" t="s">
        <v>22</v>
      </c>
      <c r="AR92" s="3"/>
    </row>
    <row r="93" spans="1:44" s="62" customFormat="1" ht="15" customHeight="1">
      <c r="A93" s="438" t="s">
        <v>479</v>
      </c>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45"/>
      <c r="AD93" s="445"/>
      <c r="AE93" s="445"/>
      <c r="AF93" s="445"/>
      <c r="AG93" s="209" t="s">
        <v>231</v>
      </c>
      <c r="AR93" s="3"/>
    </row>
    <row r="94" spans="1:44" s="62" customFormat="1" ht="15" customHeight="1" thickBot="1">
      <c r="A94" s="440" t="s">
        <v>478</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6"/>
      <c r="AD94" s="446"/>
      <c r="AE94" s="446"/>
      <c r="AF94" s="446"/>
      <c r="AG94" s="210" t="s">
        <v>231</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246</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261</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42" t="str">
        <f>AB34</f>
        <v/>
      </c>
      <c r="AC97" s="442"/>
      <c r="AD97" s="442"/>
      <c r="AE97" s="442"/>
      <c r="AF97" s="442"/>
      <c r="AG97" s="25" t="s">
        <v>20</v>
      </c>
      <c r="AR97" s="3"/>
    </row>
    <row r="98" spans="1:44" ht="15" customHeight="1">
      <c r="A98" s="13" t="s">
        <v>262</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3" t="str">
        <f>IFERROR(AC47*V21,"")</f>
        <v/>
      </c>
      <c r="AC98" s="443"/>
      <c r="AD98" s="443"/>
      <c r="AE98" s="443"/>
      <c r="AF98" s="443"/>
      <c r="AG98" s="15" t="s">
        <v>20</v>
      </c>
    </row>
    <row r="99" spans="1:44" s="62" customFormat="1" ht="20.100000000000001" customHeight="1" thickBot="1">
      <c r="A99" s="13" t="s">
        <v>263</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43" t="str">
        <f>IFERROR(AB97-AB98,"")</f>
        <v/>
      </c>
      <c r="AC99" s="443"/>
      <c r="AD99" s="443"/>
      <c r="AE99" s="443"/>
      <c r="AF99" s="443"/>
      <c r="AG99" s="15" t="s">
        <v>20</v>
      </c>
      <c r="AR99" s="3"/>
    </row>
    <row r="100" spans="1:44" s="62" customFormat="1" ht="20.100000000000001" customHeight="1" thickTop="1" thickBot="1">
      <c r="A100" s="212"/>
      <c r="B100" s="47" t="s">
        <v>258</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44" t="str">
        <f>IF(AB99&gt;=0,"賃金改善額充当済み","賃金改善額充当不足")</f>
        <v>賃金改善額充当済み</v>
      </c>
      <c r="AC100" s="444"/>
      <c r="AD100" s="444"/>
      <c r="AE100" s="444"/>
      <c r="AF100" s="444"/>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232</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36"/>
      <c r="G104" s="436"/>
      <c r="H104" s="2" t="s">
        <v>17</v>
      </c>
      <c r="I104" s="436"/>
      <c r="J104" s="436"/>
      <c r="K104" s="2" t="s">
        <v>18</v>
      </c>
      <c r="L104" s="436"/>
      <c r="M104" s="436"/>
      <c r="N104" s="2" t="s">
        <v>23</v>
      </c>
      <c r="O104" s="2"/>
      <c r="P104" s="2"/>
      <c r="Q104" s="2" t="s">
        <v>25</v>
      </c>
      <c r="R104" s="2"/>
      <c r="S104" s="2"/>
      <c r="T104" s="2"/>
      <c r="U104" s="437"/>
      <c r="V104" s="437"/>
      <c r="W104" s="437"/>
      <c r="X104" s="437"/>
      <c r="Y104" s="437"/>
      <c r="Z104" s="437"/>
      <c r="AA104" s="437"/>
      <c r="AB104" s="437"/>
      <c r="AC104" s="437"/>
      <c r="AD104" s="437"/>
      <c r="AE104" s="437"/>
      <c r="AF104" s="437"/>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442</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441</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623</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619</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620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618</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621</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622</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624</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444</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443</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447</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448</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449</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448</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625</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445</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446</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row>
  </sheetData>
  <sheetProtection algorithmName="SHA-512" hashValue="yDlHb9QHMS08bX7wle1GJOtVKngfhWkaSVKoL+x6E2t5W9Ef+MgBCb3MuwzInHbjay4ghU51Hitr1JvYOD6VNw==" saltValue="Hl6qnHNB0G0rsWk1lHfkTQ==" spinCount="100000" sheet="1" scenarios="1"/>
  <mergeCells count="104">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D4"/>
  <sheetViews>
    <sheetView showGridLines="0" workbookViewId="0">
      <selection activeCell="B4" sqref="B4"/>
    </sheetView>
  </sheetViews>
  <sheetFormatPr defaultRowHeight="18.75"/>
  <cols>
    <col min="42" max="42" width="9.25" bestFit="1" customWidth="1"/>
    <col min="43" max="44" width="10.25" bestFit="1" customWidth="1"/>
    <col min="96" max="97" width="10.5" bestFit="1" customWidth="1"/>
    <col min="174" max="174" width="28.625" bestFit="1" customWidth="1"/>
    <col min="238" max="238" width="9.5" bestFit="1" customWidth="1"/>
  </cols>
  <sheetData>
    <row r="1" spans="1:238">
      <c r="A1" s="55" t="s">
        <v>87</v>
      </c>
      <c r="B1" s="55" t="s">
        <v>89</v>
      </c>
      <c r="C1" s="55" t="s">
        <v>90</v>
      </c>
      <c r="D1" s="55" t="s">
        <v>91</v>
      </c>
      <c r="E1" s="55" t="s">
        <v>92</v>
      </c>
      <c r="F1" s="55" t="s">
        <v>529</v>
      </c>
      <c r="G1" s="55" t="s">
        <v>530</v>
      </c>
      <c r="H1" s="55" t="s">
        <v>531</v>
      </c>
      <c r="I1" s="55" t="s">
        <v>532</v>
      </c>
      <c r="J1" s="55" t="s">
        <v>93</v>
      </c>
      <c r="K1" s="55" t="s">
        <v>94</v>
      </c>
      <c r="L1" s="55" t="s">
        <v>95</v>
      </c>
      <c r="M1" s="55" t="s">
        <v>96</v>
      </c>
      <c r="N1" s="55" t="s">
        <v>97</v>
      </c>
      <c r="O1" s="55" t="s">
        <v>535</v>
      </c>
      <c r="P1" s="55" t="s">
        <v>533</v>
      </c>
      <c r="Q1" s="55" t="s">
        <v>534</v>
      </c>
      <c r="R1" s="55" t="s">
        <v>536</v>
      </c>
      <c r="S1" s="55" t="s">
        <v>537</v>
      </c>
      <c r="T1" s="55" t="s">
        <v>538</v>
      </c>
      <c r="U1" s="55" t="s">
        <v>539</v>
      </c>
      <c r="V1" s="55" t="s">
        <v>540</v>
      </c>
      <c r="W1" s="55" t="s">
        <v>541</v>
      </c>
      <c r="X1" s="55" t="s">
        <v>542</v>
      </c>
      <c r="Y1" s="55" t="s">
        <v>98</v>
      </c>
      <c r="Z1" s="55" t="s">
        <v>543</v>
      </c>
      <c r="AA1" s="55" t="s">
        <v>544</v>
      </c>
      <c r="AB1" s="55" t="s">
        <v>545</v>
      </c>
      <c r="AC1" s="55" t="s">
        <v>546</v>
      </c>
      <c r="AD1" s="55" t="s">
        <v>547</v>
      </c>
      <c r="AE1" s="55" t="s">
        <v>548</v>
      </c>
      <c r="AF1" s="55" t="s">
        <v>549</v>
      </c>
      <c r="AG1" s="55" t="s">
        <v>550</v>
      </c>
      <c r="AH1" s="55" t="s">
        <v>551</v>
      </c>
      <c r="AI1" s="55" t="s">
        <v>552</v>
      </c>
      <c r="AJ1" s="55" t="s">
        <v>553</v>
      </c>
      <c r="AK1" s="55" t="s">
        <v>554</v>
      </c>
      <c r="AL1" s="55" t="s">
        <v>555</v>
      </c>
      <c r="AM1" s="55" t="s">
        <v>556</v>
      </c>
      <c r="AN1" s="55" t="s">
        <v>557</v>
      </c>
      <c r="AO1" s="55" t="s">
        <v>558</v>
      </c>
      <c r="AP1" s="55" t="s">
        <v>559</v>
      </c>
      <c r="AQ1" s="55" t="s">
        <v>560</v>
      </c>
      <c r="AR1" s="55" t="s">
        <v>561</v>
      </c>
      <c r="AS1" s="55" t="s">
        <v>562</v>
      </c>
      <c r="AT1" s="55" t="s">
        <v>563</v>
      </c>
      <c r="AU1" s="55" t="s">
        <v>564</v>
      </c>
      <c r="AV1" s="55" t="s">
        <v>565</v>
      </c>
      <c r="AW1" s="55" t="s">
        <v>566</v>
      </c>
      <c r="AX1" s="55" t="s">
        <v>567</v>
      </c>
      <c r="AY1" s="55" t="s">
        <v>568</v>
      </c>
      <c r="AZ1" s="55" t="s">
        <v>569</v>
      </c>
      <c r="BA1" s="55" t="s">
        <v>570</v>
      </c>
      <c r="BB1" s="55" t="s">
        <v>571</v>
      </c>
      <c r="BC1" s="55" t="s">
        <v>572</v>
      </c>
      <c r="BD1" s="55" t="s">
        <v>573</v>
      </c>
      <c r="BE1" s="55" t="s">
        <v>574</v>
      </c>
      <c r="BF1" s="55" t="s">
        <v>99</v>
      </c>
      <c r="BG1" s="55" t="s">
        <v>100</v>
      </c>
      <c r="BH1" s="55" t="s">
        <v>101</v>
      </c>
      <c r="BI1" s="55" t="s">
        <v>102</v>
      </c>
      <c r="BJ1" s="55" t="s">
        <v>103</v>
      </c>
      <c r="BK1" s="55" t="s">
        <v>104</v>
      </c>
      <c r="BL1" s="55" t="s">
        <v>575</v>
      </c>
      <c r="BM1" s="55" t="s">
        <v>576</v>
      </c>
      <c r="BN1" s="55" t="s">
        <v>577</v>
      </c>
      <c r="BO1" s="55" t="s">
        <v>578</v>
      </c>
      <c r="BP1" s="55" t="s">
        <v>579</v>
      </c>
      <c r="BQ1" s="55" t="s">
        <v>580</v>
      </c>
      <c r="BR1" s="55" t="s">
        <v>581</v>
      </c>
      <c r="BS1" s="55" t="s">
        <v>582</v>
      </c>
      <c r="BT1" s="55" t="s">
        <v>583</v>
      </c>
      <c r="BU1" s="55" t="s">
        <v>584</v>
      </c>
      <c r="BV1" s="55" t="s">
        <v>585</v>
      </c>
      <c r="BW1" s="55" t="s">
        <v>586</v>
      </c>
      <c r="BX1" s="55" t="s">
        <v>587</v>
      </c>
      <c r="BY1" s="55" t="s">
        <v>588</v>
      </c>
      <c r="BZ1" s="55" t="s">
        <v>589</v>
      </c>
      <c r="CA1" s="55" t="s">
        <v>590</v>
      </c>
      <c r="CB1" s="55" t="s">
        <v>591</v>
      </c>
      <c r="CC1" s="55" t="s">
        <v>592</v>
      </c>
      <c r="CD1" s="55" t="s">
        <v>593</v>
      </c>
      <c r="CE1" s="55" t="s">
        <v>594</v>
      </c>
      <c r="CF1" s="55" t="s">
        <v>595</v>
      </c>
      <c r="CG1" s="55" t="s">
        <v>596</v>
      </c>
      <c r="CH1" s="55" t="s">
        <v>776</v>
      </c>
      <c r="CI1" s="55" t="s">
        <v>587</v>
      </c>
      <c r="CJ1" s="55" t="s">
        <v>599</v>
      </c>
      <c r="CK1" s="55" t="s">
        <v>600</v>
      </c>
      <c r="CL1" s="55" t="s">
        <v>597</v>
      </c>
      <c r="CM1" s="55" t="s">
        <v>598</v>
      </c>
      <c r="CN1" s="55" t="s">
        <v>601</v>
      </c>
      <c r="CO1" s="55" t="s">
        <v>602</v>
      </c>
      <c r="CP1" s="55" t="s">
        <v>603</v>
      </c>
      <c r="CQ1" s="55" t="s">
        <v>604</v>
      </c>
      <c r="CR1" s="55" t="s">
        <v>605</v>
      </c>
      <c r="CS1" s="55" t="s">
        <v>606</v>
      </c>
      <c r="CT1" s="55" t="s">
        <v>607</v>
      </c>
      <c r="CU1" s="55" t="s">
        <v>608</v>
      </c>
      <c r="CV1" s="55" t="s">
        <v>609</v>
      </c>
      <c r="CW1" s="55" t="s">
        <v>610</v>
      </c>
      <c r="CX1" s="55" t="s">
        <v>611</v>
      </c>
      <c r="CY1" s="55" t="s">
        <v>612</v>
      </c>
      <c r="CZ1" s="55" t="s">
        <v>613</v>
      </c>
      <c r="DA1" s="55" t="s">
        <v>637</v>
      </c>
      <c r="DB1" s="55" t="s">
        <v>638</v>
      </c>
      <c r="DC1" s="55" t="s">
        <v>639</v>
      </c>
      <c r="DD1" s="55" t="s">
        <v>640</v>
      </c>
      <c r="DE1" s="55" t="s">
        <v>641</v>
      </c>
      <c r="DF1" s="55" t="s">
        <v>643</v>
      </c>
      <c r="DG1" s="55" t="s">
        <v>644</v>
      </c>
      <c r="DH1" s="55" t="s">
        <v>645</v>
      </c>
      <c r="DI1" s="55" t="s">
        <v>646</v>
      </c>
      <c r="DJ1" s="55" t="s">
        <v>647</v>
      </c>
      <c r="DK1" s="55" t="s">
        <v>648</v>
      </c>
      <c r="DL1" s="55" t="s">
        <v>649</v>
      </c>
      <c r="DM1" s="55" t="s">
        <v>650</v>
      </c>
      <c r="DN1" s="55" t="s">
        <v>651</v>
      </c>
      <c r="DO1" s="55" t="s">
        <v>652</v>
      </c>
      <c r="DP1" s="55" t="s">
        <v>654</v>
      </c>
      <c r="DQ1" s="55" t="s">
        <v>655</v>
      </c>
      <c r="DR1" s="55" t="s">
        <v>656</v>
      </c>
      <c r="DS1" s="55" t="s">
        <v>653</v>
      </c>
      <c r="DT1" s="55" t="s">
        <v>657</v>
      </c>
      <c r="DU1" s="55" t="s">
        <v>668</v>
      </c>
      <c r="DV1" s="55" t="s">
        <v>641</v>
      </c>
      <c r="DW1" s="55" t="s">
        <v>642</v>
      </c>
      <c r="DX1" s="55" t="s">
        <v>658</v>
      </c>
      <c r="DY1" s="55" t="s">
        <v>659</v>
      </c>
      <c r="DZ1" s="55" t="s">
        <v>660</v>
      </c>
      <c r="EA1" s="55" t="s">
        <v>669</v>
      </c>
      <c r="EB1" s="55" t="s">
        <v>670</v>
      </c>
      <c r="EC1" s="55" t="s">
        <v>671</v>
      </c>
      <c r="ED1" s="55" t="s">
        <v>672</v>
      </c>
      <c r="EE1" s="55" t="s">
        <v>673</v>
      </c>
      <c r="EF1" s="55" t="s">
        <v>674</v>
      </c>
      <c r="EG1" s="55" t="s">
        <v>675</v>
      </c>
      <c r="EH1" s="55" t="s">
        <v>676</v>
      </c>
      <c r="EI1" s="55" t="s">
        <v>677</v>
      </c>
      <c r="EJ1" s="55" t="s">
        <v>678</v>
      </c>
      <c r="EK1" s="55" t="s">
        <v>679</v>
      </c>
      <c r="EL1" s="55" t="s">
        <v>680</v>
      </c>
      <c r="EM1" s="55" t="s">
        <v>681</v>
      </c>
      <c r="EN1" s="55" t="s">
        <v>682</v>
      </c>
      <c r="EO1" s="55" t="s">
        <v>683</v>
      </c>
      <c r="EP1" s="55" t="s">
        <v>684</v>
      </c>
      <c r="EQ1" s="55" t="s">
        <v>685</v>
      </c>
      <c r="ER1" s="55" t="s">
        <v>686</v>
      </c>
      <c r="ES1" s="55" t="s">
        <v>687</v>
      </c>
      <c r="ET1" s="55" t="s">
        <v>688</v>
      </c>
      <c r="EU1" s="55" t="s">
        <v>689</v>
      </c>
      <c r="EV1" s="55" t="s">
        <v>690</v>
      </c>
      <c r="EW1" s="55" t="s">
        <v>691</v>
      </c>
      <c r="EX1" s="55" t="s">
        <v>692</v>
      </c>
      <c r="EY1" s="55" t="s">
        <v>693</v>
      </c>
      <c r="EZ1" s="55" t="s">
        <v>694</v>
      </c>
      <c r="FA1" s="55" t="s">
        <v>695</v>
      </c>
      <c r="FB1" s="55" t="s">
        <v>696</v>
      </c>
      <c r="FC1" s="55" t="s">
        <v>697</v>
      </c>
      <c r="FD1" s="55" t="s">
        <v>698</v>
      </c>
      <c r="FE1" s="55" t="s">
        <v>699</v>
      </c>
      <c r="FF1" s="55" t="s">
        <v>700</v>
      </c>
      <c r="FG1" s="55" t="s">
        <v>701</v>
      </c>
      <c r="FH1" s="55" t="s">
        <v>702</v>
      </c>
      <c r="FI1" s="55" t="s">
        <v>703</v>
      </c>
      <c r="FJ1" s="55" t="s">
        <v>664</v>
      </c>
      <c r="FK1" s="55" t="s">
        <v>665</v>
      </c>
      <c r="FL1" s="55" t="s">
        <v>666</v>
      </c>
      <c r="FM1" s="55" t="s">
        <v>667</v>
      </c>
      <c r="FN1" s="55" t="s">
        <v>749</v>
      </c>
      <c r="FO1" s="55" t="s">
        <v>750</v>
      </c>
      <c r="FP1" s="55" t="s">
        <v>751</v>
      </c>
      <c r="FQ1" s="55" t="s">
        <v>752</v>
      </c>
      <c r="FR1" s="55" t="s">
        <v>753</v>
      </c>
      <c r="FS1" s="55" t="s">
        <v>705</v>
      </c>
      <c r="FT1" s="55" t="s">
        <v>754</v>
      </c>
      <c r="FU1" s="55" t="s">
        <v>755</v>
      </c>
      <c r="FV1" s="55" t="s">
        <v>756</v>
      </c>
      <c r="FW1" s="55" t="s">
        <v>757</v>
      </c>
      <c r="FX1" s="55" t="s">
        <v>758</v>
      </c>
      <c r="FY1" s="55" t="s">
        <v>759</v>
      </c>
      <c r="FZ1" s="55" t="s">
        <v>760</v>
      </c>
      <c r="GA1" s="55" t="s">
        <v>761</v>
      </c>
      <c r="GB1" s="55" t="s">
        <v>762</v>
      </c>
      <c r="GC1" s="55" t="s">
        <v>763</v>
      </c>
      <c r="GD1" s="55" t="s">
        <v>764</v>
      </c>
      <c r="GE1" s="55" t="s">
        <v>765</v>
      </c>
      <c r="GF1" s="55" t="s">
        <v>766</v>
      </c>
      <c r="GG1" s="55" t="s">
        <v>767</v>
      </c>
      <c r="GH1" s="55" t="s">
        <v>768</v>
      </c>
      <c r="GI1" s="55" t="s">
        <v>704</v>
      </c>
      <c r="GJ1" s="55" t="s">
        <v>705</v>
      </c>
      <c r="GK1" s="55" t="s">
        <v>706</v>
      </c>
      <c r="GL1" s="55" t="s">
        <v>707</v>
      </c>
      <c r="GM1" s="55" t="s">
        <v>708</v>
      </c>
      <c r="GN1" s="55" t="s">
        <v>709</v>
      </c>
      <c r="GO1" s="55" t="s">
        <v>710</v>
      </c>
      <c r="GP1" s="55" t="s">
        <v>711</v>
      </c>
      <c r="GQ1" s="55" t="s">
        <v>712</v>
      </c>
      <c r="GR1" s="55" t="s">
        <v>713</v>
      </c>
      <c r="GS1" s="55" t="s">
        <v>714</v>
      </c>
      <c r="GT1" s="55" t="s">
        <v>715</v>
      </c>
      <c r="GU1" s="55" t="s">
        <v>716</v>
      </c>
      <c r="GV1" s="55" t="s">
        <v>717</v>
      </c>
      <c r="GW1" s="55" t="s">
        <v>718</v>
      </c>
      <c r="GX1" s="55" t="s">
        <v>719</v>
      </c>
      <c r="GY1" s="55" t="s">
        <v>720</v>
      </c>
      <c r="GZ1" s="55" t="s">
        <v>721</v>
      </c>
      <c r="HA1" s="55" t="s">
        <v>722</v>
      </c>
      <c r="HB1" s="55" t="s">
        <v>723</v>
      </c>
      <c r="HC1" s="55" t="s">
        <v>724</v>
      </c>
      <c r="HD1" s="55" t="s">
        <v>725</v>
      </c>
      <c r="HE1" s="55" t="s">
        <v>726</v>
      </c>
      <c r="HF1" s="55" t="s">
        <v>727</v>
      </c>
      <c r="HG1" s="55" t="s">
        <v>728</v>
      </c>
      <c r="HH1" s="55" t="s">
        <v>729</v>
      </c>
      <c r="HI1" s="55" t="s">
        <v>730</v>
      </c>
      <c r="HJ1" s="55" t="s">
        <v>731</v>
      </c>
      <c r="HK1" s="55" t="s">
        <v>732</v>
      </c>
      <c r="HL1" s="55" t="s">
        <v>733</v>
      </c>
      <c r="HM1" s="55" t="s">
        <v>734</v>
      </c>
      <c r="HN1" s="55" t="s">
        <v>735</v>
      </c>
      <c r="HO1" s="55" t="s">
        <v>736</v>
      </c>
      <c r="HP1" s="55" t="s">
        <v>737</v>
      </c>
      <c r="HQ1" s="55" t="s">
        <v>738</v>
      </c>
      <c r="HR1" s="55" t="s">
        <v>739</v>
      </c>
      <c r="HS1" s="55" t="s">
        <v>740</v>
      </c>
      <c r="HT1" s="55" t="s">
        <v>741</v>
      </c>
      <c r="HU1" s="55" t="s">
        <v>742</v>
      </c>
      <c r="HV1" s="55" t="s">
        <v>743</v>
      </c>
      <c r="HW1" s="55" t="s">
        <v>744</v>
      </c>
      <c r="HX1" s="55" t="s">
        <v>745</v>
      </c>
      <c r="HY1" s="55" t="s">
        <v>746</v>
      </c>
      <c r="HZ1" s="55" t="s">
        <v>747</v>
      </c>
      <c r="IA1" s="55" t="s">
        <v>748</v>
      </c>
      <c r="IB1" s="55"/>
      <c r="IC1" s="55"/>
      <c r="ID1" t="s">
        <v>108</v>
      </c>
    </row>
    <row r="2" spans="1:238">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58" t="str">
        <f>'（別紙様式11）訪問看護ベースアップ評価料（Ⅱ）'!$M$92</f>
        <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t="str">
        <f>'（別添１）新様式継続的賃上げ実施 (訪問看護)'!$AD$35</f>
        <v/>
      </c>
      <c r="CH2" s="287" t="str">
        <f>'（別添１）新様式継続的賃上げ実施 (訪問看護)'!$X$39</f>
        <v/>
      </c>
      <c r="CI2" s="287" t="str">
        <f>'（別添１）新様式継続的賃上げ実施 (訪問看護)'!$M$46</f>
        <v>算定可能</v>
      </c>
      <c r="CJ2" s="57">
        <f>$B$2</f>
        <v>0</v>
      </c>
      <c r="CK2" s="57">
        <f>$C$2</f>
        <v>0</v>
      </c>
      <c r="CL2" s="58">
        <f>'（別添２）新様式_法人側 (訪問看護)'!$L$9</f>
        <v>0</v>
      </c>
      <c r="CM2" s="58">
        <f>'（別添２）新様式_法人側 (訪問看護)'!$N$9</f>
        <v>0</v>
      </c>
      <c r="CN2" s="58">
        <f>'（別添２）新様式_法人側 (訪問看護)'!$AK$9</f>
        <v>1</v>
      </c>
      <c r="CO2" s="58">
        <f>'（別添２）新様式_法人側 (訪問看護)'!$L$12</f>
        <v>0</v>
      </c>
      <c r="CP2" s="58">
        <f>'（別添２）新様式_法人側 (訪問看護)'!$N$12</f>
        <v>0</v>
      </c>
      <c r="CQ2" s="58">
        <f>'（別添２）新様式_法人側 (訪問看護)'!$AK$12</f>
        <v>1</v>
      </c>
      <c r="CR2" s="58">
        <f>'（別添２）新様式_法人側 (訪問看護)'!$M$18</f>
        <v>0</v>
      </c>
      <c r="CS2" s="58">
        <f>'（別添２）新様式_法人側 (訪問看護)'!$M$21</f>
        <v>0</v>
      </c>
      <c r="CT2" s="58" t="str">
        <f>'（別添２）新様式_法人側 (訪問看護)'!$M$27</f>
        <v/>
      </c>
      <c r="CU2" s="58">
        <f>'（別添２）新様式_法人側 (訪問看護)'!$M$34</f>
        <v>0</v>
      </c>
      <c r="CV2" s="58">
        <f>'（別添２）新様式_法人側 (訪問看護)'!$M$37</f>
        <v>0</v>
      </c>
      <c r="CW2" s="58" t="b">
        <f>'（別添２）新様式_法人側 (訪問看護)'!$AM$41</f>
        <v>0</v>
      </c>
      <c r="CX2" s="58" t="b">
        <f>'（別添２）新様式_法人側 (訪問看護)'!$AM$41</f>
        <v>0</v>
      </c>
      <c r="CY2" s="58" t="str">
        <f>'（別添２）新様式_法人側 (訪問看護)'!$R$43</f>
        <v/>
      </c>
      <c r="CZ2" s="58" t="str">
        <f>'（別添２）新様式_法人側 (訪問看護)'!$R$46</f>
        <v/>
      </c>
      <c r="DA2" s="58">
        <f>'（別添４の１）_実績報告書・中間報告書（訪看）'!$U$2</f>
        <v>0</v>
      </c>
      <c r="DB2" s="58" t="str">
        <f>'（別添４の１）_実績報告書・中間報告書（訪看）'!$X$4</f>
        <v/>
      </c>
      <c r="DC2" s="58" t="str">
        <f>'（別添４の１）_実績報告書・中間報告書（訪看）'!$X$5</f>
        <v/>
      </c>
      <c r="DD2" s="58" t="b">
        <f>'（別添４の１）_実績報告書・中間報告書（訪看）'!$AH$9</f>
        <v>0</v>
      </c>
      <c r="DE2" s="58" t="b">
        <f>'（別添４の１）_実績報告書・中間報告書（訪看）'!$AH$10</f>
        <v>0</v>
      </c>
      <c r="DF2" s="58">
        <f>'（別添４の１）_実績報告書・中間報告書（訪看）'!$E$14</f>
        <v>0</v>
      </c>
      <c r="DG2" s="58">
        <f>'（別添４の１）_実績報告書・中間報告書（訪看）'!$H$14</f>
        <v>0</v>
      </c>
      <c r="DH2" s="58">
        <f>'（別添４の１）_実績報告書・中間報告書（訪看）'!$O$14</f>
        <v>0</v>
      </c>
      <c r="DI2" s="58">
        <f>'（別添４の１）_実績報告書・中間報告書（訪看）'!$E$14</f>
        <v>0</v>
      </c>
      <c r="DJ2" s="58" t="str">
        <f>'（別添４の１）_実績報告書・中間報告書（訪看）'!$V$14</f>
        <v/>
      </c>
      <c r="DK2" s="58">
        <f>'（別添４の１）_実績報告書・中間報告書（訪看）'!$E$20</f>
        <v>0</v>
      </c>
      <c r="DL2" s="58">
        <f>'（別添４の１）_実績報告書・中間報告書（訪看）'!$H$20</f>
        <v>0</v>
      </c>
      <c r="DM2" s="58">
        <f>'（別添４の１）_実績報告書・中間報告書（訪看）'!$O$20</f>
        <v>0</v>
      </c>
      <c r="DN2" s="58">
        <f>'（別添４の１）_実績報告書・中間報告書（訪看）'!$E$20</f>
        <v>0</v>
      </c>
      <c r="DO2" s="58" t="str">
        <f>'（別添４の１）_実績報告書・中間報告書（訪看）'!$V$20</f>
        <v/>
      </c>
      <c r="DP2" s="58">
        <f>'（別添４の１）_実績報告書・中間報告書（訪看）'!$AB$23</f>
        <v>0</v>
      </c>
      <c r="DQ2" s="58">
        <f>'（別添４の１）_実績報告書・中間報告書（訪看）'!$AB$24</f>
        <v>0</v>
      </c>
      <c r="DR2" s="58" t="str">
        <f>'（別添４の１）_実績報告書・中間報告書（訪看）'!$AB$25</f>
        <v/>
      </c>
      <c r="DS2" s="58">
        <f>'（別添４の１）_実績報告書・中間報告書（訪看）'!$AB$29</f>
        <v>0</v>
      </c>
      <c r="DT2" s="58" t="str">
        <f>'（別添４の１）_実績報告書・中間報告書（訪看）'!$AB$33</f>
        <v/>
      </c>
      <c r="DU2" s="58" t="str">
        <f>'（別添４の１）_実績報告書・中間報告書（訪看）'!$AC$43</f>
        <v/>
      </c>
      <c r="DV2" s="58" t="str">
        <f>'（別添４の１）_実績報告書・中間報告書（訪看）'!$AC$44</f>
        <v/>
      </c>
      <c r="DW2" s="58" t="str">
        <f>'（別添４の１）_実績報告書・中間報告書（訪看）'!$AC$45</f>
        <v/>
      </c>
      <c r="DX2" s="58" t="str">
        <f>'（別添４の１）_実績報告書・中間報告書（訪看）'!$AC$46</f>
        <v/>
      </c>
      <c r="DY2" s="290" t="str">
        <f>'（別添４の１）_実績報告書・中間報告書（訪看）'!$AC$47</f>
        <v/>
      </c>
      <c r="DZ2" s="58">
        <f>'（別添４の１）_実績報告書・中間報告書（訪看）'!$AC$48</f>
        <v>0</v>
      </c>
      <c r="EA2" s="58">
        <f>'（別添４の１）_実績報告書・中間報告書（訪看）'!$AC$51</f>
        <v>0</v>
      </c>
      <c r="EB2" s="58">
        <f>'（別添４の１）_実績報告書・中間報告書（訪看）'!$AC$52</f>
        <v>0</v>
      </c>
      <c r="EC2" s="58">
        <f>'（別添４の１）_実績報告書・中間報告書（訪看）'!$AC$53</f>
        <v>0</v>
      </c>
      <c r="ED2" s="58" t="str">
        <f>'（別添４の１）_実績報告書・中間報告書（訪看）'!$AC$54</f>
        <v/>
      </c>
      <c r="EE2" s="289" t="str">
        <f>'（別添４の１）_実績報告書・中間報告書（訪看）'!$AC$55</f>
        <v/>
      </c>
      <c r="EF2" s="58">
        <f>'（別添４の１）_実績報告書・中間報告書（訪看）'!$AC$56</f>
        <v>0</v>
      </c>
      <c r="EG2" s="58">
        <f>'（別添４の１）_実績報告書・中間報告書（訪看）'!$AC$57</f>
        <v>0</v>
      </c>
      <c r="EH2" s="58">
        <f>'（別添４の１）_実績報告書・中間報告書（訪看）'!$AC$60</f>
        <v>0</v>
      </c>
      <c r="EI2" s="58">
        <f>'（別添４の１）_実績報告書・中間報告書（訪看）'!$AC$61</f>
        <v>0</v>
      </c>
      <c r="EJ2" s="58">
        <f>'（別添４の１）_実績報告書・中間報告書（訪看）'!$AC$62</f>
        <v>0</v>
      </c>
      <c r="EK2" s="58" t="str">
        <f>'（別添４の１）_実績報告書・中間報告書（訪看）'!$AC$63</f>
        <v/>
      </c>
      <c r="EL2" s="58" t="str">
        <f>'（別添４の１）_実績報告書・中間報告書（訪看）'!$AC$64</f>
        <v/>
      </c>
      <c r="EM2" s="58">
        <f>'（別添４の１）_実績報告書・中間報告書（訪看）'!$AC$65</f>
        <v>0</v>
      </c>
      <c r="EN2" s="58">
        <f>'（別添４の１）_実績報告書・中間報告書（訪看）'!$AC$66</f>
        <v>0</v>
      </c>
      <c r="EO2" s="58">
        <f>'（別添４の１）_実績報告書・中間報告書（訪看）'!$AC$69</f>
        <v>0</v>
      </c>
      <c r="EP2" s="58">
        <f>'（別添４の１）_実績報告書・中間報告書（訪看）'!$AC$70</f>
        <v>0</v>
      </c>
      <c r="EQ2" s="58">
        <f>'（別添４の１）_実績報告書・中間報告書（訪看）'!$AC$71</f>
        <v>0</v>
      </c>
      <c r="ER2" s="58" t="str">
        <f>'（別添４の１）_実績報告書・中間報告書（訪看）'!$AC$72</f>
        <v/>
      </c>
      <c r="ES2" s="58" t="str">
        <f>'（別添４の１）_実績報告書・中間報告書（訪看）'!$AC$73</f>
        <v/>
      </c>
      <c r="ET2" s="58">
        <f>'（別添４の１）_実績報告書・中間報告書（訪看）'!$AC$74</f>
        <v>0</v>
      </c>
      <c r="EU2" s="58">
        <f>'（別添４の１）_実績報告書・中間報告書（訪看）'!$AC$75</f>
        <v>0</v>
      </c>
      <c r="EV2" s="58">
        <f>'（別添４の１）_実績報告書・中間報告書（訪看）'!$AC$78</f>
        <v>0</v>
      </c>
      <c r="EW2" s="58">
        <f>'（別添４の１）_実績報告書・中間報告書（訪看）'!$AC$79</f>
        <v>0</v>
      </c>
      <c r="EX2" s="58">
        <f>'（別添４の１）_実績報告書・中間報告書（訪看）'!$AC$80</f>
        <v>0</v>
      </c>
      <c r="EY2" s="58" t="str">
        <f>'（別添４の１）_実績報告書・中間報告書（訪看）'!$AC$81</f>
        <v/>
      </c>
      <c r="EZ2" s="58" t="str">
        <f>'（別添４の１）_実績報告書・中間報告書（訪看）'!$AC$82</f>
        <v/>
      </c>
      <c r="FA2" s="58">
        <f>'（別添４の１）_実績報告書・中間報告書（訪看）'!$AC$83</f>
        <v>0</v>
      </c>
      <c r="FB2" s="58">
        <f>'（別添４の１）_実績報告書・中間報告書（訪看）'!$AC$84</f>
        <v>0</v>
      </c>
      <c r="FC2" s="58">
        <f>'（別添４の１）_実績報告書・中間報告書（訪看）'!$AC$87</f>
        <v>0</v>
      </c>
      <c r="FD2" s="58">
        <f>'（別添４の１）_実績報告書・中間報告書（訪看）'!$AC$88</f>
        <v>0</v>
      </c>
      <c r="FE2" s="58">
        <f>'（別添４の１）_実績報告書・中間報告書（訪看）'!$AC$89</f>
        <v>0</v>
      </c>
      <c r="FF2" s="58" t="str">
        <f>'（別添４の１）_実績報告書・中間報告書（訪看）'!$AC$90</f>
        <v/>
      </c>
      <c r="FG2" s="58" t="str">
        <f>'（別添４の１）_実績報告書・中間報告書（訪看）'!$AC$91</f>
        <v/>
      </c>
      <c r="FH2" s="58">
        <f>'（別添４の１）_実績報告書・中間報告書（訪看）'!$AC$92</f>
        <v>0</v>
      </c>
      <c r="FI2" s="58">
        <f>'（別添４の１）_実績報告書・中間報告書（訪看）'!$AC$93</f>
        <v>0</v>
      </c>
      <c r="FJ2" s="58" t="str">
        <f>'（別添４の１）_実績報告書・中間報告書（訪看）'!$AB$96</f>
        <v/>
      </c>
      <c r="FK2" s="58" t="str">
        <f>'（別添４の１）_実績報告書・中間報告書（訪看）'!$AB$97</f>
        <v/>
      </c>
      <c r="FL2" s="58" t="str">
        <f>'（別添４の１）_実績報告書・中間報告書（訪看）'!$AB$98</f>
        <v/>
      </c>
      <c r="FM2" s="58" t="str">
        <f>'（別添４の１）_実績報告書・中間報告書（訪看）'!$AB$99</f>
        <v>賃金改善額充当済み</v>
      </c>
      <c r="FN2" s="58">
        <f>'（別添４の２）_実績報告書・中間報告書（法人）（訪看）'!$U$2</f>
        <v>0</v>
      </c>
      <c r="FO2" s="58">
        <f>'（別添４の２）_実績報告書・中間報告書（法人）（訪看）'!$X$4</f>
        <v>0</v>
      </c>
      <c r="FP2" s="58">
        <f>'（別添４の２）_実績報告書・中間報告書（法人）（訪看）'!$X$5</f>
        <v>0</v>
      </c>
      <c r="FQ2" s="58">
        <f>'（別添４の２）_実績報告書・中間報告書（法人）（訪看）'!$X$6</f>
        <v>0</v>
      </c>
      <c r="FR2" s="58" t="b">
        <f>'（別添４の２）_実績報告書・中間報告書（法人）（訪看）'!$AH$10</f>
        <v>0</v>
      </c>
      <c r="FS2" s="58" t="b">
        <f>'（別添４の２）_実績報告書・中間報告書（法人）（訪看）'!$AH$11</f>
        <v>0</v>
      </c>
      <c r="FT2" s="58">
        <f>'（別添４の２）_実績報告書・中間報告書（法人）（訪看）'!$E$15</f>
        <v>0</v>
      </c>
      <c r="FU2" s="58">
        <f>'（別添４の２）_実績報告書・中間報告書（法人）（訪看）'!$H$15</f>
        <v>0</v>
      </c>
      <c r="FV2" s="58">
        <f>'（別添４の２）_実績報告書・中間報告書（法人）（訪看）'!$O$15</f>
        <v>0</v>
      </c>
      <c r="FW2" s="58">
        <f>'（別添４の２）_実績報告書・中間報告書（法人）（訪看）'!$E$15</f>
        <v>0</v>
      </c>
      <c r="FX2" s="58" t="str">
        <f>'（別添４の２）_実績報告書・中間報告書（法人）（訪看）'!$V$15</f>
        <v/>
      </c>
      <c r="FY2" s="58">
        <f>'（別添４の２）_実績報告書・中間報告書（法人）（訪看）'!$E$21</f>
        <v>0</v>
      </c>
      <c r="FZ2" s="58">
        <f>'（別添４の２）_実績報告書・中間報告書（法人）（訪看）'!$H$21</f>
        <v>0</v>
      </c>
      <c r="GA2" s="58">
        <f>'（別添４の２）_実績報告書・中間報告書（法人）（訪看）'!$O$21</f>
        <v>0</v>
      </c>
      <c r="GB2" s="58">
        <f>'（別添４の２）_実績報告書・中間報告書（法人）（訪看）'!$E$21</f>
        <v>0</v>
      </c>
      <c r="GC2" s="58" t="str">
        <f>'（別添４の２）_実績報告書・中間報告書（法人）（訪看）'!$V$21</f>
        <v/>
      </c>
      <c r="GD2" s="58">
        <f>'（別添４の２）_実績報告書・中間報告書（法人）（訪看）'!$AB$24</f>
        <v>0</v>
      </c>
      <c r="GE2" s="58">
        <f>'（別添４の２）_実績報告書・中間報告書（法人）（訪看）'!$AB$25</f>
        <v>0</v>
      </c>
      <c r="GF2" s="58" t="str">
        <f>'（別添４の２）_実績報告書・中間報告書（法人）（訪看）'!$AB$26</f>
        <v/>
      </c>
      <c r="GG2" s="58">
        <f>'（別添４の２）_実績報告書・中間報告書（法人）（訪看）'!$AB$30</f>
        <v>0</v>
      </c>
      <c r="GH2" s="58" t="str">
        <f>'（別添４の２）_実績報告書・中間報告書（法人）（訪看）'!$AB$34</f>
        <v/>
      </c>
      <c r="GI2" s="58" t="str">
        <f>'（別添４の２）_実績報告書・中間報告書（法人）（訪看）'!$AC$44</f>
        <v/>
      </c>
      <c r="GJ2" s="58" t="str">
        <f>'（別添４の２）_実績報告書・中間報告書（法人）（訪看）'!$AC$45</f>
        <v/>
      </c>
      <c r="GK2" s="58" t="str">
        <f>'（別添４の２）_実績報告書・中間報告書（法人）（訪看）'!$AC$46</f>
        <v/>
      </c>
      <c r="GL2" s="58" t="str">
        <f>'（別添４の２）_実績報告書・中間報告書（法人）（訪看）'!$AC$47</f>
        <v/>
      </c>
      <c r="GM2" s="290" t="str">
        <f>'（別添４の２）_実績報告書・中間報告書（法人）（訪看）'!$AC$48</f>
        <v/>
      </c>
      <c r="GN2" s="58">
        <f>'（別添４の２）_実績報告書・中間報告書（法人）（訪看）'!$AC$49</f>
        <v>0</v>
      </c>
      <c r="GO2" s="58">
        <f>'（別添４の２）_実績報告書・中間報告書（法人）（訪看）'!$AC$52</f>
        <v>0</v>
      </c>
      <c r="GP2" s="58">
        <f>'（別添４の２）_実績報告書・中間報告書（法人）（訪看）'!$AC$53</f>
        <v>0</v>
      </c>
      <c r="GQ2" s="58">
        <f>'（別添４の２）_実績報告書・中間報告書（法人）（訪看）'!$AC$54</f>
        <v>0</v>
      </c>
      <c r="GR2" s="58" t="str">
        <f>'（別添４の２）_実績報告書・中間報告書（法人）（訪看）'!$AC$55</f>
        <v/>
      </c>
      <c r="GS2" s="289" t="str">
        <f>'（別添４の２）_実績報告書・中間報告書（法人）（訪看）'!$AC$56</f>
        <v/>
      </c>
      <c r="GT2" s="58">
        <f>'（別添４の２）_実績報告書・中間報告書（法人）（訪看）'!$AC$57</f>
        <v>0</v>
      </c>
      <c r="GU2" s="58">
        <f>'（別添４の２）_実績報告書・中間報告書（法人）（訪看）'!$AC$58</f>
        <v>0</v>
      </c>
      <c r="GV2" s="58">
        <f>'（別添４の２）_実績報告書・中間報告書（法人）（訪看）'!$AC$61</f>
        <v>0</v>
      </c>
      <c r="GW2" s="58">
        <f>'（別添４の２）_実績報告書・中間報告書（法人）（訪看）'!$AC$62</f>
        <v>0</v>
      </c>
      <c r="GX2" s="58">
        <f>'（別添４の２）_実績報告書・中間報告書（法人）（訪看）'!$AC$63</f>
        <v>0</v>
      </c>
      <c r="GY2" s="58" t="str">
        <f>'（別添４の２）_実績報告書・中間報告書（法人）（訪看）'!$AC$64</f>
        <v/>
      </c>
      <c r="GZ2" s="58" t="str">
        <f>'（別添４の２）_実績報告書・中間報告書（法人）（訪看）'!$AC$65</f>
        <v/>
      </c>
      <c r="HA2" s="58">
        <f>'（別添４の２）_実績報告書・中間報告書（法人）（訪看）'!$AC$66</f>
        <v>0</v>
      </c>
      <c r="HB2" s="58">
        <f>'（別添４の２）_実績報告書・中間報告書（法人）（訪看）'!$AC$67</f>
        <v>0</v>
      </c>
      <c r="HC2" s="58">
        <f>'（別添４の２）_実績報告書・中間報告書（法人）（訪看）'!$AC$70</f>
        <v>0</v>
      </c>
      <c r="HD2" s="58">
        <f>'（別添４の２）_実績報告書・中間報告書（法人）（訪看）'!$AC$71</f>
        <v>0</v>
      </c>
      <c r="HE2" s="58">
        <f>'（別添４の２）_実績報告書・中間報告書（法人）（訪看）'!$AC$72</f>
        <v>0</v>
      </c>
      <c r="HF2" s="58" t="str">
        <f>'（別添４の２）_実績報告書・中間報告書（法人）（訪看）'!$AC$73</f>
        <v/>
      </c>
      <c r="HG2" s="58" t="str">
        <f>'（別添４の２）_実績報告書・中間報告書（法人）（訪看）'!$AC$74</f>
        <v/>
      </c>
      <c r="HH2" s="58">
        <f>'（別添４の２）_実績報告書・中間報告書（法人）（訪看）'!$AC$75</f>
        <v>0</v>
      </c>
      <c r="HI2" s="58">
        <f>'（別添４の２）_実績報告書・中間報告書（法人）（訪看）'!$AC$76</f>
        <v>0</v>
      </c>
      <c r="HJ2" s="58">
        <f>'（別添４の２）_実績報告書・中間報告書（法人）（訪看）'!$AC$79</f>
        <v>0</v>
      </c>
      <c r="HK2" s="58">
        <f>'（別添４の２）_実績報告書・中間報告書（法人）（訪看）'!$AC$80</f>
        <v>0</v>
      </c>
      <c r="HL2" s="58">
        <f>'（別添４の２）_実績報告書・中間報告書（法人）（訪看）'!$AC$81</f>
        <v>0</v>
      </c>
      <c r="HM2" s="58" t="str">
        <f>'（別添４の２）_実績報告書・中間報告書（法人）（訪看）'!$AC$82</f>
        <v/>
      </c>
      <c r="HN2" s="58" t="str">
        <f>'（別添４の２）_実績報告書・中間報告書（法人）（訪看）'!$AC$83</f>
        <v/>
      </c>
      <c r="HO2" s="58">
        <f>'（別添４の２）_実績報告書・中間報告書（法人）（訪看）'!$AC$84</f>
        <v>0</v>
      </c>
      <c r="HP2" s="58">
        <f>'（別添４の２）_実績報告書・中間報告書（法人）（訪看）'!$AC$85</f>
        <v>0</v>
      </c>
      <c r="HQ2" s="58">
        <f>'（別添４の２）_実績報告書・中間報告書（法人）（訪看）'!$AC$86</f>
        <v>0</v>
      </c>
      <c r="HR2" s="58">
        <f>'（別添４の２）_実績報告書・中間報告書（法人）（訪看）'!$AC$89</f>
        <v>0</v>
      </c>
      <c r="HS2" s="58">
        <f>'（別添４の２）_実績報告書・中間報告書（法人）（訪看）'!$AC$90</f>
        <v>0</v>
      </c>
      <c r="HT2" s="58" t="str">
        <f>'（別添４の２）_実績報告書・中間報告書（法人）（訪看）'!$AC$91</f>
        <v/>
      </c>
      <c r="HU2" s="58" t="str">
        <f>'（別添４の２）_実績報告書・中間報告書（法人）（訪看）'!$AC$92</f>
        <v/>
      </c>
      <c r="HV2" s="58">
        <f>'（別添４の２）_実績報告書・中間報告書（法人）（訪看）'!$AC$93</f>
        <v>0</v>
      </c>
      <c r="HW2" s="58">
        <f>'（別添４の２）_実績報告書・中間報告書（法人）（訪看）'!$AC$94</f>
        <v>0</v>
      </c>
      <c r="HX2" s="58" t="str">
        <f>'（別添４の２）_実績報告書・中間報告書（法人）（訪看）'!$AB$97</f>
        <v/>
      </c>
      <c r="HY2" s="58" t="str">
        <f>'（別添４の２）_実績報告書・中間報告書（法人）（訪看）'!$AB$98</f>
        <v/>
      </c>
      <c r="HZ2" s="58" t="str">
        <f>'（別添４の２）_実績報告書・中間報告書（法人）（訪看）'!$AB$99</f>
        <v/>
      </c>
      <c r="IA2" s="58" t="str">
        <f>'（別添４の２）_実績報告書・中間報告書（法人）（訪看）'!$AB$100</f>
        <v>賃金改善額充当済み</v>
      </c>
      <c r="IB2" s="58"/>
      <c r="IC2" s="58"/>
      <c r="ID2">
        <v>20260330</v>
      </c>
    </row>
    <row r="4" spans="1:238">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8403E2-AA8C-480D-8682-7802E6FB0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http://www.w3.org/XML/1998/namespac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cc65c493-46e3-4a51-bdc3-517cdfaa7574"/>
    <ds:schemaRef ds:uri="7416dcb5-151a-428d-b9dd-c50cd68ce8a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