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my.sharepoint.com/personal/tkoop_lansys_mhlw_go_jp/Documents/PassageDrive/PCfolder/Desktop/ベースアップ評価料HP関係/"/>
    </mc:Choice>
  </mc:AlternateContent>
  <xr:revisionPtr revIDLastSave="12841" documentId="1_{AED14F8B-7CC8-48CA-AE5F-F4EE10F219F2}" xr6:coauthVersionLast="47" xr6:coauthVersionMax="47" xr10:uidLastSave="{C4FAE0B4-AE07-4241-A3D5-ADA44FE69C0F}"/>
  <workbookProtection workbookAlgorithmName="SHA-512" workbookHashValue="dMKRLZDw7rEYAYioSM7qlK+9q9G8e9Xpe1+ULCyL7M/ibDipxSWwUnighnbwxiCYu5AmaUKffLF8x9EpGvM+IA==" workbookSaltValue="jXtEiIBVh8PvBoHaeOtpyw==" workbookSpinCount="100000" lockStructure="1"/>
  <bookViews>
    <workbookView xWindow="-120" yWindow="-120" windowWidth="29040" windowHeight="15720" xr2:uid="{08E21384-3213-4C42-9A36-3D8C9CCE6DD3}"/>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新様式97_看護職員処遇改善評価料・入院ベースアップ評価料!$A$1:$AJ$150</definedName>
    <definedName name="_xlnm.Print_Area" localSheetId="4">新様式98_注５・６継続的賃上げ実施加算!$A$1:$AK$102</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'様式96_外来・在宅ベースアップ評価料（Ⅱ）'!$A$1:$AJ$166</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新様式97_看護職員処遇改善評価料・入院ベースアップ評価料!$A$1:$T$151</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新様式97_看護職員処遇改善評価料・入院ベースアップ評価料!$A$1:$T$151</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新様式97_看護職員処遇改善評価料・入院ベースアップ評価料!$A$1:$T$151</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新様式97_看護職員処遇改善評価料・入院ベースアップ評価料!$A$1:$T$151</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新様式97_看護職員処遇改善評価料・入院ベースアップ評価料!$A$1:$T$151</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[2]加算率一覧!$A$4:$A$25</definedName>
    <definedName name="種類">[1]サービス種類一覧!$A$4:$A$20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32" l="1"/>
  <c r="AL43" i="32"/>
  <c r="AL18" i="32"/>
  <c r="F49" i="6" l="1"/>
  <c r="F47" i="6"/>
  <c r="I12" i="64"/>
  <c r="G7" i="64"/>
  <c r="G7" i="33"/>
  <c r="I12" i="33"/>
  <c r="AI10" i="33"/>
  <c r="AI9" i="33"/>
  <c r="AK10" i="56"/>
  <c r="AK35" i="56" s="1"/>
  <c r="AC50" i="33" l="1"/>
  <c r="AP84" i="7"/>
  <c r="AH84" i="7"/>
  <c r="AQ84" i="7" s="1"/>
  <c r="AH83" i="7"/>
  <c r="AQ83" i="7" s="1"/>
  <c r="AH80" i="7"/>
  <c r="AP80" i="7" s="1"/>
  <c r="AH79" i="7"/>
  <c r="AQ79" i="7" s="1"/>
  <c r="AH96" i="26"/>
  <c r="AP96" i="26" s="1"/>
  <c r="AH95" i="26"/>
  <c r="AR95" i="26" s="1"/>
  <c r="AH94" i="26"/>
  <c r="AP94" i="26" s="1"/>
  <c r="AH92" i="26"/>
  <c r="AP92" i="26" s="1"/>
  <c r="AH91" i="26"/>
  <c r="AP91" i="26" s="1"/>
  <c r="AC94" i="26"/>
  <c r="AC93" i="26"/>
  <c r="AH93" i="26" s="1"/>
  <c r="AP93" i="26" s="1"/>
  <c r="AK39" i="26"/>
  <c r="AK40" i="7"/>
  <c r="AK37" i="7"/>
  <c r="AK50" i="7" s="1"/>
  <c r="R165" i="7"/>
  <c r="AB123" i="33"/>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14" i="64"/>
  <c r="NQ2" i="21" s="1"/>
  <c r="V24" i="64"/>
  <c r="V19" i="64"/>
  <c r="V24" i="33"/>
  <c r="V19" i="33"/>
  <c r="AP83" i="7" l="1"/>
  <c r="AQ80" i="7"/>
  <c r="AP79" i="7"/>
  <c r="AR96" i="26"/>
  <c r="AP95" i="26"/>
  <c r="AR94" i="26"/>
  <c r="AR93" i="26"/>
  <c r="AR92" i="26"/>
  <c r="AR91" i="26"/>
  <c r="I164" i="7"/>
  <c r="AC52" i="33"/>
  <c r="B4" i="21"/>
  <c r="A4" i="21"/>
  <c r="AC79" i="7"/>
  <c r="AP39" i="56"/>
  <c r="AP38" i="56"/>
  <c r="AP36" i="56"/>
  <c r="AP35" i="56"/>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8" i="26"/>
  <c r="S88" i="26"/>
  <c r="O88" i="26"/>
  <c r="AP68" i="26"/>
  <c r="AP67" i="26"/>
  <c r="AP65" i="26"/>
  <c r="AP64" i="26"/>
  <c r="AP54" i="7"/>
  <c r="AP53" i="7"/>
  <c r="AP51" i="7"/>
  <c r="AP50" i="7"/>
  <c r="W76" i="7"/>
  <c r="S76" i="7"/>
  <c r="O76" i="7"/>
  <c r="AB122" i="64"/>
  <c r="AC105" i="64"/>
  <c r="NJ2" i="21" s="1"/>
  <c r="AC96" i="64"/>
  <c r="NC2" i="21" s="1"/>
  <c r="AC87" i="64"/>
  <c r="MV2" i="21" s="1"/>
  <c r="AC78" i="64"/>
  <c r="MO2" i="21" s="1"/>
  <c r="AC69" i="64"/>
  <c r="MH2" i="21" s="1"/>
  <c r="AC60" i="64"/>
  <c r="MA2" i="21" s="1"/>
  <c r="AC51" i="64"/>
  <c r="LT2" i="21" s="1"/>
  <c r="AC50" i="64"/>
  <c r="LS2" i="21" s="1"/>
  <c r="AC49" i="64"/>
  <c r="LR2" i="21" s="1"/>
  <c r="AB31" i="64"/>
  <c r="AB39" i="64" s="1"/>
  <c r="LQ2" i="21" s="1"/>
  <c r="LJ2" i="21"/>
  <c r="LE2" i="21"/>
  <c r="AC115" i="33"/>
  <c r="AC106" i="33"/>
  <c r="AC97" i="33"/>
  <c r="AC88" i="33"/>
  <c r="AC79" i="33"/>
  <c r="AC70" i="33"/>
  <c r="AC61" i="33"/>
  <c r="AC51" i="33"/>
  <c r="AB31" i="33"/>
  <c r="AB39" i="33" s="1"/>
  <c r="AB121" i="33" s="1"/>
  <c r="AC52" i="64" l="1"/>
  <c r="LO2" i="21"/>
  <c r="AC53" i="33"/>
  <c r="AB122" i="33" s="1"/>
  <c r="AB124" i="33" s="1"/>
  <c r="M110" i="26"/>
  <c r="AC96" i="26"/>
  <c r="AC95" i="26"/>
  <c r="AC92" i="26"/>
  <c r="AC91" i="26"/>
  <c r="AC90" i="26"/>
  <c r="AH90" i="26" s="1"/>
  <c r="AC89" i="26"/>
  <c r="D165" i="7"/>
  <c r="AC84" i="7"/>
  <c r="AC83" i="7"/>
  <c r="AC82" i="7"/>
  <c r="AH82" i="7" s="1"/>
  <c r="AC81" i="7"/>
  <c r="AH81" i="7" s="1"/>
  <c r="AC80" i="7"/>
  <c r="AC78" i="7"/>
  <c r="AH78" i="7" s="1"/>
  <c r="AC77" i="7"/>
  <c r="AQ82" i="7" l="1"/>
  <c r="AP82" i="7"/>
  <c r="AP81" i="7"/>
  <c r="AQ81" i="7"/>
  <c r="AP78" i="7"/>
  <c r="AQ78" i="7"/>
  <c r="M92" i="7"/>
  <c r="AH77" i="7"/>
  <c r="AP77" i="7" s="1"/>
  <c r="AP90" i="26"/>
  <c r="AR90" i="26"/>
  <c r="AH89" i="26"/>
  <c r="M104" i="26"/>
  <c r="AB121" i="64"/>
  <c r="LU2" i="21"/>
  <c r="AP99" i="7"/>
  <c r="AP98" i="7"/>
  <c r="AN34" i="32"/>
  <c r="AH59" i="32"/>
  <c r="G67" i="32"/>
  <c r="Q51" i="32"/>
  <c r="Q43" i="32"/>
  <c r="T127" i="26"/>
  <c r="AP85" i="7" l="1"/>
  <c r="AQ77" i="7"/>
  <c r="AQ85" i="7" s="1"/>
  <c r="AP89" i="26"/>
  <c r="AP97" i="26" s="1"/>
  <c r="AR89" i="26"/>
  <c r="AR97"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AL59" i="32" l="1"/>
  <c r="AE63" i="32" s="1"/>
  <c r="GT2" i="21" s="1"/>
  <c r="Q57" i="7"/>
  <c r="Q41" i="56"/>
  <c r="AA73" i="32"/>
  <c r="AE47" i="32" l="1"/>
  <c r="AS69" i="32"/>
  <c r="AL51" i="32"/>
  <c r="AE55" i="32" s="1"/>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AS67" i="32" l="1"/>
  <c r="Z67" i="32" s="1"/>
  <c r="M82" i="32" s="1"/>
  <c r="B55" i="32"/>
  <c r="M75" i="32" l="1"/>
  <c r="FP2" i="21"/>
  <c r="FK2" i="21"/>
  <c r="FJ2" i="21"/>
  <c r="FI2" i="21"/>
  <c r="FG2" i="21"/>
  <c r="FF2" i="21"/>
  <c r="FE2" i="21"/>
  <c r="B2" i="21"/>
  <c r="AP31" i="26" l="1"/>
  <c r="AD32" i="26" s="1"/>
  <c r="W80" i="26"/>
  <c r="AP31" i="7"/>
  <c r="AE108" i="7"/>
  <c r="AD32" i="7" l="1"/>
  <c r="IT2" i="21"/>
  <c r="AC62" i="33" l="1"/>
  <c r="IU2" i="21" s="1"/>
  <c r="V68" i="7"/>
  <c r="A52" i="33" l="1"/>
  <c r="M28" i="56"/>
  <c r="HF2" i="21" s="1"/>
  <c r="AC115" i="64"/>
  <c r="NR2" i="21" s="1"/>
  <c r="A113" i="64"/>
  <c r="AC106" i="64"/>
  <c r="NK2" i="21" s="1"/>
  <c r="A104" i="64"/>
  <c r="AC97" i="64"/>
  <c r="ND2" i="21" s="1"/>
  <c r="A95" i="64"/>
  <c r="AC88" i="64"/>
  <c r="MW2" i="21" s="1"/>
  <c r="A86" i="64"/>
  <c r="AC79" i="64"/>
  <c r="MP2" i="21" s="1"/>
  <c r="A77" i="64"/>
  <c r="AC70" i="64"/>
  <c r="MI2" i="21" s="1"/>
  <c r="A68" i="64"/>
  <c r="AC61" i="64"/>
  <c r="MB2" i="21" s="1"/>
  <c r="A59" i="64"/>
  <c r="A51" i="64"/>
  <c r="AI15" i="64"/>
  <c r="AI14" i="64"/>
  <c r="AI10" i="64"/>
  <c r="AI9" i="64"/>
  <c r="M2" i="64"/>
  <c r="G2" i="64"/>
  <c r="G2" i="33"/>
  <c r="A114" i="33"/>
  <c r="A105" i="33"/>
  <c r="A96" i="33"/>
  <c r="A87" i="33"/>
  <c r="A78" i="33"/>
  <c r="A69" i="33"/>
  <c r="A60" i="33"/>
  <c r="AC53" i="64" l="1"/>
  <c r="LV2" i="21" s="1"/>
  <c r="AL49" i="6"/>
  <c r="AL47" i="6"/>
  <c r="H18" i="6"/>
  <c r="H18" i="7" s="1"/>
  <c r="H17" i="6"/>
  <c r="IM2" i="21"/>
  <c r="CR2" i="21"/>
  <c r="EZ2" i="21"/>
  <c r="EP2" i="21"/>
  <c r="EO2" i="21"/>
  <c r="EN2" i="21"/>
  <c r="EM2" i="21"/>
  <c r="EL2" i="21"/>
  <c r="EK2" i="21"/>
  <c r="EJ2" i="21"/>
  <c r="EI2" i="21"/>
  <c r="EH2" i="21"/>
  <c r="EG2" i="21"/>
  <c r="EF2" i="21"/>
  <c r="EE2" i="21"/>
  <c r="ED2" i="21"/>
  <c r="EC2" i="21"/>
  <c r="EB2" i="21"/>
  <c r="EA2" i="21"/>
  <c r="DZ2" i="21"/>
  <c r="DY2" i="21"/>
  <c r="DX2" i="21"/>
  <c r="DW2" i="21"/>
  <c r="DV2" i="21"/>
  <c r="DU2" i="21"/>
  <c r="DT2" i="21"/>
  <c r="DS2" i="21"/>
  <c r="DQ2" i="21"/>
  <c r="DP2" i="21"/>
  <c r="DO2" i="21"/>
  <c r="DN2" i="21"/>
  <c r="DM2" i="21"/>
  <c r="DL2" i="21"/>
  <c r="DK2" i="21"/>
  <c r="DJ2" i="21"/>
  <c r="DH2" i="21"/>
  <c r="DG2" i="21"/>
  <c r="DE2" i="21"/>
  <c r="DD2" i="21"/>
  <c r="DC2" i="21"/>
  <c r="DA2" i="21"/>
  <c r="CZ2" i="21"/>
  <c r="CY2" i="21"/>
  <c r="CX2" i="21"/>
  <c r="CW2" i="21"/>
  <c r="CV2" i="21"/>
  <c r="CQ2" i="21"/>
  <c r="CP2" i="21"/>
  <c r="CO2" i="21"/>
  <c r="NV2" i="21" l="1"/>
  <c r="AB120" i="64"/>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B123" i="64"/>
  <c r="AJ2" i="2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AC89" i="33"/>
  <c r="JP2" i="21" s="1"/>
  <c r="AC80" i="33"/>
  <c r="JI2" i="21" s="1"/>
  <c r="AC98" i="33"/>
  <c r="JW2" i="21" s="1"/>
  <c r="AC107" i="33"/>
  <c r="KD2" i="21" s="1"/>
  <c r="AC116" i="33"/>
  <c r="KK2" i="21" s="1"/>
  <c r="AC71" i="33"/>
  <c r="JB2" i="21" s="1"/>
  <c r="IL2" i="21"/>
  <c r="IK2" i="21"/>
  <c r="IN2" i="21" l="1"/>
  <c r="D42" i="6"/>
  <c r="AC54" i="33" l="1"/>
  <c r="IO2" i="21" s="1"/>
  <c r="AK13" i="56"/>
  <c r="AK42" i="26"/>
  <c r="M107" i="26"/>
  <c r="D160" i="7"/>
  <c r="CB2" i="21"/>
  <c r="M94" i="7"/>
  <c r="J4" i="5"/>
  <c r="GZ2" i="21" l="1"/>
  <c r="DF2" i="21"/>
  <c r="AK38" i="56"/>
  <c r="HC2" i="21"/>
  <c r="DI2" i="21"/>
  <c r="AK67" i="26"/>
  <c r="AK64" i="26"/>
  <c r="AK63" i="7"/>
  <c r="AK60" i="7"/>
  <c r="AL2" i="21"/>
  <c r="AO2" i="21"/>
  <c r="BU2" i="21"/>
  <c r="M2" i="33" l="1"/>
  <c r="AI15" i="33" l="1"/>
  <c r="AI14" i="33"/>
  <c r="GH2" i="21"/>
  <c r="GN2" i="21" l="1"/>
  <c r="GG2" i="21"/>
  <c r="AN31" i="32"/>
  <c r="GU2" i="21" l="1"/>
  <c r="GW2" i="21"/>
  <c r="GV2" i="21" l="1"/>
  <c r="B6" i="7"/>
  <c r="AN28" i="32" l="1"/>
  <c r="AN26" i="32"/>
  <c r="O2" i="21"/>
  <c r="H10" i="32"/>
  <c r="FO2" i="21" s="1"/>
  <c r="H9" i="32"/>
  <c r="FN2" i="21" s="1"/>
  <c r="FC2" i="21" l="1"/>
  <c r="Q70" i="26"/>
  <c r="B6" i="26"/>
  <c r="CS2" i="21"/>
  <c r="AK165" i="7"/>
  <c r="AL158" i="7"/>
  <c r="AL156" i="7"/>
  <c r="AL28" i="7"/>
  <c r="AL27" i="7"/>
  <c r="AL23" i="7"/>
  <c r="AL22" i="7"/>
  <c r="AK53" i="7" l="1"/>
  <c r="B6" i="6"/>
  <c r="IH2" i="21"/>
  <c r="M68" i="7" l="1"/>
  <c r="IJ2" i="21"/>
  <c r="KN2" i="21" l="1"/>
  <c r="EX2" i="21" l="1"/>
  <c r="ER2" i="21"/>
  <c r="ES2" i="21"/>
  <c r="ET2" i="21"/>
  <c r="EU2" i="21"/>
  <c r="EV2" i="21"/>
  <c r="EW2" i="21"/>
  <c r="EQ2" i="21"/>
  <c r="BW2" i="21"/>
  <c r="BX2" i="21"/>
  <c r="BY2" i="21"/>
  <c r="BZ2" i="21"/>
  <c r="CA2" i="21"/>
  <c r="CE2" i="21" l="1"/>
  <c r="BV2" i="21"/>
  <c r="FB2" i="21"/>
  <c r="AP92" i="7" l="1"/>
  <c r="AH93" i="7" s="1"/>
  <c r="R166" i="7" s="1"/>
  <c r="CC2" i="21"/>
  <c r="M98" i="7"/>
  <c r="AN22" i="32"/>
  <c r="AM133" i="26"/>
  <c r="AL141" i="26"/>
  <c r="AP104" i="26"/>
  <c r="AF105" i="26" s="1"/>
  <c r="M147" i="26" s="1"/>
  <c r="D124" i="7" l="1"/>
  <c r="D166" i="7"/>
  <c r="R124" i="7"/>
  <c r="EY2" i="21"/>
  <c r="AK48" i="56"/>
  <c r="AK44" i="56"/>
  <c r="R54" i="56" s="1"/>
  <c r="AK73" i="26"/>
  <c r="AK76" i="26"/>
  <c r="R57" i="56" l="1"/>
  <c r="HL2" i="21" s="1"/>
  <c r="HK2" i="21"/>
  <c r="N80" i="26"/>
  <c r="M116" i="26" s="1"/>
  <c r="FA2" i="21"/>
  <c r="AL117" i="7"/>
  <c r="Z2" i="21" l="1"/>
  <c r="AL165" i="7"/>
  <c r="AK108" i="7"/>
  <c r="AL108" i="7" l="1"/>
  <c r="CG2" i="21"/>
  <c r="AV2" i="21"/>
  <c r="AR12" i="26"/>
  <c r="AR8" i="26"/>
  <c r="AR12" i="7"/>
  <c r="AR8" i="7"/>
  <c r="AS12" i="6"/>
  <c r="AS8" i="6"/>
  <c r="AL129" i="26" l="1"/>
  <c r="AL125" i="26"/>
  <c r="AE127" i="26"/>
  <c r="AL127" i="26" s="1"/>
  <c r="L146" i="26" l="1"/>
  <c r="AL137"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6"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1" i="26" s="1"/>
  <c r="AK131" i="26" s="1"/>
  <c r="K11" i="8"/>
  <c r="K12" i="8"/>
  <c r="K13" i="8"/>
  <c r="K14" i="8"/>
  <c r="K15" i="8"/>
  <c r="K16" i="8"/>
  <c r="K17" i="8"/>
  <c r="K18" i="8"/>
  <c r="K19" i="8"/>
  <c r="K20" i="8"/>
  <c r="K21" i="8"/>
  <c r="K22" i="8"/>
  <c r="K23" i="8"/>
  <c r="K24" i="8"/>
  <c r="K25" i="8"/>
  <c r="K26" i="8"/>
  <c r="AL110" i="7"/>
  <c r="KR2" i="21" l="1"/>
  <c r="AM131" i="26"/>
  <c r="L149" i="26" s="1"/>
  <c r="FH2" i="21"/>
  <c r="M150" i="26"/>
  <c r="DB2" i="21"/>
  <c r="DR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R123" i="7"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D123" i="7" l="1"/>
  <c r="AK149"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富樫 光希(togashi-kouki.05j)</author>
    <author>作成者</author>
  </authors>
  <commentList>
    <comment ref="C14" authorId="0" shapeId="0" xr:uid="{492F9FF8-11EE-4DCF-8D9F-05BDB128B363}">
      <text>
        <r>
          <rPr>
            <sz val="9"/>
            <color indexed="81"/>
            <rFont val="MS P ゴシック"/>
            <family val="3"/>
            <charset val="128"/>
          </rPr>
          <t>選択してください。</t>
        </r>
      </text>
    </comment>
    <comment ref="C15" authorId="0" shapeId="0" xr:uid="{A68D5D45-E23E-4DC0-8FB9-E28099701130}">
      <text>
        <r>
          <rPr>
            <sz val="9"/>
            <color indexed="81"/>
            <rFont val="MS P ゴシック"/>
            <family val="3"/>
            <charset val="128"/>
          </rPr>
          <t>届出する項目を選択してください。
下記の届出を行う際には、様式96・97等で算出した評価料の区分を追記してください。
・外来・在宅ベースアップ評価料(Ⅱ)（注5及び注6含む）
・歯科外来・在宅ベースアップ評価料(Ⅱ)（注5及び注6含む）
・入院ベースアップ評価料
・看護職員処遇改善評価料
（例1：入院ベースアップ評価料</t>
        </r>
        <r>
          <rPr>
            <u/>
            <sz val="9"/>
            <color indexed="81"/>
            <rFont val="MS P ゴシック"/>
            <family val="3"/>
            <charset val="128"/>
          </rPr>
          <t>50</t>
        </r>
        <r>
          <rPr>
            <sz val="9"/>
            <color indexed="81"/>
            <rFont val="MS P ゴシック"/>
            <family val="3"/>
            <charset val="128"/>
          </rPr>
          <t>）
（例2：外来・在宅ベースアップ評価料(Ⅱ)</t>
        </r>
        <r>
          <rPr>
            <u/>
            <sz val="9"/>
            <color indexed="81"/>
            <rFont val="MS P ゴシック"/>
            <family val="3"/>
            <charset val="128"/>
          </rPr>
          <t>８</t>
        </r>
        <r>
          <rPr>
            <sz val="9"/>
            <color indexed="81"/>
            <rFont val="MS P ゴシック"/>
            <family val="3"/>
            <charset val="128"/>
          </rPr>
          <t>の注５及び注６）</t>
        </r>
      </text>
    </comment>
    <comment ref="H27" authorId="1" shapeId="0" xr:uid="{5FC4263C-3C1D-48F2-8CFC-65FF8F5BC8CC}">
      <text>
        <r>
          <rPr>
            <b/>
            <sz val="9"/>
            <color indexed="81"/>
            <rFont val="MS P ゴシック"/>
            <family val="3"/>
            <charset val="128"/>
          </rPr>
          <t>都道府県を選択</t>
        </r>
      </text>
    </comment>
    <comment ref="I27" authorId="1" shapeId="0" xr:uid="{18FFE47D-EB32-4FCA-8CAF-0FBC304AE6EF}">
      <text>
        <r>
          <rPr>
            <b/>
            <sz val="10"/>
            <color indexed="81"/>
            <rFont val="MS P ゴシック"/>
            <family val="3"/>
            <charset val="128"/>
          </rPr>
          <t>住所を入力</t>
        </r>
      </text>
    </comment>
    <comment ref="H28" authorId="1"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<sst xmlns="http://schemas.openxmlformats.org/spreadsheetml/2006/main" count="3942" uniqueCount="1868">
  <si>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</si>
  <si>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</si>
  <si>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</si>
  <si>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</si>
  <si>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</si>
  <si>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</si>
  <si>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</si>
  <si>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</si>
  <si>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</si>
  <si>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</si>
  <si>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</si>
  <si>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</si>
  <si>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</si>
  <si>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</si>
  <si>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</si>
  <si>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</si>
  <si>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</si>
  <si>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</si>
  <si>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</si>
  <si>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</si>
  <si>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</si>
  <si>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</si>
  <si>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</si>
  <si>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</si>
  <si>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</si>
  <si>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</si>
  <si>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</si>
  <si>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</si>
  <si>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</si>
  <si>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</si>
  <si>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</si>
  <si>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</si>
  <si>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</si>
  <si>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</si>
  <si>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</si>
  <si>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</si>
  <si>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</si>
  <si>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</si>
  <si>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</si>
  <si>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</si>
  <si>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</si>
  <si>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</si>
  <si>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</si>
  <si>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</si>
  <si>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</si>
  <si>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</si>
  <si>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</si>
  <si>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</si>
  <si>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</si>
  <si>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</si>
  <si>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</si>
  <si>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</si>
  <si>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</si>
  <si>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</si>
  <si>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</si>
  <si>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</si>
  <si>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</si>
  <si>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</si>
  <si>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</si>
  <si>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</si>
  <si>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</si>
  <si>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</si>
  <si>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</si>
  <si>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</si>
  <si>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</si>
  <si>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</si>
  <si>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</si>
  <si>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</si>
  <si>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</si>
  <si>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</si>
  <si>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</si>
  <si>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</si>
  <si>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</si>
  <si>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</si>
  <si>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</si>
  <si>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</si>
  <si>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</si>
  <si>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</si>
  <si>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</si>
  <si>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</si>
  <si>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</si>
  <si>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</si>
  <si>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</si>
  <si>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</si>
  <si>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</si>
  <si>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</si>
  <si>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</si>
  <si>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</si>
  <si>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</si>
  <si>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</si>
  <si>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</si>
  <si>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</si>
  <si>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</si>
  <si>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</si>
  <si>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</si>
  <si>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</si>
  <si>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</si>
  <si>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</si>
  <si>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</si>
  <si>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</si>
  <si>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</si>
  <si>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</si>
  <si>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</si>
  <si>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</si>
  <si>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</si>
  <si>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</si>
  <si>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</si>
  <si>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</si>
  <si>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</si>
  <si>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</si>
  <si>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</si>
  <si>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</si>
  <si>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</si>
  <si>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</si>
  <si>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</si>
  <si>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</si>
  <si>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</si>
  <si>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</si>
  <si>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</si>
  <si>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</si>
  <si>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</si>
  <si>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</si>
  <si>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</si>
  <si>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</si>
  <si>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</si>
  <si>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</si>
  <si>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</si>
  <si>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</si>
  <si>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</si>
  <si>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</si>
  <si>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</si>
  <si>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</si>
  <si>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</si>
  <si>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</si>
  <si>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</si>
  <si>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</si>
  <si>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</si>
  <si>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</si>
  <si>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</si>
  <si>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</si>
  <si>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</si>
  <si>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</si>
  <si>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</si>
  <si>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</si>
  <si>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</si>
  <si>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</si>
  <si>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</si>
  <si>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</si>
  <si>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</si>
  <si>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</si>
  <si>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</si>
  <si>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</si>
  <si>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</si>
  <si>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</si>
  <si>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</si>
  <si>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</si>
  <si>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</si>
  <si>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</si>
  <si>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</si>
  <si>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</si>
  <si>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</si>
  <si>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</si>
  <si>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</si>
  <si>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</si>
  <si>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</si>
  <si>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</si>
  <si>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</si>
  <si>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</si>
  <si>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</si>
  <si>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</si>
  <si>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</si>
  <si>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</si>
  <si>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</si>
  <si>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</si>
  <si>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</si>
  <si>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</si>
  <si>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</si>
  <si>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</si>
  <si>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</si>
  <si>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</si>
  <si>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</si>
  <si>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</si>
  <si>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</si>
  <si>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</si>
  <si>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</si>
  <si>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</si>
  <si>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</si>
  <si>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</si>
  <si>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</si>
  <si>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</si>
  <si>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</si>
  <si>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</si>
  <si>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</si>
  <si>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</si>
  <si>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</si>
  <si>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</si>
  <si>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</si>
  <si>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</si>
  <si>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</si>
  <si>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</si>
  <si>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</si>
  <si>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</si>
  <si>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</si>
  <si>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</si>
  <si>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</si>
  <si>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</si>
  <si>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</si>
  <si>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</si>
  <si>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</si>
  <si>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</si>
  <si>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</si>
  <si>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</si>
  <si>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</si>
  <si>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</si>
  <si>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</si>
  <si>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</si>
  <si>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</si>
  <si>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</si>
  <si>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</si>
  <si>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</si>
  <si>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</si>
  <si>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</si>
  <si>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</si>
  <si>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</si>
  <si>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</si>
  <si>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</si>
  <si>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</si>
  <si>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</si>
  <si>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</si>
  <si>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</si>
  <si>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</si>
  <si>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</si>
  <si>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</si>
  <si>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</si>
  <si>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</si>
  <si>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</si>
  <si>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</si>
  <si>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</si>
  <si>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</si>
  <si>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</si>
  <si>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</si>
  <si>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</si>
  <si>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</si>
  <si>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</si>
  <si>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</si>
  <si>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</si>
  <si>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</si>
  <si>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</si>
  <si>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</si>
  <si>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</si>
  <si>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</si>
  <si>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</si>
  <si>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</si>
  <si>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</si>
  <si>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</si>
  <si>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</si>
  <si>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</si>
  <si>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</si>
  <si>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</si>
  <si>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</si>
  <si>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</si>
  <si>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</si>
  <si>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</si>
  <si>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</si>
  <si>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</si>
  <si>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</si>
  <si>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</si>
  <si>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</si>
  <si>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</si>
  <si>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</si>
  <si>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</si>
  <si>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</si>
  <si>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</si>
  <si>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</si>
  <si>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</si>
  <si>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</si>
  <si>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</si>
  <si>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</si>
  <si>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</si>
  <si>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</si>
  <si>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</si>
  <si>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</si>
  <si>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</si>
  <si>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</si>
  <si>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</si>
  <si>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</si>
  <si>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</si>
  <si>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</si>
  <si>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</si>
  <si>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</si>
  <si>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</si>
  <si>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</si>
  <si>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</si>
  <si>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</si>
  <si>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</si>
  <si>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</si>
  <si>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</si>
  <si>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</si>
  <si>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</si>
  <si>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</si>
  <si>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</si>
  <si>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</si>
  <si>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</si>
  <si>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</si>
  <si>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</si>
  <si>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</si>
  <si>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</si>
  <si>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</si>
  <si>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</si>
  <si>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</si>
  <si>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</si>
  <si>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</si>
  <si>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</si>
  <si>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</si>
  <si>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</si>
  <si>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</si>
  <si>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</si>
  <si>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</si>
  <si>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</si>
  <si>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</si>
  <si>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</si>
  <si>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</si>
  <si>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</si>
  <si>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</si>
  <si>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</si>
  <si>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</si>
  <si>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</si>
  <si>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</si>
  <si>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</si>
  <si>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</si>
  <si>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</si>
  <si>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</si>
  <si>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</si>
  <si>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</si>
  <si>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</si>
  <si>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</si>
  <si>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</si>
  <si>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</si>
  <si>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</si>
  <si>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</si>
  <si>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</si>
  <si>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</si>
  <si>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</si>
  <si>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</si>
  <si>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</si>
  <si>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</si>
  <si>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</si>
  <si>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</si>
  <si>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</si>
  <si>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</si>
  <si>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</si>
  <si>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</si>
  <si>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</si>
  <si>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</si>
  <si>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</si>
  <si>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</si>
  <si>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</si>
  <si>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</si>
  <si>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</si>
  <si>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</si>
  <si>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</si>
  <si>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</si>
  <si>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</si>
  <si>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</si>
  <si>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</si>
  <si>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</si>
  <si>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</si>
  <si>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</si>
  <si>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</si>
  <si>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</si>
  <si>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</si>
  <si>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</si>
  <si>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</si>
  <si>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</si>
  <si>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</si>
  <si>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</si>
  <si>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</si>
  <si>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</si>
  <si>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</si>
  <si>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</si>
  <si>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</si>
  <si>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</si>
  <si>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</si>
  <si>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</si>
  <si>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</si>
  <si>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</si>
  <si>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</si>
  <si>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</si>
  <si>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</si>
  <si>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</si>
  <si>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</si>
  <si>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</si>
  <si>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</si>
  <si>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</si>
  <si>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</si>
  <si>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</si>
  <si>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</si>
  <si>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</si>
  <si>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</si>
  <si>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</si>
  <si>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</si>
  <si>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</si>
  <si>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</si>
  <si>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</si>
  <si>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</si>
  <si>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</si>
  <si>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</si>
  <si>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</si>
  <si>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</si>
  <si>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</si>
  <si>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</si>
  <si>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</si>
  <si>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</si>
  <si>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</si>
  <si>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</si>
  <si>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</si>
  <si>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</si>
  <si>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</si>
  <si>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</si>
  <si>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</si>
  <si>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</si>
  <si>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</si>
  <si>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</si>
  <si>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</si>
  <si>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</si>
  <si>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</si>
  <si>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</si>
  <si>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</si>
  <si>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</si>
  <si>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</si>
  <si>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</si>
  <si>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</si>
  <si>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</si>
  <si>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</si>
  <si>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</si>
  <si>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</si>
  <si>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</si>
  <si>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</si>
  <si>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</si>
  <si>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</si>
  <si>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</si>
  <si>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</si>
  <si>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</si>
  <si>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</si>
  <si>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</si>
  <si>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</si>
  <si>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</si>
  <si>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</si>
  <si>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</si>
  <si>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</si>
  <si>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</si>
  <si>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</si>
  <si>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</si>
  <si>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</si>
  <si>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</si>
  <si>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</si>
  <si>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</si>
  <si>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</si>
  <si>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</si>
  <si>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</si>
  <si>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</si>
  <si>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</si>
  <si>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</si>
  <si>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</si>
  <si>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</si>
  <si>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</si>
  <si>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</si>
  <si>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</si>
  <si>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</si>
  <si>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</si>
  <si>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</si>
  <si>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</si>
  <si>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</si>
  <si>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</si>
  <si>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</si>
  <si>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</si>
  <si>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</si>
  <si>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</si>
  <si>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</si>
  <si>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</si>
  <si>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</si>
  <si>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</si>
  <si>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</si>
  <si>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</si>
  <si>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</si>
  <si>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</si>
  <si>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</si>
  <si>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</si>
  <si>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</si>
  <si>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</si>
  <si>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</si>
  <si>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</si>
  <si>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</si>
  <si>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</si>
  <si>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</si>
  <si>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</si>
  <si>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</si>
  <si>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</si>
  <si>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</si>
  <si>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</si>
  <si>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</si>
  <si>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</si>
  <si>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</si>
  <si>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</si>
  <si>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</si>
  <si>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</si>
  <si>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</si>
  <si>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</si>
  <si>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</si>
  <si>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</si>
  <si>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</si>
  <si>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</si>
  <si>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</si>
  <si>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</si>
  <si>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</si>
  <si>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</si>
  <si>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</si>
  <si>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</si>
  <si>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</si>
  <si>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</si>
  <si>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</si>
  <si>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</si>
  <si>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</si>
  <si>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</si>
  <si>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</si>
  <si>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</si>
  <si>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</si>
  <si>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</si>
  <si>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</si>
  <si>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</si>
  <si>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</si>
  <si>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</si>
  <si>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</si>
  <si>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</si>
  <si>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</si>
  <si>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</si>
  <si>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</si>
  <si>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</si>
  <si>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</si>
  <si>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</si>
  <si>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</si>
  <si>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</si>
  <si>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</si>
  <si>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</si>
  <si>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</si>
  <si>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</si>
  <si>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</si>
  <si>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</si>
  <si>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</si>
  <si>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</si>
  <si>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</si>
  <si>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</si>
  <si>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</si>
  <si>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</si>
  <si>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</si>
  <si>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</si>
  <si>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</si>
  <si>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</si>
  <si>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</si>
  <si>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</si>
  <si>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</si>
  <si>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</si>
  <si>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</si>
  <si>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</si>
  <si>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</si>
  <si>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</si>
  <si>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</si>
  <si>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</si>
  <si>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</si>
  <si>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</si>
  <si>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</si>
  <si>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</si>
  <si>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</si>
  <si>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</si>
  <si>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</si>
  <si>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</si>
  <si>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</si>
  <si>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</si>
  <si>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</si>
  <si>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</si>
  <si>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</si>
  <si>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</si>
  <si>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</si>
  <si>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</si>
  <si>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</si>
  <si>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</si>
  <si>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</si>
  <si>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</si>
  <si>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</si>
  <si>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</si>
  <si>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</si>
  <si>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</si>
  <si>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</si>
  <si>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</si>
  <si>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</si>
  <si>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</si>
  <si>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</si>
  <si>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</si>
  <si>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</si>
  <si>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</si>
  <si>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</si>
  <si>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</si>
  <si>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</si>
  <si>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</si>
  <si>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</si>
  <si>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</si>
  <si>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</si>
  <si>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</si>
  <si>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</si>
  <si>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</si>
  <si>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</si>
  <si>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</si>
  <si>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</si>
  <si>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</si>
  <si>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</si>
  <si>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</si>
  <si>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</si>
  <si>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</si>
  <si>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</si>
  <si>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</si>
  <si>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</si>
  <si>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</si>
  <si>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</si>
  <si>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</si>
  <si>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</si>
  <si>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</si>
  <si>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</si>
  <si>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</si>
  <si>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</si>
  <si>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</si>
  <si>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</si>
  <si>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</si>
  <si>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</si>
  <si>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</si>
  <si>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</si>
  <si>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</si>
  <si>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</si>
  <si>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</si>
  <si>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</si>
  <si>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</si>
  <si>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</si>
  <si>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</si>
  <si>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</si>
  <si>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</si>
  <si>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</si>
  <si>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</si>
  <si>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</si>
  <si>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</si>
  <si>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</si>
  <si>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</si>
  <si>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</si>
  <si>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</si>
  <si>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</si>
  <si>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</si>
  <si>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</si>
  <si>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</si>
  <si>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</si>
  <si>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</si>
  <si>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</si>
  <si>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</si>
  <si>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</si>
  <si>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</si>
  <si>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</si>
  <si>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</si>
  <si>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</si>
  <si>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</si>
  <si>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</si>
  <si>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</si>
  <si>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</si>
  <si>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</si>
  <si>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</si>
  <si>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</si>
  <si>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</si>
  <si>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</si>
  <si>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</si>
  <si>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</si>
  <si>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</si>
  <si>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</si>
  <si>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</si>
  <si>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</si>
  <si>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</si>
  <si>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</si>
  <si>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</si>
  <si>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</si>
  <si>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</si>
  <si>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</si>
  <si>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</si>
  <si>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</si>
  <si>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</si>
  <si>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</si>
  <si>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</si>
  <si>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</si>
  <si>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</si>
  <si>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</si>
  <si>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</si>
  <si>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</si>
  <si>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</si>
  <si>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</si>
  <si>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</si>
  <si>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</si>
  <si>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</si>
  <si>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</si>
  <si>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</si>
  <si>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</si>
  <si>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</si>
  <si>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</si>
  <si>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</si>
  <si>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</si>
  <si>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</si>
  <si>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</si>
  <si>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</si>
  <si>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</si>
  <si>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</si>
  <si>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</si>
  <si>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</si>
  <si>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</si>
  <si>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</si>
  <si>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</si>
  <si>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</si>
  <si>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</si>
  <si>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</si>
  <si>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</si>
  <si>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</si>
  <si>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</si>
  <si>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</si>
  <si>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</si>
  <si>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</si>
  <si>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</si>
  <si>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</si>
  <si>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</si>
  <si>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</si>
  <si>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</si>
  <si>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</si>
  <si>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</si>
  <si>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</si>
  <si>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</si>
  <si>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</si>
  <si>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</si>
  <si>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</si>
  <si>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</si>
  <si>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</si>
  <si>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</si>
  <si>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</si>
  <si>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</si>
  <si>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</si>
  <si>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</si>
  <si>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</si>
  <si>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</si>
  <si>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</si>
  <si>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</si>
  <si>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</si>
  <si>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</si>
  <si>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</si>
  <si>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</si>
  <si>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</si>
  <si>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</si>
  <si>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</si>
  <si>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</si>
  <si>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</si>
  <si>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</si>
  <si>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</si>
  <si>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</si>
  <si>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</si>
  <si>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</si>
  <si>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</si>
  <si>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</si>
  <si>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</si>
  <si>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</si>
  <si>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</si>
  <si>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</si>
  <si>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</si>
  <si>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</si>
  <si>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</si>
  <si>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</si>
  <si>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</si>
  <si>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</si>
  <si>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</si>
  <si>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</si>
  <si>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</si>
  <si>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</si>
  <si>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</si>
  <si>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</si>
  <si>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</si>
  <si>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</si>
  <si>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</si>
  <si>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</si>
  <si>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</si>
  <si>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</si>
  <si>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</si>
  <si>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</si>
  <si>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</si>
  <si>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</si>
  <si>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</si>
  <si>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</si>
  <si>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</si>
  <si>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</si>
  <si>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</si>
  <si>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</si>
  <si>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</si>
  <si>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</si>
  <si>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</si>
  <si>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</si>
  <si>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</si>
  <si>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</si>
  <si>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</si>
  <si>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</si>
  <si>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</si>
  <si>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</si>
  <si>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</si>
  <si>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</si>
  <si>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</si>
  <si>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</si>
  <si>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</si>
  <si>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</si>
  <si>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</si>
  <si>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</si>
  <si>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</si>
  <si>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</si>
  <si>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</si>
  <si>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</si>
  <si>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</si>
  <si>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</si>
  <si>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</si>
  <si>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</si>
  <si>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</si>
  <si>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</si>
  <si>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</si>
  <si>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</si>
  <si>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</si>
  <si>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</si>
  <si>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</si>
  <si>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</si>
  <si>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</si>
  <si>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</si>
  <si>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</si>
  <si>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</si>
  <si>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</si>
  <si>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</si>
  <si>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</si>
  <si>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</si>
  <si>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</si>
  <si>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</si>
  <si>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</si>
  <si>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</si>
  <si>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</si>
  <si>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</si>
  <si>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</si>
  <si>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</si>
  <si>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</si>
  <si>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</si>
  <si>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</si>
  <si>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</si>
  <si>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</si>
  <si>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</si>
  <si>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</si>
  <si>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</si>
  <si>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</si>
  <si>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</si>
  <si>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</si>
  <si>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</si>
  <si>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</si>
  <si>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</si>
  <si>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</si>
  <si>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</si>
  <si>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</si>
  <si>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</si>
  <si>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</si>
  <si>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</si>
  <si>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</si>
  <si>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</si>
  <si>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</si>
  <si>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</si>
  <si>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</si>
  <si>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</si>
  <si>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</si>
  <si>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</si>
  <si>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</si>
  <si>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</si>
  <si>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</si>
  <si>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</si>
  <si>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</si>
  <si>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</si>
  <si>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</si>
  <si>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</si>
  <si>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</si>
  <si>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</si>
  <si>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</si>
  <si>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</si>
  <si>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</si>
  <si>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</si>
  <si>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</si>
  <si>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</si>
  <si>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</si>
  <si>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</si>
  <si>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</si>
  <si>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</si>
  <si>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</si>
  <si>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</si>
  <si>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</si>
  <si>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</si>
  <si>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</si>
  <si>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</si>
  <si>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</si>
  <si>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</si>
  <si>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</si>
  <si>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</si>
  <si>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</si>
  <si>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</si>
  <si>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</si>
  <si>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</si>
  <si>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</si>
  <si>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</si>
  <si>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</si>
  <si>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</si>
  <si>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</si>
  <si>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</si>
  <si>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</si>
  <si>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</si>
  <si>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</si>
  <si>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</si>
  <si>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</si>
  <si>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</si>
  <si>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</si>
  <si>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</si>
  <si>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</si>
  <si>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</si>
  <si>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</si>
  <si>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</si>
  <si>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</si>
  <si>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</si>
  <si>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</si>
  <si>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</si>
  <si>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</si>
  <si>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</si>
  <si>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</si>
  <si>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</si>
  <si>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</si>
  <si>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</si>
  <si>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</si>
  <si>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</si>
  <si>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</si>
  <si>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</si>
  <si>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</si>
  <si>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</si>
  <si>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</si>
  <si>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</si>
  <si>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</si>
  <si>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</si>
  <si>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</si>
  <si>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</si>
  <si>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</si>
  <si>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</si>
  <si>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</si>
  <si>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</si>
  <si>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</si>
  <si>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</si>
  <si>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</si>
  <si>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</si>
  <si>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</si>
  <si>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</si>
  <si>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</si>
  <si>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</si>
  <si>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</si>
  <si>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</si>
  <si>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</si>
  <si>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</si>
  <si>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</si>
  <si>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</si>
  <si>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</si>
  <si>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</si>
  <si>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</si>
  <si>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</si>
  <si>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</si>
  <si>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</si>
  <si>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</si>
  <si>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</si>
  <si>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</si>
  <si>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</si>
  <si>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</si>
  <si>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</si>
  <si>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</si>
  <si>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</si>
  <si>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</si>
  <si>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</si>
  <si>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</si>
  <si>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</si>
  <si>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</si>
  <si>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</si>
  <si>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</si>
  <si>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</si>
  <si>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</si>
  <si>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</si>
  <si>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</si>
  <si>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</si>
  <si>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</si>
  <si>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</si>
  <si>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</si>
  <si>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</si>
  <si>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</si>
  <si>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</si>
  <si>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</si>
  <si>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</si>
  <si>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</si>
  <si>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</si>
  <si>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</si>
  <si>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</si>
  <si>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</si>
  <si>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</si>
  <si>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</si>
  <si>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</si>
  <si>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</si>
  <si>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</si>
  <si>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</si>
  <si>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</si>
  <si>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</si>
  <si>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</si>
  <si>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</si>
  <si>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</si>
  <si>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</si>
  <si>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</si>
  <si>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</si>
  <si>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</si>
  <si>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</si>
  <si>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</si>
  <si>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</si>
  <si>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</si>
  <si>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</si>
  <si>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</si>
  <si>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</si>
  <si>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</si>
  <si>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</si>
  <si>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</si>
  <si>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</si>
  <si>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</si>
  <si>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</si>
  <si>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</si>
  <si>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</si>
  <si>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</si>
  <si>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</si>
  <si>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</si>
  <si>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</si>
  <si>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</si>
  <si>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</si>
  <si>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</si>
  <si>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</si>
  <si>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</si>
  <si>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</si>
  <si>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</si>
  <si>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</si>
  <si>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</si>
  <si>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</si>
  <si>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</si>
  <si>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</si>
  <si>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</si>
  <si>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</si>
  <si>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</si>
  <si>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</si>
  <si>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</si>
  <si>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</si>
  <si>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</si>
  <si>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</si>
  <si>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</si>
  <si>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</si>
  <si>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</si>
  <si>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</si>
  <si>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</si>
  <si>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</si>
  <si>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</si>
  <si>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</si>
  <si>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</si>
  <si>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</si>
  <si>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</si>
  <si>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</si>
  <si>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</si>
  <si>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</si>
  <si>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</si>
  <si>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</si>
  <si>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</si>
  <si>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</si>
  <si>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</si>
  <si>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</si>
  <si>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</si>
  <si>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</si>
  <si>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</si>
  <si>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</si>
  <si>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</si>
  <si>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</si>
  <si>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</si>
  <si>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</si>
  <si>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</si>
  <si>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</si>
  <si>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</si>
  <si>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</si>
  <si>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</si>
  <si>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</si>
  <si>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</si>
  <si>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</si>
  <si>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</si>
  <si>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</si>
  <si>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</si>
  <si>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</si>
  <si>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</si>
  <si>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</si>
  <si>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</si>
  <si>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</si>
  <si>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</si>
  <si>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</si>
  <si>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</si>
  <si>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</si>
  <si>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</si>
  <si>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</si>
  <si>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</si>
  <si>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</si>
  <si>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</si>
  <si>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</si>
  <si>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</si>
  <si>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</si>
  <si>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</si>
  <si>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</si>
  <si>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</si>
  <si>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</si>
  <si>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</si>
  <si>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</si>
  <si>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</si>
  <si>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</si>
  <si>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</si>
  <si>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</si>
  <si>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</si>
  <si>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</si>
  <si>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</si>
  <si>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</si>
  <si>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</si>
  <si>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</si>
  <si>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</si>
  <si>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</si>
  <si>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</si>
  <si>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</si>
  <si>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</si>
  <si>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</si>
  <si>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</si>
  <si>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</si>
  <si>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</si>
  <si>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</si>
  <si>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</si>
  <si>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</si>
  <si>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</si>
  <si>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</si>
  <si>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</si>
  <si>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</si>
  <si>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</si>
  <si>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</si>
  <si>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</si>
  <si>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</si>
  <si>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</si>
  <si>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</si>
  <si>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</si>
  <si>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</si>
  <si>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</si>
  <si>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</si>
  <si>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</si>
  <si>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</si>
  <si>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</si>
  <si>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</si>
  <si>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</si>
  <si>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</si>
  <si>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</si>
  <si>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</si>
  <si>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</si>
  <si>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</si>
  <si>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</si>
  <si>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</si>
  <si>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</si>
  <si>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</si>
  <si>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</si>
  <si>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</si>
  <si>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</si>
  <si>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</si>
  <si>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</si>
  <si>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</si>
  <si>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</si>
  <si>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</si>
  <si>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</si>
  <si>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</si>
  <si>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</si>
  <si>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</si>
  <si>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</si>
  <si>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</si>
  <si>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</si>
  <si>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</si>
  <si>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</si>
  <si>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</si>
  <si>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</si>
  <si>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</si>
  <si>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</si>
  <si>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</si>
  <si>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</si>
  <si>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</si>
  <si>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</si>
  <si>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</si>
  <si>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</si>
  <si>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</si>
  <si>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</si>
  <si>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</si>
  <si>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</si>
  <si>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</si>
  <si>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</si>
  <si>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</si>
  <si>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</si>
  <si>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</si>
  <si>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</si>
  <si>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</si>
  <si>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</si>
  <si>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</si>
  <si>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</si>
  <si>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</si>
  <si>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</si>
  <si>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</si>
  <si>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</si>
  <si>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</si>
  <si>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</si>
  <si>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</si>
  <si>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</si>
  <si>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</si>
  <si>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</si>
  <si>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</si>
  <si>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</si>
  <si>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</si>
  <si>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</si>
  <si>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</si>
  <si>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</si>
  <si>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</si>
  <si>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</si>
  <si>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</si>
  <si>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</si>
  <si>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</si>
  <si>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</si>
  <si>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</si>
  <si>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</si>
  <si>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</si>
  <si>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</si>
  <si>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</si>
  <si>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</si>
  <si>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</si>
  <si>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</si>
  <si>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</si>
  <si>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</si>
  <si>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</si>
  <si>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</si>
  <si>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</si>
  <si>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</si>
  <si>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</si>
  <si>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</si>
  <si>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</si>
  <si>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</si>
  <si>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</si>
  <si>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</si>
  <si>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</si>
  <si>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</si>
  <si>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</si>
  <si>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</si>
  <si>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</si>
  <si>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</si>
  <si>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</si>
  <si>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</si>
  <si>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</si>
  <si>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</si>
  <si>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</si>
  <si>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</si>
  <si>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</si>
  <si>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</si>
  <si>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</si>
  <si>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</si>
  <si>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</si>
  <si>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</si>
  <si>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</si>
  <si>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</si>
  <si>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</si>
  <si>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</si>
  <si>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</si>
  <si>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</si>
  <si>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</si>
  <si>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</si>
  <si>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</si>
  <si>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</si>
  <si>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</si>
  <si>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</si>
  <si>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</si>
  <si>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</si>
  <si>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</si>
  <si>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</si>
  <si>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</si>
  <si>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</si>
  <si>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</si>
  <si>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</si>
  <si>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</si>
  <si>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</si>
  <si>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</si>
  <si>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</si>
  <si>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</si>
  <si>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</si>
  <si>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</si>
  <si>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</si>
  <si>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</si>
  <si>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</si>
  <si>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</si>
  <si>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</si>
  <si>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</si>
  <si>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</si>
  <si>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</si>
  <si>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</si>
  <si>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</si>
  <si>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</si>
  <si>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</si>
  <si>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</si>
  <si>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</si>
  <si>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</si>
  <si>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</si>
  <si>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</si>
  <si>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</si>
  <si>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</si>
  <si>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</si>
  <si>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</si>
  <si>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</si>
  <si>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</si>
  <si>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</si>
  <si>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</si>
  <si>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</si>
  <si>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</si>
  <si>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</si>
  <si>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</si>
  <si>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</si>
  <si>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</si>
  <si>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</si>
  <si>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</si>
  <si>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</si>
  <si>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</si>
  <si>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</si>
  <si>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</si>
  <si>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</si>
  <si>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</si>
  <si>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</si>
  <si>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</si>
  <si>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</si>
  <si>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</si>
  <si>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</si>
  <si>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</si>
  <si>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</si>
  <si>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</si>
  <si>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</si>
  <si>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</si>
  <si>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</si>
  <si>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</si>
  <si>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</si>
  <si>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</si>
  <si>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</si>
  <si>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</si>
  <si>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</si>
  <si>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</si>
  <si>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</si>
  <si>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</si>
  <si>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</si>
  <si>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</si>
  <si>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</si>
  <si>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</si>
  <si>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</si>
  <si>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</si>
  <si>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</si>
  <si>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</si>
  <si>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</si>
  <si>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</si>
  <si>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</si>
  <si>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</si>
  <si>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</si>
  <si>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</si>
  <si>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</si>
  <si>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</si>
  <si>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</si>
  <si>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</si>
  <si>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</si>
  <si>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</si>
  <si>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</si>
  <si>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</si>
  <si>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</si>
  <si>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</si>
  <si>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</si>
  <si>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</si>
  <si>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</si>
  <si>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</si>
  <si>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</si>
  <si>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</si>
  <si>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</si>
  <si>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</si>
  <si>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</si>
  <si>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</si>
  <si>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</si>
  <si>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</si>
  <si>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</si>
  <si>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</si>
  <si>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</si>
  <si>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</si>
  <si>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</si>
  <si>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</si>
  <si>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</si>
  <si>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</si>
  <si>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</si>
  <si>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</si>
  <si>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</si>
  <si>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</si>
  <si>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</si>
  <si>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</si>
  <si>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</si>
  <si>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</si>
  <si>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</si>
  <si>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</si>
  <si>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</si>
  <si>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</si>
  <si>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</si>
  <si>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97_4_2</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</si>
  <si>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</si>
  <si>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</si>
  <si>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</si>
  <si>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</si>
  <si>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</si>
  <si>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</si>
  <si>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</si>
  <si>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</si>
  <si>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</si>
  <si>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</si>
  <si>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</si>
  <si>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</si>
  <si>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</si>
  <si>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</si>
  <si>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</si>
  <si>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</si>
  <si>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</si>
  <si>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</si>
  <si>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</si>
  <si>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</si>
  <si>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</si>
  <si>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</si>
  <si>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</si>
  <si>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</si>
  <si>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</si>
  <si>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</si>
  <si>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</si>
  <si>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</si>
  <si>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</si>
  <si>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</si>
  <si>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</si>
  <si>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</si>
  <si>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</si>
  <si>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</si>
  <si>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</si>
  <si>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</si>
  <si>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</si>
  <si>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</si>
  <si>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</si>
  <si>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</si>
  <si>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</si>
  <si>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</si>
  <si>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97_4_5_7</t>
  </si>
  <si>
    <t>97_4_5_8</t>
  </si>
  <si>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</si>
  <si>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</si>
  <si>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</si>
  <si>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</si>
  <si>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</si>
  <si>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</si>
  <si>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</si>
  <si>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</si>
  <si>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</si>
  <si>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</si>
  <si>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</si>
  <si>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</si>
  <si>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</si>
  <si>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</si>
  <si>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</si>
  <si>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</si>
  <si>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</si>
  <si>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</si>
  <si>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</si>
  <si>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</si>
  <si>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</si>
  <si>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</si>
  <si>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</si>
  <si>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</si>
  <si>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</si>
  <si>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</si>
  <si>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</si>
  <si>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</si>
  <si>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</si>
  <si>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</si>
  <si>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</si>
  <si>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</si>
  <si>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</si>
  <si>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</si>
  <si>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</si>
  <si>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</si>
  <si>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</si>
  <si>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</si>
  <si>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</si>
  <si>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</si>
  <si>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</si>
  <si>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</si>
  <si>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</si>
  <si>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</si>
  <si>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</si>
  <si>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</si>
  <si>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</si>
  <si>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</si>
  <si>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</si>
  <si>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</si>
  <si>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</si>
  <si>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</si>
  <si>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</si>
  <si>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</si>
  <si>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</si>
  <si>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</si>
  <si>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</si>
  <si>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</si>
  <si>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</si>
  <si>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</si>
  <si>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</si>
  <si>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</si>
  <si>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</si>
  <si>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</si>
  <si>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</si>
  <si>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</si>
  <si>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</si>
  <si>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</si>
  <si>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</si>
  <si>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</si>
  <si>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</si>
  <si>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</si>
  <si>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</si>
  <si>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</si>
  <si>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</si>
  <si>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</si>
  <si>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</si>
  <si>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</si>
  <si>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</si>
  <si>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</si>
  <si>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</si>
  <si>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</si>
  <si>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</si>
  <si>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</si>
  <si>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</si>
  <si>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</si>
  <si>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</si>
  <si>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</si>
  <si>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</si>
  <si>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</si>
  <si>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</si>
  <si>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</si>
  <si>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</si>
  <si>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</si>
  <si>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</si>
  <si>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</si>
  <si>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</si>
  <si>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</si>
  <si>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</si>
  <si>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</si>
  <si>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</si>
  <si>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</si>
  <si>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</si>
  <si>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</si>
  <si>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</si>
  <si>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</si>
  <si>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</si>
  <si>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</si>
  <si>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</si>
  <si>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</si>
  <si>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</si>
  <si>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</si>
  <si>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</si>
  <si>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</si>
  <si>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</si>
  <si>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</si>
  <si>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</si>
  <si>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</si>
  <si>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</si>
  <si>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</si>
  <si>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</si>
  <si>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</si>
  <si>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</si>
  <si>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</si>
  <si>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</si>
  <si>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</si>
  <si>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</si>
  <si>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</si>
  <si>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</si>
  <si>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</si>
  <si>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</si>
  <si>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</si>
  <si>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</si>
  <si>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</si>
  <si>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</si>
  <si>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</si>
  <si>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</si>
  <si>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</si>
  <si>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</si>
  <si>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</si>
  <si>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</si>
  <si>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</si>
  <si>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</si>
  <si>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</si>
  <si>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</si>
  <si>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</si>
  <si>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</si>
  <si>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</si>
  <si>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</si>
  <si>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</si>
  <si>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</si>
  <si>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</si>
  <si>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</si>
  <si>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</si>
  <si>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</si>
  <si>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</si>
  <si>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</si>
  <si>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</si>
  <si>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</si>
  <si>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</si>
  <si>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</si>
  <si>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</si>
  <si>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</si>
  <si>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</si>
  <si>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</si>
  <si>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</si>
  <si>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</si>
  <si>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</si>
  <si>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</si>
  <si>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</si>
  <si>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</si>
  <si>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</si>
  <si>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</si>
  <si>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</si>
  <si>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</si>
  <si>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</si>
  <si>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</si>
  <si>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</si>
  <si>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</si>
  <si>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</si>
  <si>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</si>
  <si>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</si>
  <si>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</si>
  <si>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</si>
  <si>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</si>
  <si>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</si>
  <si>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</si>
  <si>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</si>
  <si>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</si>
  <si>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</si>
  <si>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</si>
  <si>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</si>
  <si>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</si>
  <si>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</si>
  <si>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</si>
  <si>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</si>
  <si>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</si>
  <si>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</si>
  <si>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</si>
  <si>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</si>
  <si>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</si>
  <si>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</si>
  <si>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</si>
  <si>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</si>
  <si>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</si>
  <si>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</si>
  <si>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</si>
  <si>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</si>
  <si>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</si>
  <si>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</si>
  <si>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</si>
  <si>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</si>
  <si>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</si>
  <si>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</si>
  <si>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</si>
  <si>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</si>
  <si>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</si>
  <si>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</si>
  <si>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</si>
  <si>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</si>
  <si>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</si>
  <si>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</si>
  <si>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</si>
  <si>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</si>
  <si>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</si>
  <si>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</si>
  <si>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</si>
  <si>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</si>
  <si>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</si>
  <si>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</si>
  <si>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</si>
  <si>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</si>
  <si>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</si>
  <si>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</si>
  <si>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</si>
  <si>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</si>
  <si>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</si>
  <si>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</si>
  <si>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</si>
  <si>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</si>
  <si>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</si>
  <si>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</si>
  <si>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</si>
  <si>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</si>
  <si>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</si>
  <si>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</si>
  <si>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</si>
  <si>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</si>
  <si>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</si>
  <si>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</si>
  <si>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</si>
  <si>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</si>
  <si>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</si>
  <si>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</si>
  <si>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</si>
  <si>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</si>
  <si>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</si>
  <si>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</si>
  <si>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</si>
  <si>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</si>
  <si>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</si>
  <si>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</si>
  <si>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t>（Ⅰ）入院料の減算免除が開始する月（※基本的に届出月の翌月）</t>
    <rPh sb="3" eb="6">
      <t>ニュウインリョウ</t>
    </rPh>
    <rPh sb="7" eb="9">
      <t>ゲンサン</t>
    </rPh>
    <rPh sb="9" eb="11">
      <t>メンジョ</t>
    </rPh>
    <rPh sb="12" eb="14">
      <t>カイシ</t>
    </rPh>
    <rPh sb="16" eb="17">
      <t>ツキ</t>
    </rPh>
    <rPh sb="19" eb="22">
      <t>キホンテキ</t>
    </rPh>
    <rPh sb="23" eb="25">
      <t>トドケデ</t>
    </rPh>
    <rPh sb="25" eb="26">
      <t>ツキ</t>
    </rPh>
    <rPh sb="27" eb="29">
      <t>ヨクゲツ</t>
    </rPh>
    <phoneticPr fontId="1"/>
  </si>
  <si>
    <r>
      <t>（Ⅱ）対象職員の常勤換算数【入院料の減算免除が開始する月（※基本的に届出月の翌月）（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0" eb="33">
      <t>キホンテキ</t>
    </rPh>
    <rPh sb="34" eb="36">
      <t>トドケデ</t>
    </rPh>
    <rPh sb="36" eb="37">
      <t>ヅキ</t>
    </rPh>
    <rPh sb="38" eb="40">
      <t>ヨクゲツ</t>
    </rPh>
    <rPh sb="44" eb="46">
      <t>ジテン</t>
    </rPh>
    <phoneticPr fontId="1"/>
  </si>
  <si>
    <t>（Ⅲ）（Ⅰ）入院料の減算免除が開始する月（※基本的に届出月の翌月）時点の基本給等総額</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</si>
  <si>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</si>
  <si>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</si>
  <si>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</si>
  <si>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</si>
  <si>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</si>
  <si>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</si>
  <si>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</si>
  <si>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</si>
  <si>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</si>
  <si>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</si>
  <si>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</si>
  <si>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</si>
  <si>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</si>
  <si>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</si>
  <si>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</si>
  <si>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</si>
  <si>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</si>
  <si>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</si>
  <si>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</si>
  <si>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</si>
  <si>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</si>
  <si>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</si>
  <si>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</si>
  <si>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</si>
  <si>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</si>
  <si>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</si>
  <si>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</si>
  <si>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</si>
  <si>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</si>
  <si>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</si>
  <si>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</si>
  <si>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</si>
  <si>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</si>
  <si>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</si>
  <si>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</si>
  <si>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</si>
  <si>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</si>
  <si>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</si>
  <si>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</si>
  <si>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</si>
  <si>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</si>
  <si>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</si>
  <si>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</si>
  <si>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</si>
  <si>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</si>
  <si>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</si>
  <si>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</si>
  <si>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</si>
  <si>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</si>
  <si>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</si>
  <si>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</si>
  <si>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</si>
  <si>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</si>
  <si>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</si>
  <si>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</si>
  <si>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</si>
  <si>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</si>
  <si>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</si>
  <si>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</si>
  <si>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</si>
  <si>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</si>
  <si>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</si>
  <si>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</si>
  <si>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</si>
  <si>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</si>
  <si>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</si>
  <si>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</si>
  <si>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</si>
  <si>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</si>
  <si>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</si>
  <si>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</si>
  <si>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</si>
  <si>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</si>
  <si>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</si>
  <si>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</si>
  <si>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</si>
  <si>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</si>
  <si>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</si>
  <si>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</si>
  <si>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</si>
  <si>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</si>
  <si>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</si>
  <si>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</si>
  <si>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</si>
  <si>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</si>
  <si>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</si>
  <si>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</si>
  <si>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</si>
  <si>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</si>
  <si>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</si>
  <si>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</si>
  <si>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</si>
  <si>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</si>
  <si>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</si>
  <si>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</si>
  <si>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</si>
  <si>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</si>
  <si>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</si>
  <si>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</si>
  <si>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</si>
  <si>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</si>
  <si>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</si>
  <si>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</si>
  <si>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</si>
  <si>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</si>
  <si>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</si>
  <si>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</si>
  <si>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</si>
  <si>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</si>
  <si>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</si>
  <si>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</si>
  <si>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</si>
  <si>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</si>
  <si>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</si>
  <si>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</si>
  <si>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</si>
  <si>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</si>
  <si>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r>
      <t>①ベースアップ評価料対象職員（</t>
    </r>
    <r>
      <rPr>
        <b/>
        <sz val="14"/>
        <color rgb="FFFF0000"/>
        <rFont val="ＭＳ ゴシック"/>
        <family val="3"/>
        <charset val="128"/>
      </rPr>
      <t>常勤医師・歯科医師・看護補助者・事務職員を除く。</t>
    </r>
    <r>
      <rPr>
        <b/>
        <sz val="14"/>
        <rFont val="ＭＳ ゴシック"/>
        <family val="3"/>
        <charset val="128"/>
      </rPr>
      <t>）の</t>
    </r>
    <rPh sb="7" eb="10">
      <t>ヒョウカリョウ</t>
    </rPh>
    <rPh sb="10" eb="12">
      <t>タイショウ</t>
    </rPh>
    <rPh sb="12" eb="14">
      <t>ショクイン</t>
    </rPh>
    <rPh sb="15" eb="17">
      <t>ジョウキン</t>
    </rPh>
    <rPh sb="17" eb="19">
      <t>イシ</t>
    </rPh>
    <rPh sb="20" eb="24">
      <t>シカイシ</t>
    </rPh>
    <rPh sb="25" eb="27">
      <t>カンゴ</t>
    </rPh>
    <rPh sb="27" eb="30">
      <t>ホジョシャ</t>
    </rPh>
    <rPh sb="31" eb="33">
      <t>ジム</t>
    </rPh>
    <rPh sb="33" eb="35">
      <t>ショクイン</t>
    </rPh>
    <rPh sb="36" eb="37">
      <t>ノゾ</t>
    </rPh>
    <phoneticPr fontId="1"/>
  </si>
  <si>
    <t>年</t>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</si>
  <si>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</si>
  <si>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t>（15）上記（13）以外で、ベア等に伴う賞与、時間外手当、法定福利費（事業者負担分等を含む。）等の増加分に用いた額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</si>
  <si>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</si>
  <si>
    <t>届出基準名</t>
    <rPh sb="0" eb="2">
      <t>トドケデ</t>
    </rPh>
    <rPh sb="2" eb="4">
      <t>キジュン</t>
    </rPh>
    <rPh sb="4" eb="5">
      <t>メイ</t>
    </rPh>
    <phoneticPr fontId="1"/>
  </si>
  <si>
    <t>外来・在宅ベースアップ評価料（Ⅰ）</t>
    <phoneticPr fontId="1"/>
  </si>
  <si>
    <t>外来・在宅ベースアップ評価料（Ⅰ）の注５</t>
    <phoneticPr fontId="1"/>
  </si>
  <si>
    <t>歯科外来・在宅ベースアップ評価料（Ⅰ）の注５</t>
  </si>
  <si>
    <t>歯科外来・在宅ベースアップ評価料（Ⅰ）</t>
    <phoneticPr fontId="1"/>
  </si>
  <si>
    <t>外来・在宅ベースアップ評価料（Ⅱ）1</t>
    <phoneticPr fontId="1"/>
  </si>
  <si>
    <t>外来・在宅ベースアップ評価料(Ⅱ)の注５及び注６</t>
    <phoneticPr fontId="1"/>
  </si>
  <si>
    <t>歯科外来・在宅ベースアップ評価料(Ⅱ)</t>
    <phoneticPr fontId="1"/>
  </si>
  <si>
    <t>歯科外来・在宅ベースアップ評価料(Ⅱ)の注５及び注６</t>
    <phoneticPr fontId="1"/>
  </si>
  <si>
    <t>入院ベースアップ評価料</t>
    <phoneticPr fontId="1"/>
  </si>
  <si>
    <t>【入院料減算免除】医科診療報酬点数表第1章第2部入院料等通則第11号及び歯科点数表第1章第2部入院料等通則第9号</t>
    <rPh sb="1" eb="4">
      <t>ニュウインリョウ</t>
    </rPh>
    <rPh sb="4" eb="6">
      <t>ゲンサン</t>
    </rPh>
    <rPh sb="6" eb="8">
      <t>メンジョ</t>
    </rPh>
    <rPh sb="34" eb="35">
      <t>オヨ</t>
    </rPh>
    <phoneticPr fontId="1"/>
  </si>
  <si>
    <t>北海道厚生局長</t>
    <rPh sb="0" eb="6">
      <t>ホッカイドウコウセイキョク</t>
    </rPh>
    <rPh sb="6" eb="7">
      <t>オサ</t>
    </rPh>
    <phoneticPr fontId="1"/>
  </si>
  <si>
    <r>
      <t>➡令和　</t>
    </r>
    <r>
      <rPr>
        <b/>
        <sz val="14"/>
        <color rgb="FFFF0000"/>
        <rFont val="ＭＳ Ｐゴシック"/>
        <family val="3"/>
        <charset val="128"/>
      </rPr>
      <t>【８</t>
    </r>
    <r>
      <rPr>
        <sz val="14"/>
        <color rgb="FFFF0000"/>
        <rFont val="ＭＳ Ｐゴシック"/>
        <family val="3"/>
        <charset val="128"/>
      </rPr>
      <t>】</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phoneticPr fontId="1"/>
  </si>
  <si>
    <r>
      <rPr>
        <b/>
        <sz val="14"/>
        <color theme="1"/>
        <rFont val="ＭＳ Ｐゴシック"/>
        <family val="3"/>
        <charset val="128"/>
      </rPr>
      <t>※以下の①～③</t>
    </r>
    <r>
      <rPr>
        <b/>
        <u/>
        <sz val="14"/>
        <color theme="1"/>
        <rFont val="ＭＳ Ｐゴシック"/>
        <family val="3"/>
        <charset val="128"/>
      </rPr>
      <t>のいずれかの該当する項目に、チェックを付けてください。</t>
    </r>
    <rPh sb="1" eb="3">
      <t>イカ</t>
    </rPh>
    <rPh sb="17" eb="19">
      <t>コウモク</t>
    </rPh>
    <rPh sb="26" eb="27">
      <t>ツ</t>
    </rPh>
    <phoneticPr fontId="1"/>
  </si>
  <si>
    <t>例）令和８年６月から評価料を算定するために、令和８年５月に届出を行う</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トドケデ</t>
    </rPh>
    <rPh sb="32" eb="33">
      <t>オコナ</t>
    </rPh>
    <phoneticPr fontId="1"/>
  </si>
  <si>
    <r>
      <t>※　</t>
    </r>
    <r>
      <rPr>
        <b/>
        <sz val="14"/>
        <color rgb="FFFF0000"/>
        <rFont val="ＭＳ Ｐゴシック"/>
        <family val="3"/>
        <charset val="128"/>
      </rPr>
      <t>本様式の届出を行う月をさす　</t>
    </r>
    <r>
      <rPr>
        <sz val="14"/>
        <color theme="1"/>
        <rFont val="ＭＳ Ｐゴシック"/>
        <family val="3"/>
        <charset val="128"/>
      </rPr>
      <t>　</t>
    </r>
    <rPh sb="2" eb="3">
      <t>ホン</t>
    </rPh>
    <rPh sb="3" eb="5">
      <t>ヨウシキ</t>
    </rPh>
    <rPh sb="6" eb="8">
      <t>トドケデ</t>
    </rPh>
    <rPh sb="9" eb="10">
      <t>オコナ</t>
    </rPh>
    <rPh sb="11" eb="12">
      <t>ツキ</t>
    </rPh>
    <phoneticPr fontId="1"/>
  </si>
  <si>
    <t>例）令和８年６月から評価料を算定するために、令和８年５月に届出を行う</t>
    <phoneticPr fontId="1"/>
  </si>
  <si>
    <r>
      <t>※　</t>
    </r>
    <r>
      <rPr>
        <b/>
        <sz val="14"/>
        <color rgb="FFFF0000"/>
        <rFont val="ＭＳ Ｐゴシック"/>
        <family val="3"/>
        <charset val="128"/>
      </rPr>
      <t>本様式の届出を行う月をさす　</t>
    </r>
    <rPh sb="2" eb="3">
      <t>ホン</t>
    </rPh>
    <rPh sb="3" eb="5">
      <t>ヨウシキ</t>
    </rPh>
    <rPh sb="6" eb="8">
      <t>トドケデ</t>
    </rPh>
    <rPh sb="9" eb="10">
      <t>オコナ</t>
    </rPh>
    <rPh sb="11" eb="12">
      <t>ツキ</t>
    </rPh>
    <phoneticPr fontId="1"/>
  </si>
  <si>
    <t>※　本様式の届出を行う月をさす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</si>
</sst>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9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
      <sz val="10"/>
      <color theme="1"/>
      <name val="ＭＳ ゴシック"/>
      <family val="3"/>
      <charset val="128"/>
    </font>
    <font>
      <sz val="9"/>
      <color indexed="81"/>
      <name val="MS P ゴシック"/>
      <family val="3"/>
      <charset val="128"/>
    </font>
    <font>
      <u/>
      <sz val="9"/>
      <color indexed="81"/>
      <name val="MS P ゴシック"/>
      <family val="3"/>
      <charset val="128"/>
    </font>
    <font>
      <b/>
      <sz val="14"/>
      <color theme="1"/>
      <name val="ＭＳ Ｐゴシック"/>
      <family val="3"/>
      <charset val="128"/>
    </font>
    <font>
      <b/>
      <u/>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6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29" xfId="4" applyNumberFormat="1" applyFont="1" applyBorder="1" applyProtection="1">
      <alignment vertical="center"/>
      <protection locked="0"/>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79" fillId="0" borderId="0" xfId="1" applyFont="1" applyAlignment="1">
      <alignment horizontal="left" vertical="center"/>
    </xf>
    <xf numFmtId="0" fontId="79" fillId="0" borderId="0" xfId="1" applyFont="1">
      <alignment vertical="center"/>
    </xf>
    <xf numFmtId="0" fontId="79" fillId="0" borderId="0" xfId="1" applyFont="1" applyAlignment="1">
      <alignment horizontal="center" vertical="center"/>
    </xf>
    <xf numFmtId="49" fontId="79" fillId="0" borderId="0" xfId="1" applyNumberFormat="1" applyFont="1" applyAlignment="1">
      <alignment horizontal="center" vertical="center"/>
    </xf>
    <xf numFmtId="38" fontId="79" fillId="0" borderId="0" xfId="3" applyFont="1" applyFill="1" applyBorder="1" applyAlignment="1" applyProtection="1">
      <alignment horizontal="center" vertical="center"/>
      <protection locked="0"/>
    </xf>
    <xf numFmtId="176" fontId="79" fillId="0" borderId="0" xfId="2" applyNumberFormat="1" applyFont="1" applyFill="1" applyBorder="1" applyAlignment="1" applyProtection="1">
      <alignment horizontal="center" vertical="center"/>
      <protection locked="0"/>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1"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39" fillId="0" borderId="0" xfId="1" applyFont="1" applyAlignment="1">
      <alignment horizontal="center" vertical="center"/>
    </xf>
    <xf numFmtId="176" fontId="0" fillId="6" borderId="41" xfId="0" applyNumberFormat="1" applyFill="1" applyBorder="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39" fillId="0" borderId="0" xfId="1" applyFont="1" applyAlignment="1">
      <alignment horizontal="center" vertical="center"/>
    </xf>
    <xf numFmtId="0" fontId="9" fillId="0" borderId="0" xfId="1" applyFont="1" applyAlignment="1">
      <alignment horizontal="left"/>
    </xf>
    <xf numFmtId="0" fontId="86" fillId="2" borderId="0" xfId="0" applyFont="1" applyFill="1">
      <alignment vertical="center"/>
    </xf>
    <xf numFmtId="0" fontId="9" fillId="0" borderId="0" xfId="1" applyFont="1" applyAlignment="1">
      <alignment horizontal="left" vertical="center"/>
    </xf>
    <xf numFmtId="0" fontId="90" fillId="0" borderId="0" xfId="1" applyFont="1" applyFill="1">
      <alignment vertical="center"/>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87"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17" fillId="4" borderId="12" xfId="1" applyFont="1" applyFill="1" applyBorder="1" applyAlignment="1">
      <alignment horizontal="center" vertical="center"/>
    </xf>
    <xf numFmtId="0" fontId="84" fillId="0" borderId="0" xfId="1" applyFont="1" applyAlignment="1">
      <alignment horizontal="center" vertical="center"/>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9" xfId="1" applyFont="1" applyBorder="1" applyAlignment="1">
      <alignment horizontal="center" vertical="center" textRotation="255"/>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176" fontId="9" fillId="4" borderId="3" xfId="2" applyNumberFormat="1" applyFont="1" applyFill="1" applyBorder="1" applyAlignment="1">
      <alignment horizontal="center" vertical="center"/>
    </xf>
    <xf numFmtId="40" fontId="85" fillId="0" borderId="0" xfId="1" applyNumberFormat="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41" fillId="0" borderId="3" xfId="1" applyFont="1" applyBorder="1" applyAlignment="1">
      <alignment horizontal="center" vertical="center"/>
    </xf>
    <xf numFmtId="0" fontId="17" fillId="4" borderId="3" xfId="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center" vertical="center"/>
    </xf>
    <xf numFmtId="38" fontId="10" fillId="4" borderId="3" xfId="2" applyNumberFormat="1" applyFont="1" applyFill="1" applyBorder="1" applyAlignment="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179" fontId="9" fillId="4" borderId="3" xfId="1" applyNumberFormat="1" applyFont="1" applyFill="1" applyBorder="1" applyAlignment="1">
      <alignment horizontal="center" vertical="center" shrinkToFit="1"/>
    </xf>
    <xf numFmtId="2" fontId="85" fillId="0" borderId="0" xfId="1" applyNumberFormat="1" applyFont="1" applyAlignment="1" applyProtection="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38" fontId="39" fillId="4" borderId="3" xfId="3" applyFont="1" applyFill="1" applyBorder="1" applyAlignment="1" applyProtection="1">
      <alignment horizontal="center" vertical="center"/>
    </xf>
    <xf numFmtId="38" fontId="71" fillId="4" borderId="11" xfId="3" applyFont="1" applyFill="1" applyBorder="1" applyAlignment="1" applyProtection="1">
      <alignment horizontal="center" vertical="center" shrinkToFit="1"/>
    </xf>
    <xf numFmtId="0" fontId="9" fillId="0" borderId="7" xfId="1" applyFont="1" applyBorder="1" applyAlignment="1">
      <alignment horizontal="center" vertical="center"/>
    </xf>
    <xf numFmtId="38" fontId="71" fillId="3" borderId="5" xfId="3" applyFont="1" applyFill="1" applyBorder="1" applyAlignment="1" applyProtection="1">
      <alignment horizontal="center" vertical="center" shrinkToFit="1"/>
      <protection locked="0"/>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38" fontId="71" fillId="3" borderId="3" xfId="3" applyFont="1" applyFill="1" applyBorder="1" applyAlignment="1" applyProtection="1">
      <alignment horizontal="center" vertical="center" shrinkToFit="1"/>
      <protection locked="0"/>
    </xf>
    <xf numFmtId="176" fontId="9" fillId="4" borderId="3" xfId="3" applyNumberFormat="1"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80"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9" fillId="4" borderId="7" xfId="1" applyFont="1" applyFill="1" applyBorder="1" applyAlignment="1" applyProtection="1">
      <alignment horizontal="center" vertical="center"/>
      <protection locked="0"/>
    </xf>
    <xf numFmtId="0" fontId="71" fillId="4" borderId="7" xfId="0"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38" fontId="9" fillId="4" borderId="49" xfId="3" applyFont="1" applyFill="1" applyBorder="1" applyAlignment="1" applyProtection="1">
      <alignment horizontal="center" vertical="center"/>
    </xf>
    <xf numFmtId="38" fontId="9" fillId="4" borderId="50" xfId="3" applyFont="1" applyFill="1" applyBorder="1" applyAlignment="1" applyProtection="1">
      <alignment horizontal="center" vertical="center"/>
    </xf>
    <xf numFmtId="38" fontId="9" fillId="4" borderId="51"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38" fontId="2" fillId="3" borderId="5" xfId="3"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xf>
    <xf numFmtId="38" fontId="2" fillId="3" borderId="11"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4" borderId="5" xfId="3" applyNumberFormat="1" applyFont="1" applyFill="1" applyBorder="1" applyAlignment="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3" fillId="2" borderId="12" xfId="0" applyFont="1" applyFill="1" applyBorder="1" applyAlignment="1">
      <alignment horizontal="left" vertical="center"/>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2" xfId="3" applyFont="1" applyFill="1" applyBorder="1" applyAlignment="1" applyProtection="1">
      <alignment horizontal="right" vertical="center" shrinkToFit="1"/>
    </xf>
    <xf numFmtId="38" fontId="2" fillId="4" borderId="7" xfId="3" applyFont="1" applyFill="1" applyBorder="1" applyAlignment="1" applyProtection="1">
      <alignment horizontal="right" vertical="center" shrinkToFit="1"/>
    </xf>
    <xf numFmtId="176" fontId="51" fillId="4" borderId="3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2" fillId="4" borderId="7" xfId="3" applyNumberFormat="1" applyFont="1" applyFill="1" applyBorder="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0" fontId="4" fillId="0" borderId="29" xfId="1" applyBorder="1" applyAlignment="1">
      <alignment horizontal="center" vertical="center"/>
    </xf>
    <xf numFmtId="0" fontId="9" fillId="0" borderId="0" xfId="1" applyFont="1" applyAlignment="1">
      <alignment vertical="center" shrinkToFit="1"/>
    </xf>
    <xf numFmtId="0" fontId="90" fillId="0" borderId="0" xfId="1" applyFont="1" applyAlignment="1">
      <alignment horizontal="left"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53">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23" Target="../customXml/item1.xml" Type="http://schemas.openxmlformats.org/officeDocument/2006/relationships/customXml"/><Relationship Id="rId24" Target="../customXml/item2.xml" Type="http://schemas.openxmlformats.org/officeDocument/2006/relationships/customXml"/><Relationship Id="rId25"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1"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7" lockText="1" noThreeD="1"/>
</file>

<file path=xl/ctrlProps/ctrlProp86.xml><?xml version="1.0" encoding="utf-8"?>
<formControlPr xmlns="http://schemas.microsoft.com/office/spreadsheetml/2009/9/main" objectType="CheckBox" fmlaLink="$AK$125" lockText="1" noThreeD="1"/>
</file>

<file path=xl/ctrlProps/ctrlProp87.xml><?xml version="1.0" encoding="utf-8"?>
<formControlPr xmlns="http://schemas.microsoft.com/office/spreadsheetml/2009/9/main" objectType="CheckBox" fmlaLink="$AK$129"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3"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59" lockText="1" noThreeD="1"/>
</file>

<file path=xl/ctrlProps/ctrlProp94.xml><?xml version="1.0" encoding="utf-8"?>
<formControlPr xmlns="http://schemas.microsoft.com/office/spreadsheetml/2009/9/main" objectType="CheckBox" fmlaLink="$AM$70"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783808" cy="773906"/>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116</xdr:row>
      <xdr:rowOff>302559</xdr:rowOff>
    </xdr:from>
    <xdr:to>
      <xdr:col>34</xdr:col>
      <xdr:colOff>0</xdr:colOff>
      <xdr:row>119</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91</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110</xdr:row>
      <xdr:rowOff>302559</xdr:rowOff>
    </xdr:from>
    <xdr:to>
      <xdr:col>34</xdr:col>
      <xdr:colOff>0</xdr:colOff>
      <xdr:row>113</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124</xdr:row>
          <xdr:rowOff>38100</xdr:rowOff>
        </xdr:from>
        <xdr:to>
          <xdr:col>30</xdr:col>
          <xdr:colOff>257175</xdr:colOff>
          <xdr:row>124</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128</xdr:row>
          <xdr:rowOff>28575</xdr:rowOff>
        </xdr:from>
        <xdr:to>
          <xdr:col>31</xdr:col>
          <xdr:colOff>0</xdr:colOff>
          <xdr:row>128</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127</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91</xdr:row>
      <xdr:rowOff>285750</xdr:rowOff>
    </xdr:from>
    <xdr:to>
      <xdr:col>27</xdr:col>
      <xdr:colOff>173141</xdr:colOff>
      <xdr:row>92</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139</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132</xdr:row>
          <xdr:rowOff>38100</xdr:rowOff>
        </xdr:from>
        <xdr:to>
          <xdr:col>30</xdr:col>
          <xdr:colOff>257175</xdr:colOff>
          <xdr:row>132</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135</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135</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85725</xdr:rowOff>
        </xdr:from>
        <xdr:to>
          <xdr:col>21</xdr:col>
          <xdr:colOff>0</xdr:colOff>
          <xdr:row>58</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68</xdr:row>
          <xdr:rowOff>47625</xdr:rowOff>
        </xdr:from>
        <xdr:to>
          <xdr:col>34</xdr:col>
          <xdr:colOff>0</xdr:colOff>
          <xdr:row>69</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73818</xdr:rowOff>
    </xdr:from>
    <xdr:to>
      <xdr:col>35</xdr:col>
      <xdr:colOff>189768</xdr:colOff>
      <xdr:row>41</xdr:row>
      <xdr:rowOff>50477</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47688" y="11563349"/>
          <a:ext cx="9262330" cy="476722"/>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7912822" cy="1364741"/>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134471</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401735"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tabSelected="1" view="pageBreakPreview" zoomScale="80" zoomScaleNormal="100" zoomScaleSheetLayoutView="80" workbookViewId="0">
      <selection activeCell="E6" sqref="E6:G7"/>
    </sheetView>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202503</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93" t="s">
        <v>2</v>
      </c>
      <c r="C6" s="393"/>
      <c r="D6" s="393"/>
      <c r="E6" s="395"/>
      <c r="F6" s="396"/>
      <c r="G6" s="397"/>
      <c r="H6" s="75"/>
      <c r="I6" s="392" t="s">
        <v>3</v>
      </c>
      <c r="J6" s="392"/>
      <c r="K6" s="392"/>
      <c r="L6" s="75"/>
      <c r="M6" s="80"/>
    </row>
    <row r="7" spans="1:16" ht="22.5" customHeight="1">
      <c r="A7" s="81"/>
      <c r="B7" s="394" t="s">
        <v>4</v>
      </c>
      <c r="C7" s="394"/>
      <c r="D7" s="394"/>
      <c r="E7" s="398"/>
      <c r="F7" s="399"/>
      <c r="G7" s="400"/>
      <c r="H7" s="75"/>
      <c r="I7" s="392"/>
      <c r="J7" s="392"/>
      <c r="K7" s="392"/>
      <c r="L7" s="75"/>
      <c r="M7" s="80"/>
    </row>
    <row r="8" spans="1:16" ht="11.25" customHeight="1">
      <c r="A8" s="82"/>
      <c r="B8" s="83"/>
      <c r="C8" s="83"/>
      <c r="D8" s="83"/>
      <c r="E8" s="63"/>
      <c r="F8" s="63"/>
      <c r="G8" s="63"/>
      <c r="H8" s="63"/>
      <c r="I8" s="63"/>
      <c r="J8" s="63"/>
      <c r="K8" s="63"/>
      <c r="L8" s="63"/>
      <c r="M8" s="84"/>
    </row>
    <row r="9" spans="1:16" ht="22.5" customHeight="1">
      <c r="A9" s="82"/>
      <c r="B9" s="386" t="s">
        <v>5</v>
      </c>
      <c r="C9" s="386"/>
      <c r="D9" s="386"/>
      <c r="E9" s="63"/>
      <c r="F9" s="63"/>
      <c r="G9" s="63"/>
      <c r="H9" s="63"/>
      <c r="I9" s="63"/>
      <c r="J9" s="63"/>
      <c r="K9" s="63"/>
      <c r="L9" s="63"/>
      <c r="M9" s="84"/>
    </row>
    <row r="10" spans="1:16" ht="22.5" customHeight="1">
      <c r="A10" s="82"/>
      <c r="B10" s="389" t="s">
        <v>6</v>
      </c>
      <c r="C10" s="389"/>
      <c r="D10" s="389"/>
      <c r="E10" s="390"/>
      <c r="F10" s="390"/>
      <c r="G10" s="390"/>
      <c r="H10" s="390"/>
      <c r="I10" s="63"/>
      <c r="J10" s="63"/>
      <c r="K10" s="63"/>
      <c r="L10" s="63"/>
      <c r="M10" s="84"/>
    </row>
    <row r="11" spans="1:16" ht="22.5" customHeight="1">
      <c r="A11" s="82"/>
      <c r="B11" s="389" t="s">
        <v>7</v>
      </c>
      <c r="C11" s="389"/>
      <c r="D11" s="389"/>
      <c r="E11" s="390"/>
      <c r="F11" s="390"/>
      <c r="G11" s="390"/>
      <c r="H11" s="390"/>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91"/>
      <c r="D14" s="391"/>
      <c r="E14" s="391"/>
      <c r="F14" s="391"/>
      <c r="G14" s="391"/>
      <c r="H14" s="391"/>
      <c r="I14" s="391"/>
      <c r="L14" s="107"/>
      <c r="M14" s="85"/>
    </row>
    <row r="15" spans="1:16" ht="33.75" customHeight="1">
      <c r="A15" s="79"/>
      <c r="B15" s="96"/>
      <c r="C15" s="385"/>
      <c r="D15" s="385"/>
      <c r="E15" s="385"/>
      <c r="F15" s="385"/>
      <c r="G15" s="385"/>
      <c r="H15" s="385"/>
      <c r="I15" s="385"/>
      <c r="J15" s="378" t="s">
        <v>10</v>
      </c>
      <c r="K15" s="378"/>
      <c r="L15" s="379"/>
      <c r="M15" s="101"/>
      <c r="P15" s="62" t="s">
        <v>9</v>
      </c>
    </row>
    <row r="16" spans="1:16" ht="11.25" customHeight="1">
      <c r="A16" s="79"/>
      <c r="B16" s="98"/>
      <c r="C16" s="104"/>
      <c r="D16" s="104"/>
      <c r="E16" s="104"/>
      <c r="F16" s="104"/>
      <c r="G16" s="104"/>
      <c r="H16" s="104"/>
      <c r="I16" s="104"/>
      <c r="J16" s="105"/>
      <c r="K16" s="105"/>
      <c r="L16" s="106"/>
      <c r="M16" s="101"/>
      <c r="O16" s="112"/>
      <c r="P16" s="62" t="s">
        <v>1093</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1712</v>
      </c>
    </row>
    <row r="18" spans="1:16" ht="36.75" customHeight="1">
      <c r="A18" s="79"/>
      <c r="B18" s="108"/>
      <c r="C18" s="387" t="s">
        <v>11</v>
      </c>
      <c r="D18" s="387"/>
      <c r="E18" s="387"/>
      <c r="F18" s="387"/>
      <c r="G18" s="387"/>
      <c r="H18" s="387"/>
      <c r="I18" s="387"/>
      <c r="J18" s="387"/>
      <c r="K18" s="387"/>
      <c r="L18" s="388"/>
      <c r="M18" s="102"/>
      <c r="O18" s="112" t="b">
        <v>0</v>
      </c>
      <c r="P18" s="62" t="s">
        <v>1713</v>
      </c>
    </row>
    <row r="19" spans="1:16" ht="36.75" customHeight="1">
      <c r="A19" s="79"/>
      <c r="B19" s="108"/>
      <c r="C19" s="387" t="s">
        <v>12</v>
      </c>
      <c r="D19" s="387"/>
      <c r="E19" s="387"/>
      <c r="F19" s="387"/>
      <c r="G19" s="387"/>
      <c r="H19" s="387"/>
      <c r="I19" s="387"/>
      <c r="J19" s="387"/>
      <c r="K19" s="387"/>
      <c r="L19" s="388"/>
      <c r="M19" s="102"/>
      <c r="O19" s="112" t="b">
        <v>0</v>
      </c>
      <c r="P19" s="62" t="s">
        <v>251</v>
      </c>
    </row>
    <row r="20" spans="1:16" ht="36.75" customHeight="1">
      <c r="A20" s="79"/>
      <c r="B20" s="108"/>
      <c r="C20" s="387" t="s">
        <v>13</v>
      </c>
      <c r="D20" s="387"/>
      <c r="E20" s="387"/>
      <c r="F20" s="387"/>
      <c r="G20" s="387"/>
      <c r="H20" s="387"/>
      <c r="I20" s="387"/>
      <c r="J20" s="387"/>
      <c r="K20" s="387"/>
      <c r="L20" s="388"/>
      <c r="M20" s="102"/>
      <c r="O20" s="112" t="b">
        <v>0</v>
      </c>
      <c r="P20" s="62" t="s">
        <v>1714</v>
      </c>
    </row>
    <row r="21" spans="1:16" ht="36.75" customHeight="1">
      <c r="A21" s="79"/>
      <c r="B21" s="108"/>
      <c r="C21" s="387" t="s">
        <v>14</v>
      </c>
      <c r="D21" s="387"/>
      <c r="E21" s="387"/>
      <c r="F21" s="387"/>
      <c r="G21" s="387"/>
      <c r="H21" s="387"/>
      <c r="I21" s="387"/>
      <c r="J21" s="387"/>
      <c r="K21" s="387"/>
      <c r="L21" s="388"/>
      <c r="M21" s="102"/>
      <c r="O21" s="112" t="b">
        <v>0</v>
      </c>
      <c r="P21" s="62" t="s">
        <v>1715</v>
      </c>
    </row>
    <row r="22" spans="1:16" ht="15" customHeight="1">
      <c r="A22" s="79"/>
      <c r="B22" s="96"/>
      <c r="D22" s="380"/>
      <c r="E22" s="380"/>
      <c r="F22" s="380"/>
      <c r="G22" s="380"/>
      <c r="H22" s="380"/>
      <c r="I22" s="380"/>
      <c r="J22" s="380"/>
      <c r="K22" s="380"/>
      <c r="L22" s="381"/>
      <c r="M22" s="85"/>
      <c r="P22" s="62" t="s">
        <v>1716</v>
      </c>
    </row>
    <row r="23" spans="1:16" ht="22.5" customHeight="1">
      <c r="A23" s="79"/>
      <c r="B23" s="382" t="s">
        <v>15</v>
      </c>
      <c r="C23" s="383"/>
      <c r="D23" s="383"/>
      <c r="E23" s="383"/>
      <c r="F23" s="383"/>
      <c r="G23" s="383"/>
      <c r="H23" s="383"/>
      <c r="I23" s="383"/>
      <c r="J23" s="383"/>
      <c r="K23" s="383"/>
      <c r="L23" s="384"/>
      <c r="M23" s="103"/>
      <c r="P23" s="62" t="s">
        <v>1711</v>
      </c>
    </row>
    <row r="24" spans="1:16" ht="15" customHeight="1">
      <c r="A24" s="79"/>
      <c r="B24" s="96"/>
      <c r="L24" s="107"/>
      <c r="M24" s="85"/>
      <c r="P24" s="62" t="s">
        <v>1709</v>
      </c>
    </row>
    <row r="25" spans="1:16" ht="22.5" customHeight="1">
      <c r="A25" s="79"/>
      <c r="B25" s="97" t="s">
        <v>16</v>
      </c>
      <c r="C25" s="109"/>
      <c r="D25" s="86" t="s">
        <v>17</v>
      </c>
      <c r="E25" s="109"/>
      <c r="F25" s="86" t="s">
        <v>18</v>
      </c>
      <c r="G25" s="109"/>
      <c r="H25" s="86" t="s">
        <v>19</v>
      </c>
      <c r="L25" s="107"/>
      <c r="M25" s="85"/>
      <c r="P25" s="62" t="s">
        <v>1710</v>
      </c>
    </row>
    <row r="26" spans="1:16" ht="15" customHeight="1">
      <c r="A26" s="79"/>
      <c r="B26" s="96"/>
      <c r="L26" s="107"/>
      <c r="M26" s="85"/>
    </row>
    <row r="27" spans="1:16" ht="22.5" customHeight="1">
      <c r="A27" s="79"/>
      <c r="B27" s="96"/>
      <c r="C27" s="87" t="s">
        <v>20</v>
      </c>
      <c r="H27" s="257"/>
      <c r="I27" s="377"/>
      <c r="J27" s="377"/>
      <c r="K27" s="377"/>
      <c r="L27" s="107"/>
      <c r="M27" s="85"/>
    </row>
    <row r="28" spans="1:16" ht="22.5" customHeight="1">
      <c r="A28" s="79"/>
      <c r="B28" s="96"/>
      <c r="C28" s="87" t="s">
        <v>21</v>
      </c>
      <c r="H28" s="377"/>
      <c r="I28" s="377"/>
      <c r="J28" s="377"/>
      <c r="K28" s="377"/>
      <c r="L28" s="107"/>
      <c r="M28" s="85"/>
    </row>
    <row r="29" spans="1:16" ht="15" customHeight="1">
      <c r="A29" s="79"/>
      <c r="B29" s="96"/>
      <c r="L29" s="107"/>
      <c r="M29" s="85"/>
    </row>
    <row r="30" spans="1:16" ht="22.5" customHeight="1">
      <c r="A30" s="79"/>
      <c r="B30" s="96"/>
      <c r="G30" s="62" t="s">
        <v>22</v>
      </c>
      <c r="I30" s="375"/>
      <c r="J30" s="375"/>
      <c r="K30" s="375"/>
      <c r="L30" s="107"/>
      <c r="M30" s="85"/>
    </row>
    <row r="31" spans="1:16" ht="15" customHeight="1">
      <c r="A31" s="79"/>
      <c r="B31" s="96"/>
      <c r="L31" s="107"/>
      <c r="M31" s="85"/>
    </row>
    <row r="32" spans="1:16" ht="22.5" customHeight="1">
      <c r="A32" s="79"/>
      <c r="B32" s="376" t="s">
        <v>1860</v>
      </c>
      <c r="C32" s="375"/>
      <c r="D32" s="375"/>
      <c r="E32" s="375"/>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BFlGPM2Vg5KiteoPi/VTWwnoPN9L6BpjCxC+6vfwd2hZ44lelSNCiDhFu2CGvHIOpxJg5PrwqfElMCvJUEDWPw==" saltValue="5FI4aRaLIJoJ/XHgl6U0A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 type="list" xr:uid="{786B4A40-D90F-4608-AC64-D574806CB3DE}">
          <x14:formula1>
            <xm:f>プルダウンリスト一覧!$G$2:$G$12</xm:f>
          </x14:formula1>
          <xm:sqref>C15:I15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workbookViewId="0"/>
  </sheetViews>
  <sheetFormatPr defaultRowHeight="18.75" outlineLevelCol="1"/>
  <cols>
    <col min="1" max="1" width="9" style="65"/>
    <col min="2" max="2" width="9" style="347" customWidth="1"/>
    <col min="3" max="13" width="9" style="65" customWidth="1"/>
    <col min="14" max="269" width="9" style="65" customWidth="1" outlineLevel="1"/>
    <col min="270" max="16384" width="9" style="65"/>
  </cols>
  <sheetData>
    <row r="1" spans="1:390">
      <c r="A1" s="66" t="s">
        <v>1060</v>
      </c>
      <c r="B1" s="345" t="s">
        <v>1061</v>
      </c>
      <c r="C1" s="66" t="s">
        <v>1062</v>
      </c>
      <c r="D1" s="66" t="s">
        <v>1063</v>
      </c>
      <c r="E1" s="66" t="s">
        <v>1331</v>
      </c>
      <c r="F1" s="66" t="s">
        <v>1332</v>
      </c>
      <c r="G1" s="66" t="s">
        <v>1332</v>
      </c>
      <c r="H1" s="66" t="s">
        <v>1064</v>
      </c>
      <c r="I1" s="66" t="s">
        <v>1065</v>
      </c>
      <c r="J1" s="66" t="s">
        <v>1066</v>
      </c>
      <c r="K1" s="66" t="s">
        <v>1067</v>
      </c>
      <c r="L1" s="66" t="s">
        <v>1330</v>
      </c>
      <c r="M1" s="66" t="s">
        <v>1333</v>
      </c>
      <c r="N1" s="66" t="s">
        <v>1068</v>
      </c>
      <c r="O1" s="66" t="s">
        <v>1069</v>
      </c>
      <c r="P1" s="66" t="s">
        <v>1070</v>
      </c>
      <c r="Q1" s="66" t="s">
        <v>1071</v>
      </c>
      <c r="R1" s="66" t="s">
        <v>1072</v>
      </c>
      <c r="S1" s="66" t="s">
        <v>1073</v>
      </c>
      <c r="T1" s="66" t="s">
        <v>1074</v>
      </c>
      <c r="U1" s="66" t="s">
        <v>1334</v>
      </c>
      <c r="V1" s="66" t="s">
        <v>1335</v>
      </c>
      <c r="W1" s="66" t="s">
        <v>1336</v>
      </c>
      <c r="X1" s="66" t="s">
        <v>1337</v>
      </c>
      <c r="Y1" s="66" t="s">
        <v>1338</v>
      </c>
      <c r="Z1" s="66" t="s">
        <v>1339</v>
      </c>
      <c r="AA1" s="66" t="s">
        <v>1075</v>
      </c>
      <c r="AB1" s="66" t="s">
        <v>1076</v>
      </c>
      <c r="AC1" s="66" t="s">
        <v>1077</v>
      </c>
      <c r="AD1" s="66" t="s">
        <v>1078</v>
      </c>
      <c r="AE1" s="66" t="s">
        <v>1079</v>
      </c>
      <c r="AF1" s="66" t="s">
        <v>1080</v>
      </c>
      <c r="AG1" s="66" t="s">
        <v>1081</v>
      </c>
      <c r="AH1" s="66" t="s">
        <v>1340</v>
      </c>
      <c r="AI1" s="66" t="s">
        <v>1341</v>
      </c>
      <c r="AJ1" s="66" t="s">
        <v>1342</v>
      </c>
      <c r="AK1" s="66" t="s">
        <v>1343</v>
      </c>
      <c r="AL1" s="66" t="s">
        <v>1344</v>
      </c>
      <c r="AM1" s="66" t="s">
        <v>1345</v>
      </c>
      <c r="AN1" s="66" t="s">
        <v>1346</v>
      </c>
      <c r="AO1" s="66" t="s">
        <v>1347</v>
      </c>
      <c r="AP1" s="66" t="s">
        <v>1082</v>
      </c>
      <c r="AQ1" s="66" t="s">
        <v>1349</v>
      </c>
      <c r="AR1" s="66" t="s">
        <v>1350</v>
      </c>
      <c r="AS1" s="66" t="s">
        <v>1351</v>
      </c>
      <c r="AT1" s="66" t="s">
        <v>1352</v>
      </c>
      <c r="AU1" s="66" t="s">
        <v>1353</v>
      </c>
      <c r="AV1" s="66" t="s">
        <v>1354</v>
      </c>
      <c r="AW1" s="66" t="s">
        <v>1356</v>
      </c>
      <c r="AX1" s="66" t="s">
        <v>1357</v>
      </c>
      <c r="AY1" s="66" t="s">
        <v>1358</v>
      </c>
      <c r="AZ1" s="66" t="s">
        <v>1359</v>
      </c>
      <c r="BA1" s="66" t="s">
        <v>1360</v>
      </c>
      <c r="BB1" s="66" t="s">
        <v>1361</v>
      </c>
      <c r="BC1" s="66" t="s">
        <v>1362</v>
      </c>
      <c r="BD1" s="66" t="s">
        <v>1363</v>
      </c>
      <c r="BE1" s="66" t="s">
        <v>1364</v>
      </c>
      <c r="BF1" s="66" t="s">
        <v>1365</v>
      </c>
      <c r="BG1" s="66" t="s">
        <v>1366</v>
      </c>
      <c r="BH1" s="66" t="s">
        <v>1367</v>
      </c>
      <c r="BI1" s="66" t="s">
        <v>1368</v>
      </c>
      <c r="BJ1" s="66" t="s">
        <v>1369</v>
      </c>
      <c r="BK1" s="66" t="s">
        <v>1370</v>
      </c>
      <c r="BL1" s="66" t="s">
        <v>1371</v>
      </c>
      <c r="BM1" s="66" t="s">
        <v>1372</v>
      </c>
      <c r="BN1" s="66" t="s">
        <v>1373</v>
      </c>
      <c r="BO1" s="66" t="s">
        <v>1374</v>
      </c>
      <c r="BP1" s="66" t="s">
        <v>1375</v>
      </c>
      <c r="BQ1" s="66" t="s">
        <v>1376</v>
      </c>
      <c r="BR1" s="66" t="s">
        <v>1377</v>
      </c>
      <c r="BS1" s="66" t="s">
        <v>1378</v>
      </c>
      <c r="BT1" s="66" t="s">
        <v>1379</v>
      </c>
      <c r="BU1" s="66" t="s">
        <v>1380</v>
      </c>
      <c r="BV1" s="66" t="s">
        <v>1381</v>
      </c>
      <c r="BW1" s="66" t="s">
        <v>1382</v>
      </c>
      <c r="BX1" s="66" t="s">
        <v>1383</v>
      </c>
      <c r="BY1" s="66" t="s">
        <v>1384</v>
      </c>
      <c r="BZ1" s="66" t="s">
        <v>1385</v>
      </c>
      <c r="CA1" s="66" t="s">
        <v>1386</v>
      </c>
      <c r="CB1" s="66" t="s">
        <v>1387</v>
      </c>
      <c r="CC1" s="66" t="s">
        <v>1389</v>
      </c>
      <c r="CD1" s="66" t="s">
        <v>1388</v>
      </c>
      <c r="CE1" s="66" t="s">
        <v>1355</v>
      </c>
      <c r="CF1" s="66" t="s">
        <v>1390</v>
      </c>
      <c r="CG1" s="66" t="s">
        <v>1083</v>
      </c>
      <c r="CH1" s="66" t="s">
        <v>1391</v>
      </c>
      <c r="CI1" s="66" t="s">
        <v>1392</v>
      </c>
      <c r="CJ1" s="66" t="s">
        <v>1393</v>
      </c>
      <c r="CK1" s="66" t="s">
        <v>1394</v>
      </c>
      <c r="CL1" s="66" t="s">
        <v>1395</v>
      </c>
      <c r="CM1" s="66" t="s">
        <v>1396</v>
      </c>
      <c r="CN1" s="66" t="s">
        <v>1397</v>
      </c>
      <c r="CO1" s="66" t="s">
        <v>1400</v>
      </c>
      <c r="CP1" s="66" t="s">
        <v>1401</v>
      </c>
      <c r="CQ1" s="66" t="s">
        <v>1402</v>
      </c>
      <c r="CR1" s="66" t="s">
        <v>1403</v>
      </c>
      <c r="CS1" s="66" t="s">
        <v>1404</v>
      </c>
      <c r="CT1" s="66" t="s">
        <v>1084</v>
      </c>
      <c r="CU1" s="66" t="s">
        <v>1085</v>
      </c>
      <c r="CV1" s="66" t="s">
        <v>1086</v>
      </c>
      <c r="CW1" s="66" t="s">
        <v>1405</v>
      </c>
      <c r="CX1" s="66" t="s">
        <v>1087</v>
      </c>
      <c r="CY1" s="66" t="s">
        <v>1406</v>
      </c>
      <c r="CZ1" s="66" t="s">
        <v>1407</v>
      </c>
      <c r="DA1" s="66" t="s">
        <v>1408</v>
      </c>
      <c r="DB1" s="66" t="s">
        <v>1409</v>
      </c>
      <c r="DC1" s="66" t="s">
        <v>1410</v>
      </c>
      <c r="DD1" s="66" t="s">
        <v>1411</v>
      </c>
      <c r="DE1" s="66" t="s">
        <v>1412</v>
      </c>
      <c r="DF1" s="66" t="s">
        <v>1415</v>
      </c>
      <c r="DG1" s="66" t="s">
        <v>1413</v>
      </c>
      <c r="DH1" s="66" t="s">
        <v>1414</v>
      </c>
      <c r="DI1" s="66" t="s">
        <v>1416</v>
      </c>
      <c r="DJ1" s="66" t="s">
        <v>1088</v>
      </c>
      <c r="DK1" s="66" t="s">
        <v>1417</v>
      </c>
      <c r="DL1" s="66" t="s">
        <v>1089</v>
      </c>
      <c r="DM1" s="66" t="s">
        <v>1418</v>
      </c>
      <c r="DN1" s="66" t="s">
        <v>1419</v>
      </c>
      <c r="DO1" s="66" t="s">
        <v>1422</v>
      </c>
      <c r="DP1" s="66" t="s">
        <v>1420</v>
      </c>
      <c r="DQ1" s="66" t="s">
        <v>1421</v>
      </c>
      <c r="DR1" s="66" t="s">
        <v>1423</v>
      </c>
      <c r="DS1" s="66" t="s">
        <v>1424</v>
      </c>
      <c r="DT1" s="66" t="s">
        <v>1425</v>
      </c>
      <c r="DU1" s="66" t="s">
        <v>1426</v>
      </c>
      <c r="DV1" s="66" t="s">
        <v>1427</v>
      </c>
      <c r="DW1" s="66" t="s">
        <v>1428</v>
      </c>
      <c r="DX1" s="66" t="s">
        <v>1429</v>
      </c>
      <c r="DY1" s="66" t="s">
        <v>1430</v>
      </c>
      <c r="DZ1" s="66" t="s">
        <v>1431</v>
      </c>
      <c r="EA1" s="66" t="s">
        <v>1435</v>
      </c>
      <c r="EB1" s="66" t="s">
        <v>1436</v>
      </c>
      <c r="EC1" s="66" t="s">
        <v>1437</v>
      </c>
      <c r="ED1" s="66" t="s">
        <v>1438</v>
      </c>
      <c r="EE1" s="66" t="s">
        <v>1439</v>
      </c>
      <c r="EF1" s="66" t="s">
        <v>1440</v>
      </c>
      <c r="EG1" s="66" t="s">
        <v>1441</v>
      </c>
      <c r="EH1" s="66" t="s">
        <v>1442</v>
      </c>
      <c r="EI1" s="66" t="s">
        <v>1443</v>
      </c>
      <c r="EJ1" s="66" t="s">
        <v>1444</v>
      </c>
      <c r="EK1" s="66" t="s">
        <v>1445</v>
      </c>
      <c r="EL1" s="66" t="s">
        <v>1446</v>
      </c>
      <c r="EM1" s="66" t="s">
        <v>1447</v>
      </c>
      <c r="EN1" s="66" t="s">
        <v>1448</v>
      </c>
      <c r="EO1" s="66" t="s">
        <v>1449</v>
      </c>
      <c r="EP1" s="66" t="s">
        <v>1450</v>
      </c>
      <c r="EQ1" s="66" t="s">
        <v>1451</v>
      </c>
      <c r="ER1" s="66" t="s">
        <v>1452</v>
      </c>
      <c r="ES1" s="66" t="s">
        <v>1453</v>
      </c>
      <c r="ET1" s="66" t="s">
        <v>1454</v>
      </c>
      <c r="EU1" s="66" t="s">
        <v>1455</v>
      </c>
      <c r="EV1" s="66" t="s">
        <v>1456</v>
      </c>
      <c r="EW1" s="66" t="s">
        <v>1457</v>
      </c>
      <c r="EX1" s="66" t="s">
        <v>1458</v>
      </c>
      <c r="EY1" s="66" t="s">
        <v>1459</v>
      </c>
      <c r="EZ1" s="66" t="s">
        <v>1460</v>
      </c>
      <c r="FA1" s="66" t="s">
        <v>1461</v>
      </c>
      <c r="FB1" s="66" t="s">
        <v>1462</v>
      </c>
      <c r="FC1" s="66" t="s">
        <v>1524</v>
      </c>
      <c r="FD1" s="66" t="s">
        <v>1525</v>
      </c>
      <c r="FE1" s="66" t="s">
        <v>1526</v>
      </c>
      <c r="FF1" s="66" t="s">
        <v>1527</v>
      </c>
      <c r="FG1" s="66" t="s">
        <v>1090</v>
      </c>
      <c r="FH1" s="66" t="s">
        <v>1528</v>
      </c>
      <c r="FI1" s="66" t="s">
        <v>1529</v>
      </c>
      <c r="FJ1" s="66" t="s">
        <v>1530</v>
      </c>
      <c r="FK1" s="66" t="s">
        <v>1531</v>
      </c>
      <c r="FL1" s="66" t="s">
        <v>1091</v>
      </c>
      <c r="FM1" s="66" t="s">
        <v>1532</v>
      </c>
      <c r="FN1" s="66" t="s">
        <v>1533</v>
      </c>
      <c r="FO1" s="66" t="s">
        <v>1534</v>
      </c>
      <c r="FP1" s="66" t="s">
        <v>1535</v>
      </c>
      <c r="FQ1" s="66" t="s">
        <v>1536</v>
      </c>
      <c r="FR1" s="66" t="s">
        <v>1537</v>
      </c>
      <c r="FS1" s="66" t="s">
        <v>1538</v>
      </c>
      <c r="FT1" s="66" t="s">
        <v>1542</v>
      </c>
      <c r="FU1" s="66" t="s">
        <v>1543</v>
      </c>
      <c r="FV1" s="66" t="s">
        <v>1544</v>
      </c>
      <c r="FW1" s="66" t="s">
        <v>1545</v>
      </c>
      <c r="FX1" s="66" t="s">
        <v>1546</v>
      </c>
      <c r="FY1" s="66" t="s">
        <v>1547</v>
      </c>
      <c r="FZ1" s="66" t="s">
        <v>1747</v>
      </c>
      <c r="GA1" s="66" t="s">
        <v>1548</v>
      </c>
      <c r="GB1" s="66" t="s">
        <v>1549</v>
      </c>
      <c r="GC1" s="66" t="s">
        <v>1550</v>
      </c>
      <c r="GD1" s="66" t="s">
        <v>1551</v>
      </c>
      <c r="GE1" s="66" t="s">
        <v>1550</v>
      </c>
      <c r="GF1" s="66" t="s">
        <v>1552</v>
      </c>
      <c r="GG1" s="66" t="s">
        <v>1553</v>
      </c>
      <c r="GH1" s="66" t="s">
        <v>1554</v>
      </c>
      <c r="GI1" s="66" t="s">
        <v>1555</v>
      </c>
      <c r="GJ1" s="66" t="s">
        <v>1556</v>
      </c>
      <c r="GK1" s="66" t="s">
        <v>1555</v>
      </c>
      <c r="GL1" s="66" t="s">
        <v>1556</v>
      </c>
      <c r="GM1" s="66" t="s">
        <v>1557</v>
      </c>
      <c r="GN1" s="66" t="s">
        <v>1558</v>
      </c>
      <c r="GO1" s="66" t="s">
        <v>1749</v>
      </c>
      <c r="GP1" s="66" t="s">
        <v>1750</v>
      </c>
      <c r="GQ1" s="66" t="s">
        <v>1748</v>
      </c>
      <c r="GR1" s="66" t="s">
        <v>1751</v>
      </c>
      <c r="GS1" s="66" t="s">
        <v>1752</v>
      </c>
      <c r="GT1" s="66" t="s">
        <v>1753</v>
      </c>
      <c r="GU1" s="66" t="s">
        <v>1754</v>
      </c>
      <c r="GV1" s="66" t="s">
        <v>1559</v>
      </c>
      <c r="GW1" s="66" t="s">
        <v>1560</v>
      </c>
      <c r="GX1" s="66" t="s">
        <v>1561</v>
      </c>
      <c r="GY1" s="66" t="s">
        <v>1562</v>
      </c>
      <c r="GZ1" s="66" t="s">
        <v>1563</v>
      </c>
      <c r="HA1" s="66" t="s">
        <v>1564</v>
      </c>
      <c r="HB1" s="66" t="s">
        <v>1565</v>
      </c>
      <c r="HC1" s="66" t="s">
        <v>1566</v>
      </c>
      <c r="HD1" s="66" t="s">
        <v>1567</v>
      </c>
      <c r="HE1" s="66" t="s">
        <v>1568</v>
      </c>
      <c r="HF1" s="66" t="s">
        <v>1569</v>
      </c>
      <c r="HG1" s="66" t="s">
        <v>1570</v>
      </c>
      <c r="HH1" s="66" t="s">
        <v>1571</v>
      </c>
      <c r="HI1" s="66" t="s">
        <v>1572</v>
      </c>
      <c r="HJ1" s="66" t="s">
        <v>1573</v>
      </c>
      <c r="HK1" s="66" t="s">
        <v>1574</v>
      </c>
      <c r="HL1" s="66" t="s">
        <v>1575</v>
      </c>
      <c r="HM1" s="66" t="s">
        <v>1612</v>
      </c>
      <c r="HN1" s="66" t="s">
        <v>1613</v>
      </c>
      <c r="HO1" s="66" t="s">
        <v>1614</v>
      </c>
      <c r="HP1" s="66" t="s">
        <v>1615</v>
      </c>
      <c r="HQ1" s="66" t="s">
        <v>1616</v>
      </c>
      <c r="HR1" s="66" t="s">
        <v>1617</v>
      </c>
      <c r="HS1" s="66" t="s">
        <v>1618</v>
      </c>
      <c r="HT1" s="66" t="s">
        <v>1619</v>
      </c>
      <c r="HU1" s="66" t="s">
        <v>1620</v>
      </c>
      <c r="HV1" s="66" t="s">
        <v>1621</v>
      </c>
      <c r="HW1" s="66" t="s">
        <v>1622</v>
      </c>
      <c r="HX1" s="66" t="s">
        <v>1623</v>
      </c>
      <c r="HY1" s="66" t="s">
        <v>1624</v>
      </c>
      <c r="HZ1" s="66" t="s">
        <v>1625</v>
      </c>
      <c r="IA1" s="66" t="s">
        <v>1626</v>
      </c>
      <c r="IB1" s="66" t="s">
        <v>1627</v>
      </c>
      <c r="IC1" s="66" t="s">
        <v>1628</v>
      </c>
      <c r="ID1" s="66" t="s">
        <v>1629</v>
      </c>
      <c r="IE1" s="66" t="s">
        <v>1630</v>
      </c>
      <c r="IF1" s="66" t="s">
        <v>1631</v>
      </c>
      <c r="IG1" s="66" t="s">
        <v>1632</v>
      </c>
      <c r="IH1" s="66" t="s">
        <v>1633</v>
      </c>
      <c r="II1" s="66" t="s">
        <v>1634</v>
      </c>
      <c r="IJ1" s="66" t="s">
        <v>1635</v>
      </c>
      <c r="IK1" s="66" t="s">
        <v>1636</v>
      </c>
      <c r="IL1" s="66" t="s">
        <v>1637</v>
      </c>
      <c r="IM1" s="66" t="s">
        <v>1638</v>
      </c>
      <c r="IN1" s="66" t="s">
        <v>1639</v>
      </c>
      <c r="IO1" s="66" t="s">
        <v>1640</v>
      </c>
      <c r="IP1" s="66" t="s">
        <v>1641</v>
      </c>
      <c r="IQ1" s="66" t="s">
        <v>1642</v>
      </c>
      <c r="IR1" s="66" t="s">
        <v>1643</v>
      </c>
      <c r="IS1" s="66" t="s">
        <v>1644</v>
      </c>
      <c r="IT1" s="66" t="s">
        <v>1645</v>
      </c>
      <c r="IU1" s="66" t="s">
        <v>1646</v>
      </c>
      <c r="IV1" s="66" t="s">
        <v>1647</v>
      </c>
      <c r="IW1" s="66" t="s">
        <v>1648</v>
      </c>
      <c r="IX1" s="66" t="s">
        <v>1649</v>
      </c>
      <c r="IY1" s="66" t="s">
        <v>1650</v>
      </c>
      <c r="IZ1" s="66" t="s">
        <v>1651</v>
      </c>
      <c r="JA1" s="66" t="s">
        <v>1652</v>
      </c>
      <c r="JB1" s="66" t="s">
        <v>1653</v>
      </c>
      <c r="JC1" s="66" t="s">
        <v>1654</v>
      </c>
      <c r="JD1" s="66" t="s">
        <v>1655</v>
      </c>
      <c r="JE1" s="66" t="s">
        <v>1656</v>
      </c>
      <c r="JF1" s="66" t="s">
        <v>1657</v>
      </c>
      <c r="JG1" s="66" t="s">
        <v>1658</v>
      </c>
      <c r="JH1" s="66" t="s">
        <v>1659</v>
      </c>
      <c r="JI1" s="66" t="s">
        <v>1660</v>
      </c>
      <c r="JJ1" s="66" t="s">
        <v>1661</v>
      </c>
      <c r="JK1" s="66" t="s">
        <v>1662</v>
      </c>
      <c r="JL1" s="66" t="s">
        <v>1663</v>
      </c>
      <c r="JM1" s="66" t="s">
        <v>1664</v>
      </c>
      <c r="JN1" s="66" t="s">
        <v>1665</v>
      </c>
      <c r="JO1" s="66" t="s">
        <v>1666</v>
      </c>
      <c r="JP1" s="66" t="s">
        <v>1667</v>
      </c>
      <c r="JQ1" s="66" t="s">
        <v>1668</v>
      </c>
      <c r="JR1" s="66" t="s">
        <v>1669</v>
      </c>
      <c r="JS1" s="66" t="s">
        <v>1670</v>
      </c>
      <c r="JT1" s="66" t="s">
        <v>1671</v>
      </c>
      <c r="JU1" s="66" t="s">
        <v>1672</v>
      </c>
      <c r="JV1" s="66" t="s">
        <v>1673</v>
      </c>
      <c r="JW1" s="66" t="s">
        <v>1674</v>
      </c>
      <c r="JX1" s="66" t="s">
        <v>1675</v>
      </c>
      <c r="JY1" s="66" t="s">
        <v>1676</v>
      </c>
      <c r="JZ1" s="66" t="s">
        <v>1677</v>
      </c>
      <c r="KA1" s="66" t="s">
        <v>1678</v>
      </c>
      <c r="KB1" s="66" t="s">
        <v>1679</v>
      </c>
      <c r="KC1" s="66" t="s">
        <v>1680</v>
      </c>
      <c r="KD1" s="66" t="s">
        <v>1681</v>
      </c>
      <c r="KE1" s="66" t="s">
        <v>1682</v>
      </c>
      <c r="KF1" s="66" t="s">
        <v>1683</v>
      </c>
      <c r="KG1" s="66" t="s">
        <v>1684</v>
      </c>
      <c r="KH1" s="66" t="s">
        <v>1685</v>
      </c>
      <c r="KI1" s="66" t="s">
        <v>1686</v>
      </c>
      <c r="KJ1" s="66" t="s">
        <v>1687</v>
      </c>
      <c r="KK1" s="66" t="s">
        <v>1688</v>
      </c>
      <c r="KL1" s="66" t="s">
        <v>1689</v>
      </c>
      <c r="KM1" s="66" t="s">
        <v>1690</v>
      </c>
      <c r="KN1" s="66" t="s">
        <v>1691</v>
      </c>
      <c r="KO1" s="66" t="s">
        <v>1692</v>
      </c>
      <c r="KP1" s="66" t="s">
        <v>1693</v>
      </c>
      <c r="KQ1" s="66" t="s">
        <v>1694</v>
      </c>
      <c r="KR1" s="66" t="s">
        <v>1695</v>
      </c>
      <c r="KS1" s="66" t="s">
        <v>1836</v>
      </c>
      <c r="KT1" s="66" t="s">
        <v>1837</v>
      </c>
      <c r="KU1" s="66" t="s">
        <v>1838</v>
      </c>
      <c r="KV1" s="66" t="s">
        <v>1839</v>
      </c>
      <c r="KW1" s="66" t="s">
        <v>1755</v>
      </c>
      <c r="KX1" s="66" t="s">
        <v>1756</v>
      </c>
      <c r="KY1" s="66" t="s">
        <v>1757</v>
      </c>
      <c r="KZ1" s="66" t="s">
        <v>1758</v>
      </c>
      <c r="LA1" s="66" t="s">
        <v>1759</v>
      </c>
      <c r="LB1" s="66" t="s">
        <v>1760</v>
      </c>
      <c r="LC1" s="66" t="s">
        <v>1761</v>
      </c>
      <c r="LD1" s="66" t="s">
        <v>1762</v>
      </c>
      <c r="LE1" s="66" t="s">
        <v>1763</v>
      </c>
      <c r="LF1" s="66" t="s">
        <v>1764</v>
      </c>
      <c r="LG1" s="66" t="s">
        <v>1765</v>
      </c>
      <c r="LH1" s="66" t="s">
        <v>1766</v>
      </c>
      <c r="LI1" s="66" t="s">
        <v>1767</v>
      </c>
      <c r="LJ1" s="66" t="s">
        <v>1768</v>
      </c>
      <c r="LK1" s="66" t="s">
        <v>1769</v>
      </c>
      <c r="LL1" s="66" t="s">
        <v>1770</v>
      </c>
      <c r="LM1" s="66" t="s">
        <v>1771</v>
      </c>
      <c r="LN1" s="66" t="s">
        <v>1772</v>
      </c>
      <c r="LO1" s="66" t="s">
        <v>1773</v>
      </c>
      <c r="LP1" s="66" t="s">
        <v>1774</v>
      </c>
      <c r="LQ1" s="66" t="s">
        <v>1775</v>
      </c>
      <c r="LR1" s="66" t="s">
        <v>1776</v>
      </c>
      <c r="LS1" s="66" t="s">
        <v>1777</v>
      </c>
      <c r="LT1" s="66" t="s">
        <v>1778</v>
      </c>
      <c r="LU1" s="66" t="s">
        <v>1779</v>
      </c>
      <c r="LV1" s="66" t="s">
        <v>1780</v>
      </c>
      <c r="LW1" s="66" t="s">
        <v>1781</v>
      </c>
      <c r="LX1" s="66" t="s">
        <v>1782</v>
      </c>
      <c r="LY1" s="66" t="s">
        <v>1783</v>
      </c>
      <c r="LZ1" s="66" t="s">
        <v>1784</v>
      </c>
      <c r="MA1" s="66" t="s">
        <v>1785</v>
      </c>
      <c r="MB1" s="66" t="s">
        <v>1786</v>
      </c>
      <c r="MC1" s="66" t="s">
        <v>1787</v>
      </c>
      <c r="MD1" s="66" t="s">
        <v>1788</v>
      </c>
      <c r="ME1" s="66" t="s">
        <v>1789</v>
      </c>
      <c r="MF1" s="66" t="s">
        <v>1790</v>
      </c>
      <c r="MG1" s="66" t="s">
        <v>1791</v>
      </c>
      <c r="MH1" s="66" t="s">
        <v>1792</v>
      </c>
      <c r="MI1" s="66" t="s">
        <v>1793</v>
      </c>
      <c r="MJ1" s="66" t="s">
        <v>1794</v>
      </c>
      <c r="MK1" s="66" t="s">
        <v>1795</v>
      </c>
      <c r="ML1" s="66" t="s">
        <v>1796</v>
      </c>
      <c r="MM1" s="66" t="s">
        <v>1797</v>
      </c>
      <c r="MN1" s="66" t="s">
        <v>1798</v>
      </c>
      <c r="MO1" s="66" t="s">
        <v>1799</v>
      </c>
      <c r="MP1" s="66" t="s">
        <v>1800</v>
      </c>
      <c r="MQ1" s="66" t="s">
        <v>1801</v>
      </c>
      <c r="MR1" s="66" t="s">
        <v>1802</v>
      </c>
      <c r="MS1" s="66" t="s">
        <v>1803</v>
      </c>
      <c r="MT1" s="66" t="s">
        <v>1804</v>
      </c>
      <c r="MU1" s="66" t="s">
        <v>1805</v>
      </c>
      <c r="MV1" s="66" t="s">
        <v>1806</v>
      </c>
      <c r="MW1" s="66" t="s">
        <v>1807</v>
      </c>
      <c r="MX1" s="66" t="s">
        <v>1808</v>
      </c>
      <c r="MY1" s="66" t="s">
        <v>1809</v>
      </c>
      <c r="MZ1" s="66" t="s">
        <v>1810</v>
      </c>
      <c r="NA1" s="66" t="s">
        <v>1811</v>
      </c>
      <c r="NB1" s="66" t="s">
        <v>1812</v>
      </c>
      <c r="NC1" s="66" t="s">
        <v>1813</v>
      </c>
      <c r="ND1" s="66" t="s">
        <v>1814</v>
      </c>
      <c r="NE1" s="66" t="s">
        <v>1815</v>
      </c>
      <c r="NF1" s="66" t="s">
        <v>1816</v>
      </c>
      <c r="NG1" s="66" t="s">
        <v>1817</v>
      </c>
      <c r="NH1" s="66" t="s">
        <v>1818</v>
      </c>
      <c r="NI1" s="66" t="s">
        <v>1819</v>
      </c>
      <c r="NJ1" s="65" t="s">
        <v>1820</v>
      </c>
      <c r="NK1" s="65" t="s">
        <v>1821</v>
      </c>
      <c r="NL1" s="65" t="s">
        <v>1822</v>
      </c>
      <c r="NM1" s="65" t="s">
        <v>1823</v>
      </c>
      <c r="NN1" s="65" t="s">
        <v>1824</v>
      </c>
      <c r="NO1" s="65" t="s">
        <v>1825</v>
      </c>
      <c r="NP1" s="65" t="s">
        <v>1826</v>
      </c>
      <c r="NQ1" s="65" t="s">
        <v>1827</v>
      </c>
      <c r="NR1" s="65" t="s">
        <v>1828</v>
      </c>
      <c r="NS1" s="65" t="s">
        <v>1829</v>
      </c>
      <c r="NT1" s="65" t="s">
        <v>1830</v>
      </c>
      <c r="NU1" s="65" t="s">
        <v>1831</v>
      </c>
      <c r="NV1" s="65" t="s">
        <v>1832</v>
      </c>
      <c r="NW1" s="65" t="s">
        <v>1833</v>
      </c>
      <c r="NX1" s="65" t="s">
        <v>1834</v>
      </c>
      <c r="NY1" s="65" t="s">
        <v>1835</v>
      </c>
      <c r="NZ1" s="65" t="s">
        <v>1840</v>
      </c>
    </row>
    <row r="2" spans="1:390">
      <c r="A2" s="67" t="s">
        <v>1092</v>
      </c>
      <c r="B2" s="346">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67"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2" t="str">
        <f>'様式96_外来・在宅ベースアップ評価料（Ⅱ）'!$M$98</f>
        <v/>
      </c>
      <c r="CG2" s="332"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+新様式97_看護職員処遇改善評価料・入院ベースアップ評価料!$AK$59</f>
        <v>0</v>
      </c>
      <c r="DM2" s="68">
        <f>+新様式97_看護職員処遇改善評価料・入院ベースアップ評価料!$M$64</f>
        <v>0</v>
      </c>
      <c r="DN2" s="68">
        <f>+新様式97_看護職員処遇改善評価料・入院ベースアップ評価料!$M$67</f>
        <v>0</v>
      </c>
      <c r="DO2" s="68" t="b">
        <f>+新様式97_看護職員処遇改善評価料・入院ベースアップ評価料!$AM$70</f>
        <v>0</v>
      </c>
      <c r="DP2" s="68">
        <f>+新様式97_看護職員処遇改善評価料・入院ベースアップ評価料!$F$73</f>
        <v>0</v>
      </c>
      <c r="DQ2" s="68">
        <f>+新様式97_看護職員処遇改善評価料・入院ベースアップ評価料!$F$76</f>
        <v>0</v>
      </c>
      <c r="DR2" s="68" t="str">
        <f>+新様式97_看護職員処遇改善評価料・入院ベースアップ評価料!$N$80</f>
        <v/>
      </c>
      <c r="DS2" s="68">
        <f>+新様式97_看護職員処遇改善評価料・入院ベースアップ評価料!$O$89</f>
        <v>0</v>
      </c>
      <c r="DT2" s="68">
        <f>+新様式97_看護職員処遇改善評価料・入院ベースアップ評価料!$O$90</f>
        <v>0</v>
      </c>
      <c r="DU2" s="68">
        <f>+新様式97_看護職員処遇改善評価料・入院ベースアップ評価料!$O$91</f>
        <v>0</v>
      </c>
      <c r="DV2" s="68">
        <f>+新様式97_看護職員処遇改善評価料・入院ベースアップ評価料!$O$92</f>
        <v>0</v>
      </c>
      <c r="DW2" s="68">
        <f>+新様式97_看護職員処遇改善評価料・入院ベースアップ評価料!$O$93</f>
        <v>0</v>
      </c>
      <c r="DX2" s="68">
        <f>+新様式97_看護職員処遇改善評価料・入院ベースアップ評価料!$O$94</f>
        <v>0</v>
      </c>
      <c r="DY2" s="68">
        <f>+新様式97_看護職員処遇改善評価料・入院ベースアップ評価料!$O$95</f>
        <v>0</v>
      </c>
      <c r="DZ2" s="68">
        <f>+新様式97_看護職員処遇改善評価料・入院ベースアップ評価料!$O$96</f>
        <v>0</v>
      </c>
      <c r="EA2" s="68">
        <f>+新様式97_看護職員処遇改善評価料・入院ベースアップ評価料!$S$89</f>
        <v>0</v>
      </c>
      <c r="EB2" s="68">
        <f>+新様式97_看護職員処遇改善評価料・入院ベースアップ評価料!$S$90</f>
        <v>0</v>
      </c>
      <c r="EC2" s="68">
        <f>+新様式97_看護職員処遇改善評価料・入院ベースアップ評価料!$S$91</f>
        <v>0</v>
      </c>
      <c r="ED2" s="68">
        <f>+新様式97_看護職員処遇改善評価料・入院ベースアップ評価料!$S$92</f>
        <v>0</v>
      </c>
      <c r="EE2" s="68">
        <f>+新様式97_看護職員処遇改善評価料・入院ベースアップ評価料!$S$93</f>
        <v>0</v>
      </c>
      <c r="EF2" s="68">
        <f>+新様式97_看護職員処遇改善評価料・入院ベースアップ評価料!$S$94</f>
        <v>0</v>
      </c>
      <c r="EG2" s="68">
        <f>+新様式97_看護職員処遇改善評価料・入院ベースアップ評価料!$S$95</f>
        <v>0</v>
      </c>
      <c r="EH2" s="68">
        <f>+新様式97_看護職員処遇改善評価料・入院ベースアップ評価料!$S$96</f>
        <v>0</v>
      </c>
      <c r="EI2" s="68">
        <f>+新様式97_看護職員処遇改善評価料・入院ベースアップ評価料!$W$89</f>
        <v>0</v>
      </c>
      <c r="EJ2" s="68">
        <f>+新様式97_看護職員処遇改善評価料・入院ベースアップ評価料!$W$90</f>
        <v>0</v>
      </c>
      <c r="EK2" s="68">
        <f>+新様式97_看護職員処遇改善評価料・入院ベースアップ評価料!$W$91</f>
        <v>0</v>
      </c>
      <c r="EL2" s="68">
        <f>+新様式97_看護職員処遇改善評価料・入院ベースアップ評価料!$W$92</f>
        <v>0</v>
      </c>
      <c r="EM2" s="68">
        <f>+新様式97_看護職員処遇改善評価料・入院ベースアップ評価料!$W$93</f>
        <v>0</v>
      </c>
      <c r="EN2" s="68">
        <f>+新様式97_看護職員処遇改善評価料・入院ベースアップ評価料!$W$94</f>
        <v>0</v>
      </c>
      <c r="EO2" s="68">
        <f>+新様式97_看護職員処遇改善評価料・入院ベースアップ評価料!$W$95</f>
        <v>0</v>
      </c>
      <c r="EP2" s="68">
        <f>+新様式97_看護職員処遇改善評価料・入院ベースアップ評価料!$W$96</f>
        <v>0</v>
      </c>
      <c r="EQ2" s="68" t="str">
        <f>+新様式97_看護職員処遇改善評価料・入院ベースアップ評価料!$AC$89</f>
        <v/>
      </c>
      <c r="ER2" s="68" t="str">
        <f>+新様式97_看護職員処遇改善評価料・入院ベースアップ評価料!$AC$90</f>
        <v/>
      </c>
      <c r="ES2" s="68" t="str">
        <f>+新様式97_看護職員処遇改善評価料・入院ベースアップ評価料!$AC$91</f>
        <v/>
      </c>
      <c r="ET2" s="68" t="str">
        <f>+新様式97_看護職員処遇改善評価料・入院ベースアップ評価料!$AC$92</f>
        <v/>
      </c>
      <c r="EU2" s="68" t="str">
        <f>+新様式97_看護職員処遇改善評価料・入院ベースアップ評価料!$AC$93</f>
        <v/>
      </c>
      <c r="EV2" s="68" t="str">
        <f>+新様式97_看護職員処遇改善評価料・入院ベースアップ評価料!$AC$94</f>
        <v/>
      </c>
      <c r="EW2" s="68" t="str">
        <f>+新様式97_看護職員処遇改善評価料・入院ベースアップ評価料!$AC$95</f>
        <v/>
      </c>
      <c r="EX2" s="68" t="str">
        <f>+新様式97_看護職員処遇改善評価料・入院ベースアップ評価料!$AC$96</f>
        <v/>
      </c>
      <c r="EY2" s="68" t="str">
        <f>+新様式97_看護職員処遇改善評価料・入院ベースアップ評価料!$M$104</f>
        <v/>
      </c>
      <c r="EZ2" s="68">
        <f>+新様式97_看護職員処遇改善評価料・入院ベースアップ評価料!$Z$104</f>
        <v>0</v>
      </c>
      <c r="FA2" s="68" t="str">
        <f>+新様式97_看護職員処遇改善評価料・入院ベースアップ評価料!$AP$104</f>
        <v/>
      </c>
      <c r="FB2" s="68" t="str">
        <f>+新様式97_看護職員処遇改善評価料・入院ベースアップ評価料!$M$107</f>
        <v/>
      </c>
      <c r="FC2" s="68" t="str">
        <f>+新様式97_看護職員処遇改善評価料・入院ベースアップ評価料!$M$110</f>
        <v/>
      </c>
      <c r="FD2" s="68" t="str">
        <f>+新様式97_看護職員処遇改善評価料・入院ベースアップ評価料!$M$116</f>
        <v/>
      </c>
      <c r="FE2" s="68" t="b">
        <f>+新様式97_看護職員処遇改善評価料・入院ベースアップ評価料!$AK$125</f>
        <v>0</v>
      </c>
      <c r="FF2" s="68">
        <f>+新様式97_看護職員処遇改善評価料・入院ベースアップ評価料!$L$127</f>
        <v>0</v>
      </c>
      <c r="FG2" s="68" t="b">
        <f>+新様式97_看護職員処遇改善評価料・入院ベースアップ評価料!$AK$129</f>
        <v>0</v>
      </c>
      <c r="FH2" s="68" t="b">
        <f>+新様式97_看護職員処遇改善評価料・入院ベースアップ評価料!$AK$131</f>
        <v>0</v>
      </c>
      <c r="FI2" s="68" t="b">
        <f>+新様式97_看護職員処遇改善評価料・入院ベースアップ評価料!$AK$133</f>
        <v>0</v>
      </c>
      <c r="FJ2" s="68" t="b">
        <f>+新様式97_看護職員処遇改善評価料・入院ベースアップ評価料!$AK$137</f>
        <v>0</v>
      </c>
      <c r="FK2" s="68" t="b">
        <f>+新様式97_看護職員処遇改善評価料・入院ベースアップ評価料!$AK$141</f>
        <v>0</v>
      </c>
      <c r="FL2" s="68" t="str">
        <f>+新様式97_看護職員処遇改善評価料・入院ベースアップ評価料!$L$146</f>
        <v/>
      </c>
      <c r="FM2" s="68" t="str">
        <f>+新様式97_看護職員処遇改善評価料・入院ベースアップ評価料!$L$149</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t="str">
        <f>'（別添２）_賃金改善実績報告書・中間報告書（法人用）'!$AC$49</f>
        <v/>
      </c>
      <c r="LS2" s="68" t="str">
        <f>'（別添２）_賃金改善実績報告書・中間報告書（法人用）'!$AC$50</f>
        <v/>
      </c>
      <c r="LT2" s="68" t="str">
        <f>'（別添２）_賃金改善実績報告書・中間報告書（法人用）'!$AC$51</f>
        <v/>
      </c>
      <c r="LU2" s="68" t="str">
        <f>'（別添２）_賃金改善実績報告書・中間報告書（法人用）'!$AC$52</f>
        <v/>
      </c>
      <c r="LV2" s="68" t="str">
        <f>'（別添２）_賃金改善実績報告書・中間報告書（法人用）'!$AC$53</f>
        <v/>
      </c>
      <c r="LW2" s="68">
        <f>'（別添２）_賃金改善実績報告書・中間報告書（法人用）'!$AC$54</f>
        <v>0</v>
      </c>
      <c r="LX2" s="68">
        <f>'（別添２）_賃金改善実績報告書・中間報告書（法人用）'!$AC$57</f>
        <v>0</v>
      </c>
      <c r="LY2" s="68">
        <f>'（別添２）_賃金改善実績報告書・中間報告書（法人用）'!$AC$58</f>
        <v>0</v>
      </c>
      <c r="LZ2" s="68">
        <f>'（別添２）_賃金改善実績報告書・中間報告書（法人用）'!$AC$59</f>
        <v>0</v>
      </c>
      <c r="MA2" s="68" t="str">
        <f>'（別添２）_賃金改善実績報告書・中間報告書（法人用）'!$AC$60</f>
        <v/>
      </c>
      <c r="MB2" s="68" t="str">
        <f>'（別添２）_賃金改善実績報告書・中間報告書（法人用）'!$AC$61</f>
        <v/>
      </c>
      <c r="MC2" s="68">
        <f>'（別添２）_賃金改善実績報告書・中間報告書（法人用）'!$AC$62</f>
        <v>0</v>
      </c>
      <c r="MD2" s="68">
        <f>'（別添２）_賃金改善実績報告書・中間報告書（法人用）'!$AC$63</f>
        <v>0</v>
      </c>
      <c r="ME2" s="68">
        <f>'（別添２）_賃金改善実績報告書・中間報告書（法人用）'!$AC$66</f>
        <v>0</v>
      </c>
      <c r="MF2" s="68">
        <f>'（別添２）_賃金改善実績報告書・中間報告書（法人用）'!$AC$67</f>
        <v>0</v>
      </c>
      <c r="MG2" s="68">
        <f>'（別添２）_賃金改善実績報告書・中間報告書（法人用）'!$AC$68</f>
        <v>0</v>
      </c>
      <c r="MH2" s="68" t="str">
        <f>'（別添２）_賃金改善実績報告書・中間報告書（法人用）'!$AC$69</f>
        <v/>
      </c>
      <c r="MI2" s="68" t="str">
        <f>'（別添２）_賃金改善実績報告書・中間報告書（法人用）'!$AC$70</f>
        <v/>
      </c>
      <c r="MJ2" s="68">
        <f>'（別添２）_賃金改善実績報告書・中間報告書（法人用）'!$AC$71</f>
        <v>0</v>
      </c>
      <c r="MK2" s="68">
        <f>'（別添２）_賃金改善実績報告書・中間報告書（法人用）'!$AC$72</f>
        <v>0</v>
      </c>
      <c r="ML2" s="68">
        <f>'（別添２）_賃金改善実績報告書・中間報告書（法人用）'!$AC$75</f>
        <v>0</v>
      </c>
      <c r="MM2" s="68">
        <f>'（別添２）_賃金改善実績報告書・中間報告書（法人用）'!$AC$76</f>
        <v>0</v>
      </c>
      <c r="MN2" s="68">
        <f>'（別添２）_賃金改善実績報告書・中間報告書（法人用）'!$AC$77</f>
        <v>0</v>
      </c>
      <c r="MO2" s="68" t="str">
        <f>'（別添２）_賃金改善実績報告書・中間報告書（法人用）'!$AC$78</f>
        <v/>
      </c>
      <c r="MP2" s="68" t="str">
        <f>'（別添２）_賃金改善実績報告書・中間報告書（法人用）'!$AC$79</f>
        <v/>
      </c>
      <c r="MQ2" s="68">
        <f>'（別添２）_賃金改善実績報告書・中間報告書（法人用）'!$AC$80</f>
        <v>0</v>
      </c>
      <c r="MR2" s="68">
        <f>'（別添２）_賃金改善実績報告書・中間報告書（法人用）'!$AC$81</f>
        <v>0</v>
      </c>
      <c r="MS2" s="68">
        <f>'（別添２）_賃金改善実績報告書・中間報告書（法人用）'!$AC$84</f>
        <v>0</v>
      </c>
      <c r="MT2" s="68">
        <f>'（別添２）_賃金改善実績報告書・中間報告書（法人用）'!$AC$85</f>
        <v>0</v>
      </c>
      <c r="MU2" s="68">
        <f>'（別添２）_賃金改善実績報告書・中間報告書（法人用）'!$AC$86</f>
        <v>0</v>
      </c>
      <c r="MV2" s="68" t="str">
        <f>'（別添２）_賃金改善実績報告書・中間報告書（法人用）'!$AC$87</f>
        <v/>
      </c>
      <c r="MW2" s="68" t="str">
        <f>'（別添２）_賃金改善実績報告書・中間報告書（法人用）'!$AC$88</f>
        <v/>
      </c>
      <c r="MX2" s="68">
        <f>'（別添２）_賃金改善実績報告書・中間報告書（法人用）'!$AC$89</f>
        <v>0</v>
      </c>
      <c r="MY2" s="68">
        <f>'（別添２）_賃金改善実績報告書・中間報告書（法人用）'!$AC$90</f>
        <v>0</v>
      </c>
      <c r="MZ2" s="68">
        <f>'（別添２）_賃金改善実績報告書・中間報告書（法人用）'!$AC$93</f>
        <v>0</v>
      </c>
      <c r="NA2" s="68">
        <f>'（別添２）_賃金改善実績報告書・中間報告書（法人用）'!$AC$94</f>
        <v>0</v>
      </c>
      <c r="NB2" s="68">
        <f>'（別添２）_賃金改善実績報告書・中間報告書（法人用）'!$AC$95</f>
        <v>0</v>
      </c>
      <c r="NC2" s="68" t="str">
        <f>'（別添２）_賃金改善実績報告書・中間報告書（法人用）'!$AC$96</f>
        <v/>
      </c>
      <c r="ND2" s="68" t="str">
        <f>'（別添２）_賃金改善実績報告書・中間報告書（法人用）'!$AC$97</f>
        <v/>
      </c>
      <c r="NE2" s="68">
        <f>'（別添２）_賃金改善実績報告書・中間報告書（法人用）'!$AC$98</f>
        <v>0</v>
      </c>
      <c r="NF2" s="68">
        <f>'（別添２）_賃金改善実績報告書・中間報告書（法人用）'!$AC$99</f>
        <v>0</v>
      </c>
      <c r="NG2" s="68">
        <f>'（別添２）_賃金改善実績報告書・中間報告書（法人用）'!$AC$102</f>
        <v>0</v>
      </c>
      <c r="NH2" s="68">
        <f>'（別添２）_賃金改善実績報告書・中間報告書（法人用）'!$AC$103</f>
        <v>0</v>
      </c>
      <c r="NI2" s="68">
        <f>'（別添２）_賃金改善実績報告書・中間報告書（法人用）'!$AC$104</f>
        <v>0</v>
      </c>
      <c r="NJ2" s="68" t="str">
        <f>'（別添２）_賃金改善実績報告書・中間報告書（法人用）'!$AC$105</f>
        <v/>
      </c>
      <c r="NK2" s="68" t="str">
        <f>'（別添２）_賃金改善実績報告書・中間報告書（法人用）'!$AC$106</f>
        <v/>
      </c>
      <c r="NL2" s="68">
        <f>'（別添２）_賃金改善実績報告書・中間報告書（法人用）'!$AC$107</f>
        <v>0</v>
      </c>
      <c r="NM2" s="68">
        <f>'（別添２）_賃金改善実績報告書・中間報告書（法人用）'!$AC$108</f>
        <v>0</v>
      </c>
      <c r="NN2" s="68">
        <f>'（別添２）_賃金改善実績報告書・中間報告書（法人用）'!$AC$111</f>
        <v>0</v>
      </c>
      <c r="NO2" s="68">
        <f>'（別添２）_賃金改善実績報告書・中間報告書（法人用）'!$AC$112</f>
        <v>0</v>
      </c>
      <c r="NP2" s="68">
        <f>'（別添２）_賃金改善実績報告書・中間報告書（法人用）'!$AC$113</f>
        <v>0</v>
      </c>
      <c r="NQ2" s="68" t="str">
        <f>'（別添２）_賃金改善実績報告書・中間報告書（法人用）'!$AC$114</f>
        <v/>
      </c>
      <c r="NR2" s="68" t="str">
        <f>'（別添２）_賃金改善実績報告書・中間報告書（法人用）'!$AC$115</f>
        <v/>
      </c>
      <c r="NS2" s="68">
        <f>'（別添２）_賃金改善実績報告書・中間報告書（法人用）'!$AC$116</f>
        <v>0</v>
      </c>
      <c r="NT2" s="68">
        <f>'（別添２）_賃金改善実績報告書・中間報告書（法人用）'!$AC$117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20260330</v>
      </c>
    </row>
    <row r="3" spans="1:390">
      <c r="AP3" s="65" t="s">
        <v>1348</v>
      </c>
      <c r="DL3" s="65" t="s">
        <v>1348</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topLeftCell="H1"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61" t="s">
        <v>375</v>
      </c>
      <c r="B2" s="561"/>
      <c r="C2" s="561" t="s">
        <v>376</v>
      </c>
      <c r="D2" s="561" t="s">
        <v>377</v>
      </c>
      <c r="E2" s="561" t="s">
        <v>378</v>
      </c>
    </row>
    <row r="3" spans="1:14">
      <c r="A3" s="20" t="s">
        <v>379</v>
      </c>
      <c r="B3" s="20" t="s">
        <v>380</v>
      </c>
      <c r="C3" s="561"/>
      <c r="D3" s="561"/>
      <c r="E3" s="561"/>
      <c r="J3" s="32" t="s">
        <v>381</v>
      </c>
      <c r="K3" s="32" t="s">
        <v>382</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383</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384</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385</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385</v>
      </c>
      <c r="M12" s="17" t="s">
        <v>386</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387</v>
      </c>
      <c r="K16" s="47" t="s">
        <v>387</v>
      </c>
      <c r="L16" s="17" t="s">
        <v>178</v>
      </c>
      <c r="M16" s="17" t="s">
        <v>179</v>
      </c>
      <c r="N16" s="17">
        <v>12</v>
      </c>
    </row>
    <row r="17" spans="1:10">
      <c r="C17" s="17" t="s">
        <v>388</v>
      </c>
      <c r="D17" s="17" t="s">
        <v>389</v>
      </c>
      <c r="E17" s="17" t="s">
        <v>389</v>
      </c>
      <c r="J17" s="48"/>
    </row>
    <row r="18" spans="1:10">
      <c r="J18" s="48"/>
    </row>
    <row r="19" spans="1:10">
      <c r="J19" s="48"/>
    </row>
    <row r="20" spans="1:10">
      <c r="A20" s="561" t="s">
        <v>375</v>
      </c>
      <c r="B20" s="561"/>
      <c r="C20" s="561" t="s">
        <v>390</v>
      </c>
      <c r="D20" s="561" t="s">
        <v>377</v>
      </c>
      <c r="E20" s="561" t="s">
        <v>378</v>
      </c>
    </row>
    <row r="21" spans="1:10">
      <c r="A21" s="20" t="s">
        <v>379</v>
      </c>
      <c r="B21" s="20" t="s">
        <v>380</v>
      </c>
      <c r="C21" s="561"/>
      <c r="D21" s="561"/>
      <c r="E21" s="561"/>
    </row>
    <row r="22" spans="1:10">
      <c r="B22" s="17">
        <v>1.5</v>
      </c>
      <c r="C22" s="17" t="s">
        <v>383</v>
      </c>
      <c r="D22" s="17">
        <v>8</v>
      </c>
      <c r="E22" s="17">
        <v>1</v>
      </c>
    </row>
    <row r="23" spans="1:10">
      <c r="A23" s="17">
        <v>1.5</v>
      </c>
      <c r="B23" s="17">
        <v>2.5</v>
      </c>
      <c r="C23" s="17" t="s">
        <v>384</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386</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61" t="s">
        <v>375</v>
      </c>
      <c r="B2" s="561"/>
      <c r="C2" s="561" t="s">
        <v>376</v>
      </c>
      <c r="D2" s="561" t="s">
        <v>377</v>
      </c>
      <c r="E2" s="561" t="s">
        <v>378</v>
      </c>
    </row>
    <row r="3" spans="1:14">
      <c r="A3" s="20" t="s">
        <v>379</v>
      </c>
      <c r="B3" s="20" t="s">
        <v>380</v>
      </c>
      <c r="C3" s="561"/>
      <c r="D3" s="561"/>
      <c r="E3" s="561"/>
      <c r="J3" s="32" t="s">
        <v>381</v>
      </c>
      <c r="K3" s="32" t="s">
        <v>382</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383</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384</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385</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385</v>
      </c>
      <c r="M12" s="17" t="s">
        <v>386</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387</v>
      </c>
      <c r="K27" s="47" t="s">
        <v>387</v>
      </c>
      <c r="L27" s="17" t="s">
        <v>203</v>
      </c>
      <c r="M27" s="17" t="s">
        <v>204</v>
      </c>
      <c r="N27" s="17">
        <v>24</v>
      </c>
    </row>
    <row r="28" spans="1:14">
      <c r="C28" s="17" t="s">
        <v>388</v>
      </c>
      <c r="D28" s="17" t="s">
        <v>389</v>
      </c>
      <c r="E28" s="17" t="s">
        <v>389</v>
      </c>
      <c r="J28" s="48"/>
    </row>
    <row r="29" spans="1:14">
      <c r="J29" s="48"/>
    </row>
    <row r="30" spans="1:14">
      <c r="J30" s="48"/>
    </row>
    <row r="31" spans="1:14">
      <c r="A31" s="561" t="s">
        <v>375</v>
      </c>
      <c r="B31" s="561"/>
      <c r="C31" s="561" t="s">
        <v>390</v>
      </c>
      <c r="D31" s="561" t="s">
        <v>377</v>
      </c>
      <c r="E31" s="561" t="s">
        <v>378</v>
      </c>
    </row>
    <row r="32" spans="1:14">
      <c r="A32" s="20" t="s">
        <v>379</v>
      </c>
      <c r="B32" s="20" t="s">
        <v>380</v>
      </c>
      <c r="C32" s="561"/>
      <c r="D32" s="561"/>
      <c r="E32" s="561"/>
    </row>
    <row r="33" spans="1:5">
      <c r="B33" s="17">
        <v>1.5</v>
      </c>
      <c r="C33" s="17" t="s">
        <v>383</v>
      </c>
      <c r="D33" s="17">
        <v>8</v>
      </c>
      <c r="E33" s="17">
        <v>1</v>
      </c>
    </row>
    <row r="34" spans="1:5">
      <c r="A34" s="17">
        <v>1.5</v>
      </c>
      <c r="B34" s="17">
        <v>2.5</v>
      </c>
      <c r="C34" s="17" t="s">
        <v>384</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386</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61" t="s">
        <v>375</v>
      </c>
      <c r="B2" s="561"/>
      <c r="C2" s="561" t="s">
        <v>391</v>
      </c>
      <c r="D2" s="561" t="s">
        <v>392</v>
      </c>
    </row>
    <row r="3" spans="1:11">
      <c r="A3" s="20" t="s">
        <v>379</v>
      </c>
      <c r="B3" s="20" t="s">
        <v>380</v>
      </c>
      <c r="C3" s="561"/>
      <c r="D3" s="561"/>
      <c r="I3" s="17" t="s">
        <v>381</v>
      </c>
      <c r="J3" s="17" t="s">
        <v>382</v>
      </c>
    </row>
    <row r="4" spans="1:11">
      <c r="B4" s="17">
        <v>1.5</v>
      </c>
      <c r="C4" s="17" t="s">
        <v>393</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393</v>
      </c>
    </row>
    <row r="5" spans="1:11">
      <c r="A5" s="17">
        <v>1.5</v>
      </c>
      <c r="B5" s="17">
        <v>2.5</v>
      </c>
      <c r="C5" s="17" t="s">
        <v>394</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IF(AND(A5&lt;=#REF!,#REF!&lt;'リスト（入院R8）'!B5),"該当","")</f>
        <v>#REF!</v>
      </c>
      <c r="K5" s="17" t="s">
        <v>394</v>
      </c>
    </row>
    <row r="6" spans="1:11">
      <c r="A6" s="17">
        <v>2.5</v>
      </c>
      <c r="B6" s="17">
        <v>3.5</v>
      </c>
      <c r="C6" s="17" t="s">
        <v>395</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IF(AND(A6&lt;=#REF!,#REF!&lt;'リスト（入院R8）'!B6),"該当","")</f>
        <v>#REF!</v>
      </c>
      <c r="K6" s="17" t="s">
        <v>395</v>
      </c>
    </row>
    <row r="7" spans="1:11">
      <c r="A7" s="17">
        <v>3.5</v>
      </c>
      <c r="B7" s="17">
        <v>4.5</v>
      </c>
      <c r="C7" s="17" t="s">
        <v>396</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IF(AND(A7&lt;=#REF!,#REF!&lt;'リスト（入院R8）'!B7),"該当","")</f>
        <v>#REF!</v>
      </c>
      <c r="K7" s="17" t="s">
        <v>396</v>
      </c>
    </row>
    <row r="8" spans="1:11">
      <c r="A8" s="17">
        <v>4.5</v>
      </c>
      <c r="B8" s="17">
        <v>5.5</v>
      </c>
      <c r="C8" s="17" t="s">
        <v>397</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IF(AND(A8&lt;=#REF!,#REF!&lt;'リスト（入院R8）'!B8),"該当","")</f>
        <v>#REF!</v>
      </c>
      <c r="K8" s="17" t="s">
        <v>397</v>
      </c>
    </row>
    <row r="9" spans="1:11">
      <c r="A9" s="17">
        <v>5.5</v>
      </c>
      <c r="B9" s="17">
        <v>6.5</v>
      </c>
      <c r="C9" s="17" t="s">
        <v>398</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IF(AND(A9&lt;=#REF!,#REF!&lt;'リスト（入院R8）'!B9),"該当","")</f>
        <v>#REF!</v>
      </c>
      <c r="K9" s="17" t="s">
        <v>398</v>
      </c>
    </row>
    <row r="10" spans="1:11">
      <c r="A10" s="17">
        <v>6.5</v>
      </c>
      <c r="B10" s="17">
        <v>7.5</v>
      </c>
      <c r="C10" s="17" t="s">
        <v>399</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IF(AND(A10&lt;=#REF!,#REF!&lt;'リスト（入院R8）'!B10),"該当","")</f>
        <v>#REF!</v>
      </c>
      <c r="K10" s="17" t="s">
        <v>399</v>
      </c>
    </row>
    <row r="11" spans="1:11">
      <c r="A11" s="17">
        <v>7.5</v>
      </c>
      <c r="B11" s="17">
        <v>8.5</v>
      </c>
      <c r="C11" s="17" t="s">
        <v>400</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IF(AND(A11&lt;=#REF!,#REF!&lt;'リスト（入院R8）'!B11),"該当","")</f>
        <v>#REF!</v>
      </c>
      <c r="K11" s="17" t="s">
        <v>400</v>
      </c>
    </row>
    <row r="12" spans="1:11">
      <c r="A12" s="17">
        <v>8.5</v>
      </c>
      <c r="B12" s="17">
        <v>9.5</v>
      </c>
      <c r="C12" s="17" t="s">
        <v>401</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IF(AND(A12&lt;=#REF!,#REF!&lt;'リスト（入院R8）'!B12),"該当","")</f>
        <v>#REF!</v>
      </c>
      <c r="K12" s="17" t="s">
        <v>401</v>
      </c>
    </row>
    <row r="13" spans="1:11">
      <c r="A13" s="17">
        <v>9.5</v>
      </c>
      <c r="B13" s="17">
        <v>10.5</v>
      </c>
      <c r="C13" s="17" t="s">
        <v>402</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IF(AND(A13&lt;=#REF!,#REF!&lt;'リスト（入院R8）'!B13),"該当","")</f>
        <v>#REF!</v>
      </c>
      <c r="K13" s="17" t="s">
        <v>402</v>
      </c>
    </row>
    <row r="14" spans="1:11">
      <c r="A14" s="17">
        <v>10.5</v>
      </c>
      <c r="B14" s="17">
        <v>11.5</v>
      </c>
      <c r="C14" s="17" t="s">
        <v>403</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IF(AND(A14&lt;=#REF!,#REF!&lt;'リスト（入院R8）'!B14),"該当","")</f>
        <v>#REF!</v>
      </c>
      <c r="K14" s="17" t="s">
        <v>403</v>
      </c>
    </row>
    <row r="15" spans="1:11">
      <c r="A15" s="17">
        <v>11.5</v>
      </c>
      <c r="B15" s="17">
        <v>12.5</v>
      </c>
      <c r="C15" s="17" t="s">
        <v>404</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IF(AND(A15&lt;=#REF!,#REF!&lt;'リスト（入院R8）'!B15),"該当","")</f>
        <v>#REF!</v>
      </c>
      <c r="K15" s="17" t="s">
        <v>404</v>
      </c>
    </row>
    <row r="16" spans="1:11">
      <c r="A16" s="17">
        <v>12.5</v>
      </c>
      <c r="B16" s="17">
        <v>13.5</v>
      </c>
      <c r="C16" s="17" t="s">
        <v>405</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IF(AND(A16&lt;=#REF!,#REF!&lt;'リスト（入院R8）'!B16),"該当","")</f>
        <v>#REF!</v>
      </c>
      <c r="K16" s="17" t="s">
        <v>405</v>
      </c>
    </row>
    <row r="17" spans="1:11">
      <c r="A17" s="17">
        <v>13.5</v>
      </c>
      <c r="B17" s="17">
        <v>14.5</v>
      </c>
      <c r="C17" s="17" t="s">
        <v>406</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IF(AND(A17&lt;=#REF!,#REF!&lt;'リスト（入院R8）'!B17),"該当","")</f>
        <v>#REF!</v>
      </c>
      <c r="K17" s="17" t="s">
        <v>406</v>
      </c>
    </row>
    <row r="18" spans="1:11">
      <c r="A18" s="17">
        <v>14.5</v>
      </c>
      <c r="B18" s="17">
        <v>15.5</v>
      </c>
      <c r="C18" s="17" t="s">
        <v>407</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IF(AND(A18&lt;=#REF!,#REF!&lt;'リスト（入院R8）'!B18),"該当","")</f>
        <v>#REF!</v>
      </c>
      <c r="K18" s="17" t="s">
        <v>407</v>
      </c>
    </row>
    <row r="19" spans="1:11">
      <c r="A19" s="17">
        <v>15.5</v>
      </c>
      <c r="B19" s="17">
        <v>16.5</v>
      </c>
      <c r="C19" s="17" t="s">
        <v>408</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IF(AND(A19&lt;=#REF!,#REF!&lt;'リスト（入院R8）'!B19),"該当","")</f>
        <v>#REF!</v>
      </c>
      <c r="K19" s="17" t="s">
        <v>408</v>
      </c>
    </row>
    <row r="20" spans="1:11">
      <c r="A20" s="17">
        <v>16.5</v>
      </c>
      <c r="B20" s="17">
        <v>17.5</v>
      </c>
      <c r="C20" s="17" t="s">
        <v>409</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IF(AND(A20&lt;=#REF!,#REF!&lt;'リスト（入院R8）'!B20),"該当","")</f>
        <v>#REF!</v>
      </c>
      <c r="K20" s="17" t="s">
        <v>409</v>
      </c>
    </row>
    <row r="21" spans="1:11">
      <c r="A21" s="17">
        <v>17.5</v>
      </c>
      <c r="B21" s="17">
        <v>18.5</v>
      </c>
      <c r="C21" s="17" t="s">
        <v>410</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IF(AND(A21&lt;=#REF!,#REF!&lt;'リスト（入院R8）'!B21),"該当","")</f>
        <v>#REF!</v>
      </c>
      <c r="K21" s="17" t="s">
        <v>410</v>
      </c>
    </row>
    <row r="22" spans="1:11">
      <c r="A22" s="17">
        <v>18.5</v>
      </c>
      <c r="B22" s="17">
        <v>19.5</v>
      </c>
      <c r="C22" s="17" t="s">
        <v>411</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IF(AND(A22&lt;=#REF!,#REF!&lt;'リスト（入院R8）'!B22),"該当","")</f>
        <v>#REF!</v>
      </c>
      <c r="K22" s="17" t="s">
        <v>411</v>
      </c>
    </row>
    <row r="23" spans="1:11">
      <c r="A23" s="17">
        <v>19.5</v>
      </c>
      <c r="B23" s="17">
        <v>20.5</v>
      </c>
      <c r="C23" s="17" t="s">
        <v>412</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IF(AND(A23&lt;=#REF!,#REF!&lt;'リスト（入院R8）'!B23),"該当","")</f>
        <v>#REF!</v>
      </c>
      <c r="K23" s="17" t="s">
        <v>412</v>
      </c>
    </row>
    <row r="24" spans="1:11">
      <c r="A24" s="17">
        <v>20.5</v>
      </c>
      <c r="B24" s="17">
        <v>21.5</v>
      </c>
      <c r="C24" s="17" t="s">
        <v>413</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IF(AND(A24&lt;=#REF!,#REF!&lt;'リスト（入院R8）'!B24),"該当","")</f>
        <v>#REF!</v>
      </c>
      <c r="K24" s="17" t="s">
        <v>413</v>
      </c>
    </row>
    <row r="25" spans="1:11">
      <c r="A25" s="17">
        <v>21.5</v>
      </c>
      <c r="B25" s="17">
        <v>22.5</v>
      </c>
      <c r="C25" s="17" t="s">
        <v>414</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IF(AND(A25&lt;=#REF!,#REF!&lt;'リスト（入院R8）'!B25),"該当","")</f>
        <v>#REF!</v>
      </c>
      <c r="K25" s="17" t="s">
        <v>414</v>
      </c>
    </row>
    <row r="26" spans="1:11">
      <c r="A26" s="17">
        <v>22.5</v>
      </c>
      <c r="B26" s="17">
        <v>23.5</v>
      </c>
      <c r="C26" s="17" t="s">
        <v>415</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IF(AND(A26&lt;=#REF!,#REF!&lt;'リスト（入院R8）'!B26),"該当","")</f>
        <v>#REF!</v>
      </c>
      <c r="K26" s="17" t="s">
        <v>415</v>
      </c>
    </row>
    <row r="27" spans="1:11">
      <c r="A27" s="17">
        <v>23.5</v>
      </c>
      <c r="B27" s="17">
        <v>24.5</v>
      </c>
      <c r="C27" s="17" t="s">
        <v>416</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IF(AND(A27&lt;=#REF!,#REF!&lt;'リスト（入院R8）'!B27),"該当","")</f>
        <v>#REF!</v>
      </c>
      <c r="K27" s="17" t="s">
        <v>416</v>
      </c>
    </row>
    <row r="28" spans="1:11">
      <c r="A28" s="17">
        <v>24.5</v>
      </c>
      <c r="B28" s="17">
        <v>25.5</v>
      </c>
      <c r="C28" s="17" t="s">
        <v>417</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IF(AND(A28&lt;=#REF!,#REF!&lt;'リスト（入院R8）'!B28),"該当","")</f>
        <v>#REF!</v>
      </c>
      <c r="K28" s="17" t="s">
        <v>417</v>
      </c>
    </row>
    <row r="29" spans="1:11">
      <c r="A29" s="17">
        <v>25.5</v>
      </c>
      <c r="B29" s="17">
        <v>26.5</v>
      </c>
      <c r="C29" s="17" t="s">
        <v>418</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IF(AND(A29&lt;=#REF!,#REF!&lt;'リスト（入院R8）'!B29),"該当","")</f>
        <v>#REF!</v>
      </c>
      <c r="K29" s="17" t="s">
        <v>418</v>
      </c>
    </row>
    <row r="30" spans="1:11">
      <c r="A30" s="17">
        <v>26.5</v>
      </c>
      <c r="B30" s="17">
        <v>27.5</v>
      </c>
      <c r="C30" s="17" t="s">
        <v>419</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IF(AND(A30&lt;=#REF!,#REF!&lt;'リスト（入院R8）'!B30),"該当","")</f>
        <v>#REF!</v>
      </c>
      <c r="K30" s="17" t="s">
        <v>419</v>
      </c>
    </row>
    <row r="31" spans="1:11">
      <c r="A31" s="17">
        <v>27.5</v>
      </c>
      <c r="B31" s="17">
        <v>28.5</v>
      </c>
      <c r="C31" s="17" t="s">
        <v>420</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IF(AND(A31&lt;=#REF!,#REF!&lt;'リスト（入院R8）'!B31),"該当","")</f>
        <v>#REF!</v>
      </c>
      <c r="K31" s="17" t="s">
        <v>420</v>
      </c>
    </row>
    <row r="32" spans="1:11">
      <c r="A32" s="17">
        <v>28.5</v>
      </c>
      <c r="B32" s="17">
        <v>29.5</v>
      </c>
      <c r="C32" s="17" t="s">
        <v>421</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IF(AND(A32&lt;=#REF!,#REF!&lt;'リスト（入院R8）'!B32),"該当","")</f>
        <v>#REF!</v>
      </c>
      <c r="K32" s="17" t="s">
        <v>421</v>
      </c>
    </row>
    <row r="33" spans="1:11">
      <c r="A33" s="17">
        <v>29.5</v>
      </c>
      <c r="B33" s="17">
        <v>30.5</v>
      </c>
      <c r="C33" s="17" t="s">
        <v>422</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IF(AND(A33&lt;=#REF!,#REF!&lt;'リスト（入院R8）'!B33),"該当","")</f>
        <v>#REF!</v>
      </c>
      <c r="K33" s="17" t="s">
        <v>422</v>
      </c>
    </row>
    <row r="34" spans="1:11">
      <c r="A34" s="17">
        <v>30.5</v>
      </c>
      <c r="B34" s="17">
        <v>31.5</v>
      </c>
      <c r="C34" s="17" t="s">
        <v>423</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IF(AND(A34&lt;=#REF!,#REF!&lt;'リスト（入院R8）'!B34),"該当","")</f>
        <v>#REF!</v>
      </c>
      <c r="K34" s="17" t="s">
        <v>423</v>
      </c>
    </row>
    <row r="35" spans="1:11">
      <c r="A35" s="17">
        <v>31.5</v>
      </c>
      <c r="B35" s="17">
        <v>32.5</v>
      </c>
      <c r="C35" s="17" t="s">
        <v>424</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IF(AND(A35&lt;=#REF!,#REF!&lt;'リスト（入院R8）'!B35),"該当","")</f>
        <v>#REF!</v>
      </c>
      <c r="K35" s="17" t="s">
        <v>424</v>
      </c>
    </row>
    <row r="36" spans="1:11">
      <c r="A36" s="17">
        <v>32.5</v>
      </c>
      <c r="B36" s="17">
        <v>33.5</v>
      </c>
      <c r="C36" s="17" t="s">
        <v>425</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IF(AND(A36&lt;=#REF!,#REF!&lt;'リスト（入院R8）'!B36),"該当","")</f>
        <v>#REF!</v>
      </c>
      <c r="K36" s="17" t="s">
        <v>425</v>
      </c>
    </row>
    <row r="37" spans="1:11">
      <c r="A37" s="17">
        <v>33.5</v>
      </c>
      <c r="B37" s="17">
        <v>34.5</v>
      </c>
      <c r="C37" s="17" t="s">
        <v>426</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IF(AND(A37&lt;=#REF!,#REF!&lt;'リスト（入院R8）'!B37),"該当","")</f>
        <v>#REF!</v>
      </c>
      <c r="K37" s="17" t="s">
        <v>426</v>
      </c>
    </row>
    <row r="38" spans="1:11">
      <c r="A38" s="17">
        <v>34.5</v>
      </c>
      <c r="B38" s="17">
        <v>35.5</v>
      </c>
      <c r="C38" s="17" t="s">
        <v>427</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IF(AND(A38&lt;=#REF!,#REF!&lt;'リスト（入院R8）'!B38),"該当","")</f>
        <v>#REF!</v>
      </c>
      <c r="K38" s="17" t="s">
        <v>427</v>
      </c>
    </row>
    <row r="39" spans="1:11">
      <c r="A39" s="17">
        <v>35.5</v>
      </c>
      <c r="B39" s="17">
        <v>36.5</v>
      </c>
      <c r="C39" s="17" t="s">
        <v>428</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IF(AND(A39&lt;=#REF!,#REF!&lt;'リスト（入院R8）'!B39),"該当","")</f>
        <v>#REF!</v>
      </c>
      <c r="K39" s="17" t="s">
        <v>428</v>
      </c>
    </row>
    <row r="40" spans="1:11">
      <c r="A40" s="17">
        <v>36.5</v>
      </c>
      <c r="B40" s="17">
        <v>37.5</v>
      </c>
      <c r="C40" s="17" t="s">
        <v>429</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IF(AND(A40&lt;=#REF!,#REF!&lt;'リスト（入院R8）'!B40),"該当","")</f>
        <v>#REF!</v>
      </c>
      <c r="K40" s="17" t="s">
        <v>429</v>
      </c>
    </row>
    <row r="41" spans="1:11">
      <c r="A41" s="17">
        <v>37.5</v>
      </c>
      <c r="B41" s="17">
        <v>38.5</v>
      </c>
      <c r="C41" s="17" t="s">
        <v>430</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IF(AND(A41&lt;=#REF!,#REF!&lt;'リスト（入院R8）'!B41),"該当","")</f>
        <v>#REF!</v>
      </c>
      <c r="K41" s="17" t="s">
        <v>430</v>
      </c>
    </row>
    <row r="42" spans="1:11">
      <c r="A42" s="17">
        <v>38.5</v>
      </c>
      <c r="B42" s="17">
        <v>39.5</v>
      </c>
      <c r="C42" s="17" t="s">
        <v>431</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IF(AND(A42&lt;=#REF!,#REF!&lt;'リスト（入院R8）'!B42),"該当","")</f>
        <v>#REF!</v>
      </c>
      <c r="K42" s="17" t="s">
        <v>431</v>
      </c>
    </row>
    <row r="43" spans="1:11">
      <c r="A43" s="17">
        <v>39.5</v>
      </c>
      <c r="B43" s="17">
        <v>40.5</v>
      </c>
      <c r="C43" s="17" t="s">
        <v>432</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IF(AND(A43&lt;=#REF!,#REF!&lt;'リスト（入院R8）'!B43),"該当","")</f>
        <v>#REF!</v>
      </c>
      <c r="K43" s="17" t="s">
        <v>432</v>
      </c>
    </row>
    <row r="44" spans="1:11">
      <c r="A44" s="17">
        <v>40.5</v>
      </c>
      <c r="B44" s="17">
        <v>41.5</v>
      </c>
      <c r="C44" s="17" t="s">
        <v>433</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IF(AND(A44&lt;=#REF!,#REF!&lt;'リスト（入院R8）'!B44),"該当","")</f>
        <v>#REF!</v>
      </c>
      <c r="K44" s="17" t="s">
        <v>433</v>
      </c>
    </row>
    <row r="45" spans="1:11">
      <c r="A45" s="17">
        <v>41.5</v>
      </c>
      <c r="B45" s="17">
        <v>42.5</v>
      </c>
      <c r="C45" s="17" t="s">
        <v>434</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IF(AND(A45&lt;=#REF!,#REF!&lt;'リスト（入院R8）'!B45),"該当","")</f>
        <v>#REF!</v>
      </c>
      <c r="K45" s="17" t="s">
        <v>434</v>
      </c>
    </row>
    <row r="46" spans="1:11">
      <c r="A46" s="17">
        <v>42.5</v>
      </c>
      <c r="B46" s="17">
        <v>43.5</v>
      </c>
      <c r="C46" s="17" t="s">
        <v>435</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IF(AND(A46&lt;=#REF!,#REF!&lt;'リスト（入院R8）'!B46),"該当","")</f>
        <v>#REF!</v>
      </c>
      <c r="K46" s="17" t="s">
        <v>435</v>
      </c>
    </row>
    <row r="47" spans="1:11">
      <c r="A47" s="17">
        <v>43.5</v>
      </c>
      <c r="B47" s="17">
        <v>44.5</v>
      </c>
      <c r="C47" s="17" t="s">
        <v>436</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IF(AND(A47&lt;=#REF!,#REF!&lt;'リスト（入院R8）'!B47),"該当","")</f>
        <v>#REF!</v>
      </c>
      <c r="K47" s="17" t="s">
        <v>436</v>
      </c>
    </row>
    <row r="48" spans="1:11">
      <c r="A48" s="17">
        <v>44.5</v>
      </c>
      <c r="B48" s="17">
        <v>45.5</v>
      </c>
      <c r="C48" s="17" t="s">
        <v>437</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IF(AND(A48&lt;=#REF!,#REF!&lt;'リスト（入院R8）'!B48),"該当","")</f>
        <v>#REF!</v>
      </c>
      <c r="K48" s="17" t="s">
        <v>437</v>
      </c>
    </row>
    <row r="49" spans="1:11">
      <c r="A49" s="17">
        <v>45.5</v>
      </c>
      <c r="B49" s="17">
        <v>46.5</v>
      </c>
      <c r="C49" s="17" t="s">
        <v>438</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IF(AND(A49&lt;=#REF!,#REF!&lt;'リスト（入院R8）'!B49),"該当","")</f>
        <v>#REF!</v>
      </c>
      <c r="K49" s="17" t="s">
        <v>438</v>
      </c>
    </row>
    <row r="50" spans="1:11">
      <c r="A50" s="17">
        <v>46.5</v>
      </c>
      <c r="B50" s="17">
        <v>47.5</v>
      </c>
      <c r="C50" s="17" t="s">
        <v>439</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IF(AND(A50&lt;=#REF!,#REF!&lt;'リスト（入院R8）'!B50),"該当","")</f>
        <v>#REF!</v>
      </c>
      <c r="K50" s="17" t="s">
        <v>439</v>
      </c>
    </row>
    <row r="51" spans="1:11">
      <c r="A51" s="17">
        <v>47.5</v>
      </c>
      <c r="B51" s="17">
        <v>48.5</v>
      </c>
      <c r="C51" s="17" t="s">
        <v>440</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IF(AND(A51&lt;=#REF!,#REF!&lt;'リスト（入院R8）'!B51),"該当","")</f>
        <v>#REF!</v>
      </c>
      <c r="K51" s="17" t="s">
        <v>440</v>
      </c>
    </row>
    <row r="52" spans="1:11">
      <c r="A52" s="17">
        <v>48.5</v>
      </c>
      <c r="B52" s="17">
        <v>49.5</v>
      </c>
      <c r="C52" s="17" t="s">
        <v>441</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IF(AND(A52&lt;=#REF!,#REF!&lt;'リスト（入院R8）'!B52),"該当","")</f>
        <v>#REF!</v>
      </c>
      <c r="K52" s="17" t="s">
        <v>441</v>
      </c>
    </row>
    <row r="53" spans="1:11">
      <c r="A53" s="17">
        <v>49.5</v>
      </c>
      <c r="B53" s="17">
        <v>50.5</v>
      </c>
      <c r="C53" s="17" t="s">
        <v>442</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IF(AND(A53&lt;=#REF!,#REF!&lt;'リスト（入院R8）'!B53),"該当","")</f>
        <v>#REF!</v>
      </c>
      <c r="K53" s="17" t="s">
        <v>442</v>
      </c>
    </row>
    <row r="54" spans="1:11">
      <c r="A54" s="17">
        <v>50.5</v>
      </c>
      <c r="B54" s="17">
        <v>51.5</v>
      </c>
      <c r="C54" s="17" t="s">
        <v>443</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IF(AND(A54&lt;=#REF!,#REF!&lt;'リスト（入院R8）'!B54),"該当","")</f>
        <v>#REF!</v>
      </c>
      <c r="K54" s="17" t="s">
        <v>443</v>
      </c>
    </row>
    <row r="55" spans="1:11">
      <c r="A55" s="17">
        <v>51.5</v>
      </c>
      <c r="B55" s="17">
        <v>52.5</v>
      </c>
      <c r="C55" s="17" t="s">
        <v>444</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IF(AND(A55&lt;=#REF!,#REF!&lt;'リスト（入院R8）'!B55),"該当","")</f>
        <v>#REF!</v>
      </c>
      <c r="K55" s="17" t="s">
        <v>444</v>
      </c>
    </row>
    <row r="56" spans="1:11">
      <c r="A56" s="17">
        <v>52.5</v>
      </c>
      <c r="B56" s="17">
        <v>53.5</v>
      </c>
      <c r="C56" s="17" t="s">
        <v>445</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IF(AND(A56&lt;=#REF!,#REF!&lt;'リスト（入院R8）'!B56),"該当","")</f>
        <v>#REF!</v>
      </c>
      <c r="K56" s="17" t="s">
        <v>445</v>
      </c>
    </row>
    <row r="57" spans="1:11">
      <c r="A57" s="17">
        <v>53.5</v>
      </c>
      <c r="B57" s="17">
        <v>54.5</v>
      </c>
      <c r="C57" s="17" t="s">
        <v>446</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IF(AND(A57&lt;=#REF!,#REF!&lt;'リスト（入院R8）'!B57),"該当","")</f>
        <v>#REF!</v>
      </c>
      <c r="K57" s="17" t="s">
        <v>446</v>
      </c>
    </row>
    <row r="58" spans="1:11">
      <c r="A58" s="17">
        <v>54.5</v>
      </c>
      <c r="B58" s="17">
        <v>55.5</v>
      </c>
      <c r="C58" s="17" t="s">
        <v>447</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IF(AND(A58&lt;=#REF!,#REF!&lt;'リスト（入院R8）'!B58),"該当","")</f>
        <v>#REF!</v>
      </c>
      <c r="K58" s="17" t="s">
        <v>447</v>
      </c>
    </row>
    <row r="59" spans="1:11">
      <c r="A59" s="17">
        <v>55.5</v>
      </c>
      <c r="B59" s="17">
        <v>56.5</v>
      </c>
      <c r="C59" s="17" t="s">
        <v>448</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IF(AND(A59&lt;=#REF!,#REF!&lt;'リスト（入院R8）'!B59),"該当","")</f>
        <v>#REF!</v>
      </c>
      <c r="K59" s="17" t="s">
        <v>448</v>
      </c>
    </row>
    <row r="60" spans="1:11">
      <c r="A60" s="17">
        <v>56.5</v>
      </c>
      <c r="B60" s="17">
        <v>57.5</v>
      </c>
      <c r="C60" s="17" t="s">
        <v>449</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IF(AND(A60&lt;=#REF!,#REF!&lt;'リスト（入院R8）'!B60),"該当","")</f>
        <v>#REF!</v>
      </c>
      <c r="K60" s="17" t="s">
        <v>449</v>
      </c>
    </row>
    <row r="61" spans="1:11">
      <c r="A61" s="17">
        <v>57.5</v>
      </c>
      <c r="B61" s="17">
        <v>58.5</v>
      </c>
      <c r="C61" s="17" t="s">
        <v>450</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IF(AND(A61&lt;=#REF!,#REF!&lt;'リスト（入院R8）'!B61),"該当","")</f>
        <v>#REF!</v>
      </c>
      <c r="K61" s="17" t="s">
        <v>450</v>
      </c>
    </row>
    <row r="62" spans="1:11">
      <c r="A62" s="17">
        <v>58.5</v>
      </c>
      <c r="B62" s="17">
        <v>59.5</v>
      </c>
      <c r="C62" s="17" t="s">
        <v>451</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IF(AND(A62&lt;=#REF!,#REF!&lt;'リスト（入院R8）'!B62),"該当","")</f>
        <v>#REF!</v>
      </c>
      <c r="K62" s="17" t="s">
        <v>451</v>
      </c>
    </row>
    <row r="63" spans="1:11">
      <c r="A63" s="17">
        <v>59.5</v>
      </c>
      <c r="B63" s="17">
        <v>60.5</v>
      </c>
      <c r="C63" s="17" t="s">
        <v>452</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IF(AND(A63&lt;=#REF!,#REF!&lt;'リスト（入院R8）'!B63),"該当","")</f>
        <v>#REF!</v>
      </c>
      <c r="K63" s="17" t="s">
        <v>452</v>
      </c>
    </row>
    <row r="64" spans="1:11">
      <c r="A64" s="17">
        <v>60.5</v>
      </c>
      <c r="B64" s="17">
        <v>61.5</v>
      </c>
      <c r="C64" s="17" t="s">
        <v>453</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IF(AND(A64&lt;=#REF!,#REF!&lt;'リスト（入院R8）'!B64),"該当","")</f>
        <v>#REF!</v>
      </c>
      <c r="K64" s="17" t="s">
        <v>453</v>
      </c>
    </row>
    <row r="65" spans="1:11">
      <c r="A65" s="17">
        <v>61.5</v>
      </c>
      <c r="B65" s="17">
        <v>62.5</v>
      </c>
      <c r="C65" s="17" t="s">
        <v>454</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IF(AND(A65&lt;=#REF!,#REF!&lt;'リスト（入院R8）'!B65),"該当","")</f>
        <v>#REF!</v>
      </c>
      <c r="K65" s="17" t="s">
        <v>454</v>
      </c>
    </row>
    <row r="66" spans="1:11">
      <c r="A66" s="17">
        <v>62.5</v>
      </c>
      <c r="B66" s="17">
        <v>63.5</v>
      </c>
      <c r="C66" s="17" t="s">
        <v>455</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IF(AND(A66&lt;=#REF!,#REF!&lt;'リスト（入院R8）'!B66),"該当","")</f>
        <v>#REF!</v>
      </c>
      <c r="K66" s="17" t="s">
        <v>455</v>
      </c>
    </row>
    <row r="67" spans="1:11">
      <c r="A67" s="17">
        <v>63.5</v>
      </c>
      <c r="B67" s="17">
        <v>64.5</v>
      </c>
      <c r="C67" s="17" t="s">
        <v>456</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IF(AND(A67&lt;=#REF!,#REF!&lt;'リスト（入院R8）'!B67),"該当","")</f>
        <v>#REF!</v>
      </c>
      <c r="K67" s="17" t="s">
        <v>456</v>
      </c>
    </row>
    <row r="68" spans="1:11">
      <c r="A68" s="17">
        <v>64.5</v>
      </c>
      <c r="B68" s="17">
        <v>65.5</v>
      </c>
      <c r="C68" s="17" t="s">
        <v>457</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IF(AND(A68&lt;=#REF!,#REF!&lt;'リスト（入院R8）'!B68),"該当","")</f>
        <v>#REF!</v>
      </c>
      <c r="K68" s="17" t="s">
        <v>457</v>
      </c>
    </row>
    <row r="69" spans="1:11">
      <c r="A69" s="17">
        <v>65.5</v>
      </c>
      <c r="B69" s="17">
        <v>66.5</v>
      </c>
      <c r="C69" s="17" t="s">
        <v>458</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IF(AND(A69&lt;=#REF!,#REF!&lt;'リスト（入院R8）'!B69),"該当","")</f>
        <v>#REF!</v>
      </c>
      <c r="K69" s="17" t="s">
        <v>458</v>
      </c>
    </row>
    <row r="70" spans="1:11">
      <c r="A70" s="17">
        <v>66.5</v>
      </c>
      <c r="B70" s="17">
        <v>67.5</v>
      </c>
      <c r="C70" s="17" t="s">
        <v>459</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IF(AND(A70&lt;=#REF!,#REF!&lt;'リスト（入院R8）'!B70),"該当","")</f>
        <v>#REF!</v>
      </c>
      <c r="K70" s="17" t="s">
        <v>459</v>
      </c>
    </row>
    <row r="71" spans="1:11">
      <c r="A71" s="17">
        <v>67.5</v>
      </c>
      <c r="B71" s="17">
        <v>68.5</v>
      </c>
      <c r="C71" s="17" t="s">
        <v>460</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IF(AND(A71&lt;=#REF!,#REF!&lt;'リスト（入院R8）'!B71),"該当","")</f>
        <v>#REF!</v>
      </c>
      <c r="K71" s="17" t="s">
        <v>460</v>
      </c>
    </row>
    <row r="72" spans="1:11">
      <c r="A72" s="17">
        <v>68.5</v>
      </c>
      <c r="B72" s="17">
        <v>69.5</v>
      </c>
      <c r="C72" s="17" t="s">
        <v>461</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IF(AND(A72&lt;=#REF!,#REF!&lt;'リスト（入院R8）'!B72),"該当","")</f>
        <v>#REF!</v>
      </c>
      <c r="K72" s="17" t="s">
        <v>461</v>
      </c>
    </row>
    <row r="73" spans="1:11">
      <c r="A73" s="17">
        <v>69.5</v>
      </c>
      <c r="B73" s="17">
        <v>70.5</v>
      </c>
      <c r="C73" s="17" t="s">
        <v>462</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IF(AND(A73&lt;=#REF!,#REF!&lt;'リスト（入院R8）'!B73),"該当","")</f>
        <v>#REF!</v>
      </c>
      <c r="K73" s="17" t="s">
        <v>462</v>
      </c>
    </row>
    <row r="74" spans="1:11">
      <c r="A74" s="17">
        <v>70.5</v>
      </c>
      <c r="B74" s="17">
        <v>71.5</v>
      </c>
      <c r="C74" s="17" t="s">
        <v>463</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IF(AND(A74&lt;=#REF!,#REF!&lt;'リスト（入院R8）'!B74),"該当","")</f>
        <v>#REF!</v>
      </c>
      <c r="K74" s="17" t="s">
        <v>463</v>
      </c>
    </row>
    <row r="75" spans="1:11">
      <c r="A75" s="17">
        <v>71.5</v>
      </c>
      <c r="B75" s="17">
        <v>72.5</v>
      </c>
      <c r="C75" s="17" t="s">
        <v>464</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IF(AND(A75&lt;=#REF!,#REF!&lt;'リスト（入院R8）'!B75),"該当","")</f>
        <v>#REF!</v>
      </c>
      <c r="K75" s="17" t="s">
        <v>464</v>
      </c>
    </row>
    <row r="76" spans="1:11">
      <c r="A76" s="17">
        <v>72.5</v>
      </c>
      <c r="B76" s="17">
        <v>73.5</v>
      </c>
      <c r="C76" s="17" t="s">
        <v>465</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IF(AND(A76&lt;=#REF!,#REF!&lt;'リスト（入院R8）'!B76),"該当","")</f>
        <v>#REF!</v>
      </c>
      <c r="K76" s="17" t="s">
        <v>465</v>
      </c>
    </row>
    <row r="77" spans="1:11">
      <c r="A77" s="17">
        <v>73.5</v>
      </c>
      <c r="B77" s="17">
        <v>74.5</v>
      </c>
      <c r="C77" s="17" t="s">
        <v>466</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IF(AND(A77&lt;=#REF!,#REF!&lt;'リスト（入院R8）'!B77),"該当","")</f>
        <v>#REF!</v>
      </c>
      <c r="K77" s="17" t="s">
        <v>466</v>
      </c>
    </row>
    <row r="78" spans="1:11">
      <c r="A78" s="17">
        <v>74.5</v>
      </c>
      <c r="B78" s="17">
        <v>75.5</v>
      </c>
      <c r="C78" s="17" t="s">
        <v>467</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IF(AND(A78&lt;=#REF!,#REF!&lt;'リスト（入院R8）'!B78),"該当","")</f>
        <v>#REF!</v>
      </c>
      <c r="K78" s="17" t="s">
        <v>467</v>
      </c>
    </row>
    <row r="79" spans="1:11">
      <c r="A79" s="17">
        <v>75.5</v>
      </c>
      <c r="B79" s="17">
        <v>76.5</v>
      </c>
      <c r="C79" s="17" t="s">
        <v>468</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IF(AND(A79&lt;=#REF!,#REF!&lt;'リスト（入院R8）'!B79),"該当","")</f>
        <v>#REF!</v>
      </c>
      <c r="K79" s="17" t="s">
        <v>468</v>
      </c>
    </row>
    <row r="80" spans="1:11">
      <c r="A80" s="17">
        <v>76.5</v>
      </c>
      <c r="B80" s="17">
        <v>77.5</v>
      </c>
      <c r="C80" s="17" t="s">
        <v>469</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IF(AND(A80&lt;=#REF!,#REF!&lt;'リスト（入院R8）'!B80),"該当","")</f>
        <v>#REF!</v>
      </c>
      <c r="K80" s="17" t="s">
        <v>469</v>
      </c>
    </row>
    <row r="81" spans="1:11">
      <c r="A81" s="17">
        <v>77.5</v>
      </c>
      <c r="B81" s="17">
        <v>78.5</v>
      </c>
      <c r="C81" s="17" t="s">
        <v>470</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IF(AND(A81&lt;=#REF!,#REF!&lt;'リスト（入院R8）'!B81),"該当","")</f>
        <v>#REF!</v>
      </c>
      <c r="K81" s="17" t="s">
        <v>470</v>
      </c>
    </row>
    <row r="82" spans="1:11">
      <c r="A82" s="17">
        <v>78.5</v>
      </c>
      <c r="B82" s="17">
        <v>79.5</v>
      </c>
      <c r="C82" s="17" t="s">
        <v>471</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IF(AND(A82&lt;=#REF!,#REF!&lt;'リスト（入院R8）'!B82),"該当","")</f>
        <v>#REF!</v>
      </c>
      <c r="K82" s="17" t="s">
        <v>471</v>
      </c>
    </row>
    <row r="83" spans="1:11">
      <c r="A83" s="17">
        <v>79.5</v>
      </c>
      <c r="B83" s="17">
        <v>80.5</v>
      </c>
      <c r="C83" s="17" t="s">
        <v>472</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IF(AND(A83&lt;=#REF!,#REF!&lt;'リスト（入院R8）'!B83),"該当","")</f>
        <v>#REF!</v>
      </c>
      <c r="K83" s="17" t="s">
        <v>472</v>
      </c>
    </row>
    <row r="84" spans="1:11">
      <c r="A84" s="17">
        <v>80.5</v>
      </c>
      <c r="B84" s="17">
        <v>81.5</v>
      </c>
      <c r="C84" s="17" t="s">
        <v>473</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IF(AND(A84&lt;=#REF!,#REF!&lt;'リスト（入院R8）'!B84),"該当","")</f>
        <v>#REF!</v>
      </c>
      <c r="K84" s="17" t="s">
        <v>473</v>
      </c>
    </row>
    <row r="85" spans="1:11">
      <c r="A85" s="17">
        <v>81.5</v>
      </c>
      <c r="B85" s="17">
        <v>82.5</v>
      </c>
      <c r="C85" s="17" t="s">
        <v>474</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IF(AND(A85&lt;=#REF!,#REF!&lt;'リスト（入院R8）'!B85),"該当","")</f>
        <v>#REF!</v>
      </c>
      <c r="K85" s="17" t="s">
        <v>474</v>
      </c>
    </row>
    <row r="86" spans="1:11">
      <c r="A86" s="17">
        <v>82.5</v>
      </c>
      <c r="B86" s="17">
        <v>83.5</v>
      </c>
      <c r="C86" s="17" t="s">
        <v>475</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IF(AND(A86&lt;=#REF!,#REF!&lt;'リスト（入院R8）'!B86),"該当","")</f>
        <v>#REF!</v>
      </c>
      <c r="K86" s="17" t="s">
        <v>475</v>
      </c>
    </row>
    <row r="87" spans="1:11">
      <c r="A87" s="17">
        <v>83.5</v>
      </c>
      <c r="B87" s="17">
        <v>84.5</v>
      </c>
      <c r="C87" s="17" t="s">
        <v>476</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IF(AND(A87&lt;=#REF!,#REF!&lt;'リスト（入院R8）'!B87),"該当","")</f>
        <v>#REF!</v>
      </c>
      <c r="K87" s="17" t="s">
        <v>476</v>
      </c>
    </row>
    <row r="88" spans="1:11">
      <c r="A88" s="17">
        <v>84.5</v>
      </c>
      <c r="B88" s="17">
        <v>85.5</v>
      </c>
      <c r="C88" s="17" t="s">
        <v>477</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IF(AND(A88&lt;=#REF!,#REF!&lt;'リスト（入院R8）'!B88),"該当","")</f>
        <v>#REF!</v>
      </c>
      <c r="K88" s="17" t="s">
        <v>477</v>
      </c>
    </row>
    <row r="89" spans="1:11">
      <c r="A89" s="17">
        <v>85.5</v>
      </c>
      <c r="B89" s="17">
        <v>86.5</v>
      </c>
      <c r="C89" s="17" t="s">
        <v>478</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IF(AND(A89&lt;=#REF!,#REF!&lt;'リスト（入院R8）'!B89),"該当","")</f>
        <v>#REF!</v>
      </c>
      <c r="K89" s="17" t="s">
        <v>478</v>
      </c>
    </row>
    <row r="90" spans="1:11">
      <c r="A90" s="17">
        <v>86.5</v>
      </c>
      <c r="B90" s="17">
        <v>87.5</v>
      </c>
      <c r="C90" s="17" t="s">
        <v>479</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IF(AND(A90&lt;=#REF!,#REF!&lt;'リスト（入院R8）'!B90),"該当","")</f>
        <v>#REF!</v>
      </c>
      <c r="K90" s="17" t="s">
        <v>479</v>
      </c>
    </row>
    <row r="91" spans="1:11">
      <c r="A91" s="17">
        <v>87.5</v>
      </c>
      <c r="B91" s="17">
        <v>88.5</v>
      </c>
      <c r="C91" s="17" t="s">
        <v>480</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IF(AND(A91&lt;=#REF!,#REF!&lt;'リスト（入院R8）'!B91),"該当","")</f>
        <v>#REF!</v>
      </c>
      <c r="K91" s="17" t="s">
        <v>480</v>
      </c>
    </row>
    <row r="92" spans="1:11">
      <c r="A92" s="17">
        <v>88.5</v>
      </c>
      <c r="B92" s="17">
        <v>89.5</v>
      </c>
      <c r="C92" s="17" t="s">
        <v>481</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IF(AND(A92&lt;=#REF!,#REF!&lt;'リスト（入院R8）'!B92),"該当","")</f>
        <v>#REF!</v>
      </c>
      <c r="K92" s="17" t="s">
        <v>481</v>
      </c>
    </row>
    <row r="93" spans="1:11">
      <c r="A93" s="17">
        <v>89.5</v>
      </c>
      <c r="B93" s="17">
        <v>90.5</v>
      </c>
      <c r="C93" s="17" t="s">
        <v>482</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IF(AND(A93&lt;=#REF!,#REF!&lt;'リスト（入院R8）'!B93),"該当","")</f>
        <v>#REF!</v>
      </c>
      <c r="K93" s="17" t="s">
        <v>482</v>
      </c>
    </row>
    <row r="94" spans="1:11">
      <c r="A94" s="17">
        <v>90.5</v>
      </c>
      <c r="B94" s="17">
        <v>91.5</v>
      </c>
      <c r="C94" s="17" t="s">
        <v>483</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IF(AND(A94&lt;=#REF!,#REF!&lt;'リスト（入院R8）'!B94),"該当","")</f>
        <v>#REF!</v>
      </c>
      <c r="K94" s="17" t="s">
        <v>483</v>
      </c>
    </row>
    <row r="95" spans="1:11">
      <c r="A95" s="17">
        <v>91.5</v>
      </c>
      <c r="B95" s="17">
        <v>92.5</v>
      </c>
      <c r="C95" s="17" t="s">
        <v>484</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IF(AND(A95&lt;=#REF!,#REF!&lt;'リスト（入院R8）'!B95),"該当","")</f>
        <v>#REF!</v>
      </c>
      <c r="K95" s="17" t="s">
        <v>484</v>
      </c>
    </row>
    <row r="96" spans="1:11">
      <c r="A96" s="17">
        <v>92.5</v>
      </c>
      <c r="B96" s="17">
        <v>93.5</v>
      </c>
      <c r="C96" s="17" t="s">
        <v>485</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IF(AND(A96&lt;=#REF!,#REF!&lt;'リスト（入院R8）'!B96),"該当","")</f>
        <v>#REF!</v>
      </c>
      <c r="K96" s="17" t="s">
        <v>485</v>
      </c>
    </row>
    <row r="97" spans="1:11">
      <c r="A97" s="17">
        <v>93.5</v>
      </c>
      <c r="B97" s="17">
        <v>94.5</v>
      </c>
      <c r="C97" s="17" t="s">
        <v>486</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IF(AND(A97&lt;=#REF!,#REF!&lt;'リスト（入院R8）'!B97),"該当","")</f>
        <v>#REF!</v>
      </c>
      <c r="K97" s="17" t="s">
        <v>486</v>
      </c>
    </row>
    <row r="98" spans="1:11">
      <c r="A98" s="17">
        <v>94.5</v>
      </c>
      <c r="B98" s="17">
        <v>95.5</v>
      </c>
      <c r="C98" s="17" t="s">
        <v>487</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IF(AND(A98&lt;=#REF!,#REF!&lt;'リスト（入院R8）'!B98),"該当","")</f>
        <v>#REF!</v>
      </c>
      <c r="K98" s="17" t="s">
        <v>487</v>
      </c>
    </row>
    <row r="99" spans="1:11">
      <c r="A99" s="17">
        <v>95.5</v>
      </c>
      <c r="B99" s="17">
        <v>96.5</v>
      </c>
      <c r="C99" s="17" t="s">
        <v>488</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IF(AND(A99&lt;=#REF!,#REF!&lt;'リスト（入院R8）'!B99),"該当","")</f>
        <v>#REF!</v>
      </c>
      <c r="K99" s="17" t="s">
        <v>488</v>
      </c>
    </row>
    <row r="100" spans="1:11">
      <c r="A100" s="17">
        <v>96.5</v>
      </c>
      <c r="B100" s="17">
        <v>97.5</v>
      </c>
      <c r="C100" s="17" t="s">
        <v>489</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IF(AND(A100&lt;=#REF!,#REF!&lt;'リスト（入院R8）'!B100),"該当","")</f>
        <v>#REF!</v>
      </c>
      <c r="K100" s="17" t="s">
        <v>489</v>
      </c>
    </row>
    <row r="101" spans="1:11">
      <c r="A101" s="17">
        <v>97.5</v>
      </c>
      <c r="B101" s="17">
        <v>98.5</v>
      </c>
      <c r="C101" s="17" t="s">
        <v>490</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IF(AND(A101&lt;=#REF!,#REF!&lt;'リスト（入院R8）'!B101),"該当","")</f>
        <v>#REF!</v>
      </c>
      <c r="K101" s="17" t="s">
        <v>490</v>
      </c>
    </row>
    <row r="102" spans="1:11">
      <c r="A102" s="17">
        <v>98.5</v>
      </c>
      <c r="B102" s="17">
        <v>99.5</v>
      </c>
      <c r="C102" s="17" t="s">
        <v>491</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IF(AND(A102&lt;=#REF!,#REF!&lt;'リスト（入院R8）'!B102),"該当","")</f>
        <v>#REF!</v>
      </c>
      <c r="K102" s="17" t="s">
        <v>491</v>
      </c>
    </row>
    <row r="103" spans="1:11">
      <c r="A103" s="17">
        <v>99.5</v>
      </c>
      <c r="B103" s="17">
        <v>100.5</v>
      </c>
      <c r="C103" s="17" t="s">
        <v>492</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IF(AND(A103&lt;=#REF!,#REF!&lt;'リスト（入院R8）'!B103),"該当","")</f>
        <v>#REF!</v>
      </c>
      <c r="K103" s="17" t="s">
        <v>492</v>
      </c>
    </row>
    <row r="104" spans="1:11">
      <c r="A104" s="17">
        <v>100.5</v>
      </c>
      <c r="B104" s="17">
        <v>101.5</v>
      </c>
      <c r="C104" s="17" t="s">
        <v>493</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IF(AND(A104&lt;=#REF!,#REF!&lt;'リスト（入院R8）'!B104),"該当","")</f>
        <v>#REF!</v>
      </c>
      <c r="K104" s="17" t="s">
        <v>493</v>
      </c>
    </row>
    <row r="105" spans="1:11">
      <c r="A105" s="17">
        <v>101.5</v>
      </c>
      <c r="B105" s="17">
        <v>102.5</v>
      </c>
      <c r="C105" s="17" t="s">
        <v>494</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IF(AND(A105&lt;=#REF!,#REF!&lt;'リスト（入院R8）'!B105),"該当","")</f>
        <v>#REF!</v>
      </c>
      <c r="K105" s="17" t="s">
        <v>494</v>
      </c>
    </row>
    <row r="106" spans="1:11">
      <c r="A106" s="17">
        <v>102.5</v>
      </c>
      <c r="B106" s="17">
        <v>103.5</v>
      </c>
      <c r="C106" s="17" t="s">
        <v>495</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IF(AND(A106&lt;=#REF!,#REF!&lt;'リスト（入院R8）'!B106),"該当","")</f>
        <v>#REF!</v>
      </c>
      <c r="K106" s="17" t="s">
        <v>495</v>
      </c>
    </row>
    <row r="107" spans="1:11">
      <c r="A107" s="17">
        <v>103.5</v>
      </c>
      <c r="B107" s="17">
        <v>104.5</v>
      </c>
      <c r="C107" s="17" t="s">
        <v>496</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IF(AND(A107&lt;=#REF!,#REF!&lt;'リスト（入院R8）'!B107),"該当","")</f>
        <v>#REF!</v>
      </c>
      <c r="K107" s="17" t="s">
        <v>496</v>
      </c>
    </row>
    <row r="108" spans="1:11">
      <c r="A108" s="17">
        <v>104.5</v>
      </c>
      <c r="B108" s="17">
        <v>105.5</v>
      </c>
      <c r="C108" s="17" t="s">
        <v>497</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IF(AND(A108&lt;=#REF!,#REF!&lt;'リスト（入院R8）'!B108),"該当","")</f>
        <v>#REF!</v>
      </c>
      <c r="K108" s="17" t="s">
        <v>497</v>
      </c>
    </row>
    <row r="109" spans="1:11">
      <c r="A109" s="17">
        <v>105.5</v>
      </c>
      <c r="B109" s="17">
        <v>106.5</v>
      </c>
      <c r="C109" s="17" t="s">
        <v>498</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IF(AND(A109&lt;=#REF!,#REF!&lt;'リスト（入院R8）'!B109),"該当","")</f>
        <v>#REF!</v>
      </c>
      <c r="K109" s="17" t="s">
        <v>498</v>
      </c>
    </row>
    <row r="110" spans="1:11">
      <c r="A110" s="17">
        <v>106.5</v>
      </c>
      <c r="B110" s="17">
        <v>107.5</v>
      </c>
      <c r="C110" s="17" t="s">
        <v>499</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IF(AND(A110&lt;=#REF!,#REF!&lt;'リスト（入院R8）'!B110),"該当","")</f>
        <v>#REF!</v>
      </c>
      <c r="K110" s="17" t="s">
        <v>499</v>
      </c>
    </row>
    <row r="111" spans="1:11">
      <c r="A111" s="17">
        <v>107.5</v>
      </c>
      <c r="B111" s="17">
        <v>108.5</v>
      </c>
      <c r="C111" s="17" t="s">
        <v>500</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IF(AND(A111&lt;=#REF!,#REF!&lt;'リスト（入院R8）'!B111),"該当","")</f>
        <v>#REF!</v>
      </c>
      <c r="K111" s="17" t="s">
        <v>500</v>
      </c>
    </row>
    <row r="112" spans="1:11">
      <c r="A112" s="17">
        <v>108.5</v>
      </c>
      <c r="B112" s="17">
        <v>109.5</v>
      </c>
      <c r="C112" s="17" t="s">
        <v>501</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IF(AND(A112&lt;=#REF!,#REF!&lt;'リスト（入院R8）'!B112),"該当","")</f>
        <v>#REF!</v>
      </c>
      <c r="K112" s="17" t="s">
        <v>501</v>
      </c>
    </row>
    <row r="113" spans="1:11">
      <c r="A113" s="17">
        <v>109.5</v>
      </c>
      <c r="B113" s="17">
        <v>110.5</v>
      </c>
      <c r="C113" s="17" t="s">
        <v>502</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IF(AND(A113&lt;=#REF!,#REF!&lt;'リスト（入院R8）'!B113),"該当","")</f>
        <v>#REF!</v>
      </c>
      <c r="K113" s="17" t="s">
        <v>502</v>
      </c>
    </row>
    <row r="114" spans="1:11">
      <c r="A114" s="17">
        <v>110.5</v>
      </c>
      <c r="B114" s="17">
        <v>111.5</v>
      </c>
      <c r="C114" s="17" t="s">
        <v>503</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IF(AND(A114&lt;=#REF!,#REF!&lt;'リスト（入院R8）'!B114),"該当","")</f>
        <v>#REF!</v>
      </c>
      <c r="K114" s="17" t="s">
        <v>503</v>
      </c>
    </row>
    <row r="115" spans="1:11">
      <c r="A115" s="17">
        <v>111.5</v>
      </c>
      <c r="B115" s="17">
        <v>112.5</v>
      </c>
      <c r="C115" s="17" t="s">
        <v>504</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IF(AND(A115&lt;=#REF!,#REF!&lt;'リスト（入院R8）'!B115),"該当","")</f>
        <v>#REF!</v>
      </c>
      <c r="K115" s="17" t="s">
        <v>504</v>
      </c>
    </row>
    <row r="116" spans="1:11">
      <c r="A116" s="17">
        <v>112.5</v>
      </c>
      <c r="B116" s="17">
        <v>113.5</v>
      </c>
      <c r="C116" s="17" t="s">
        <v>505</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IF(AND(A116&lt;=#REF!,#REF!&lt;'リスト（入院R8）'!B116),"該当","")</f>
        <v>#REF!</v>
      </c>
      <c r="K116" s="17" t="s">
        <v>505</v>
      </c>
    </row>
    <row r="117" spans="1:11">
      <c r="A117" s="17">
        <v>113.5</v>
      </c>
      <c r="B117" s="17">
        <v>114.5</v>
      </c>
      <c r="C117" s="17" t="s">
        <v>506</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IF(AND(A117&lt;=#REF!,#REF!&lt;'リスト（入院R8）'!B117),"該当","")</f>
        <v>#REF!</v>
      </c>
      <c r="K117" s="17" t="s">
        <v>506</v>
      </c>
    </row>
    <row r="118" spans="1:11">
      <c r="A118" s="17">
        <v>114.5</v>
      </c>
      <c r="B118" s="17">
        <v>115.5</v>
      </c>
      <c r="C118" s="17" t="s">
        <v>507</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IF(AND(A118&lt;=#REF!,#REF!&lt;'リスト（入院R8）'!B118),"該当","")</f>
        <v>#REF!</v>
      </c>
      <c r="K118" s="17" t="s">
        <v>507</v>
      </c>
    </row>
    <row r="119" spans="1:11">
      <c r="A119" s="17">
        <v>115.5</v>
      </c>
      <c r="B119" s="17">
        <v>116.5</v>
      </c>
      <c r="C119" s="17" t="s">
        <v>508</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IF(AND(A119&lt;=#REF!,#REF!&lt;'リスト（入院R8）'!B119),"該当","")</f>
        <v>#REF!</v>
      </c>
      <c r="K119" s="17" t="s">
        <v>508</v>
      </c>
    </row>
    <row r="120" spans="1:11">
      <c r="A120" s="17">
        <v>116.5</v>
      </c>
      <c r="B120" s="17">
        <v>117.5</v>
      </c>
      <c r="C120" s="17" t="s">
        <v>509</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IF(AND(A120&lt;=#REF!,#REF!&lt;'リスト（入院R8）'!B120),"該当","")</f>
        <v>#REF!</v>
      </c>
      <c r="K120" s="17" t="s">
        <v>509</v>
      </c>
    </row>
    <row r="121" spans="1:11">
      <c r="A121" s="17">
        <v>117.5</v>
      </c>
      <c r="B121" s="17">
        <v>118.5</v>
      </c>
      <c r="C121" s="17" t="s">
        <v>510</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IF(AND(A121&lt;=#REF!,#REF!&lt;'リスト（入院R8）'!B121),"該当","")</f>
        <v>#REF!</v>
      </c>
      <c r="K121" s="17" t="s">
        <v>510</v>
      </c>
    </row>
    <row r="122" spans="1:11">
      <c r="A122" s="17">
        <v>118.5</v>
      </c>
      <c r="B122" s="17">
        <v>119.5</v>
      </c>
      <c r="C122" s="17" t="s">
        <v>511</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IF(AND(A122&lt;=#REF!,#REF!&lt;'リスト（入院R8）'!B122),"該当","")</f>
        <v>#REF!</v>
      </c>
      <c r="K122" s="17" t="s">
        <v>511</v>
      </c>
    </row>
    <row r="123" spans="1:11">
      <c r="A123" s="17">
        <v>119.5</v>
      </c>
      <c r="B123" s="17">
        <v>120.5</v>
      </c>
      <c r="C123" s="17" t="s">
        <v>512</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IF(AND(A123&lt;=#REF!,#REF!&lt;'リスト（入院R8）'!B123),"該当","")</f>
        <v>#REF!</v>
      </c>
      <c r="K123" s="17" t="s">
        <v>512</v>
      </c>
    </row>
    <row r="124" spans="1:11">
      <c r="A124" s="17">
        <v>120.5</v>
      </c>
      <c r="B124" s="17">
        <v>121.5</v>
      </c>
      <c r="C124" s="17" t="s">
        <v>513</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IF(AND(A124&lt;=#REF!,#REF!&lt;'リスト（入院R8）'!B124),"該当","")</f>
        <v>#REF!</v>
      </c>
      <c r="K124" s="17" t="s">
        <v>513</v>
      </c>
    </row>
    <row r="125" spans="1:11">
      <c r="A125" s="17">
        <v>121.5</v>
      </c>
      <c r="B125" s="17">
        <v>122.5</v>
      </c>
      <c r="C125" s="17" t="s">
        <v>514</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IF(AND(A125&lt;=#REF!,#REF!&lt;'リスト（入院R8）'!B125),"該当","")</f>
        <v>#REF!</v>
      </c>
      <c r="K125" s="17" t="s">
        <v>514</v>
      </c>
    </row>
    <row r="126" spans="1:11">
      <c r="A126" s="17">
        <v>122.5</v>
      </c>
      <c r="B126" s="17">
        <v>123.5</v>
      </c>
      <c r="C126" s="17" t="s">
        <v>515</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IF(AND(A126&lt;=#REF!,#REF!&lt;'リスト（入院R8）'!B126),"該当","")</f>
        <v>#REF!</v>
      </c>
      <c r="K126" s="17" t="s">
        <v>515</v>
      </c>
    </row>
    <row r="127" spans="1:11">
      <c r="A127" s="17">
        <v>123.5</v>
      </c>
      <c r="B127" s="17">
        <v>124.5</v>
      </c>
      <c r="C127" s="17" t="s">
        <v>516</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IF(AND(A127&lt;=#REF!,#REF!&lt;'リスト（入院R8）'!B127),"該当","")</f>
        <v>#REF!</v>
      </c>
      <c r="K127" s="17" t="s">
        <v>516</v>
      </c>
    </row>
    <row r="128" spans="1:11">
      <c r="A128" s="17">
        <v>124.5</v>
      </c>
      <c r="B128" s="17">
        <v>125.5</v>
      </c>
      <c r="C128" s="17" t="s">
        <v>517</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IF(AND(A128&lt;=#REF!,#REF!&lt;'リスト（入院R8）'!B128),"該当","")</f>
        <v>#REF!</v>
      </c>
      <c r="K128" s="17" t="s">
        <v>517</v>
      </c>
    </row>
    <row r="129" spans="1:11">
      <c r="A129" s="17">
        <v>125.5</v>
      </c>
      <c r="B129" s="17">
        <v>126.5</v>
      </c>
      <c r="C129" s="17" t="s">
        <v>518</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IF(AND(A129&lt;=#REF!,#REF!&lt;'リスト（入院R8）'!B129),"該当","")</f>
        <v>#REF!</v>
      </c>
      <c r="K129" s="17" t="s">
        <v>518</v>
      </c>
    </row>
    <row r="130" spans="1:11">
      <c r="A130" s="17">
        <v>126.5</v>
      </c>
      <c r="B130" s="17">
        <v>127.5</v>
      </c>
      <c r="C130" s="17" t="s">
        <v>519</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IF(AND(A130&lt;=#REF!,#REF!&lt;'リスト（入院R8）'!B130),"該当","")</f>
        <v>#REF!</v>
      </c>
      <c r="K130" s="17" t="s">
        <v>519</v>
      </c>
    </row>
    <row r="131" spans="1:11">
      <c r="A131" s="17">
        <v>127.5</v>
      </c>
      <c r="B131" s="17">
        <v>128.5</v>
      </c>
      <c r="C131" s="17" t="s">
        <v>520</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IF(AND(A131&lt;=#REF!,#REF!&lt;'リスト（入院R8）'!B131),"該当","")</f>
        <v>#REF!</v>
      </c>
      <c r="K131" s="17" t="s">
        <v>520</v>
      </c>
    </row>
    <row r="132" spans="1:11">
      <c r="A132" s="17">
        <v>128.5</v>
      </c>
      <c r="B132" s="17">
        <v>129.5</v>
      </c>
      <c r="C132" s="17" t="s">
        <v>521</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IF(AND(A132&lt;=#REF!,#REF!&lt;'リスト（入院R8）'!B132),"該当","")</f>
        <v>#REF!</v>
      </c>
      <c r="K132" s="17" t="s">
        <v>521</v>
      </c>
    </row>
    <row r="133" spans="1:11">
      <c r="A133" s="17">
        <v>129.5</v>
      </c>
      <c r="B133" s="17">
        <v>130.5</v>
      </c>
      <c r="C133" s="17" t="s">
        <v>522</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IF(AND(A133&lt;=#REF!,#REF!&lt;'リスト（入院R8）'!B133),"該当","")</f>
        <v>#REF!</v>
      </c>
      <c r="K133" s="17" t="s">
        <v>522</v>
      </c>
    </row>
    <row r="134" spans="1:11">
      <c r="A134" s="17">
        <v>130.5</v>
      </c>
      <c r="B134" s="17">
        <v>131.5</v>
      </c>
      <c r="C134" s="17" t="s">
        <v>523</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IF(AND(A134&lt;=#REF!,#REF!&lt;'リスト（入院R8）'!B134),"該当","")</f>
        <v>#REF!</v>
      </c>
      <c r="K134" s="17" t="s">
        <v>523</v>
      </c>
    </row>
    <row r="135" spans="1:11">
      <c r="A135" s="17">
        <v>131.5</v>
      </c>
      <c r="B135" s="17">
        <v>132.5</v>
      </c>
      <c r="C135" s="17" t="s">
        <v>524</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IF(AND(A135&lt;=#REF!,#REF!&lt;'リスト（入院R8）'!B135),"該当","")</f>
        <v>#REF!</v>
      </c>
      <c r="K135" s="17" t="s">
        <v>524</v>
      </c>
    </row>
    <row r="136" spans="1:11">
      <c r="A136" s="17">
        <v>132.5</v>
      </c>
      <c r="B136" s="17">
        <v>133.5</v>
      </c>
      <c r="C136" s="17" t="s">
        <v>525</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IF(AND(A136&lt;=#REF!,#REF!&lt;'リスト（入院R8）'!B136),"該当","")</f>
        <v>#REF!</v>
      </c>
      <c r="K136" s="17" t="s">
        <v>525</v>
      </c>
    </row>
    <row r="137" spans="1:11">
      <c r="A137" s="17">
        <v>133.5</v>
      </c>
      <c r="B137" s="17">
        <v>134.5</v>
      </c>
      <c r="C137" s="17" t="s">
        <v>526</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IF(AND(A137&lt;=#REF!,#REF!&lt;'リスト（入院R8）'!B137),"該当","")</f>
        <v>#REF!</v>
      </c>
      <c r="K137" s="17" t="s">
        <v>526</v>
      </c>
    </row>
    <row r="138" spans="1:11">
      <c r="A138" s="17">
        <v>134.5</v>
      </c>
      <c r="B138" s="17">
        <v>135.5</v>
      </c>
      <c r="C138" s="17" t="s">
        <v>527</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IF(AND(A138&lt;=#REF!,#REF!&lt;'リスト（入院R8）'!B138),"該当","")</f>
        <v>#REF!</v>
      </c>
      <c r="K138" s="17" t="s">
        <v>527</v>
      </c>
    </row>
    <row r="139" spans="1:11">
      <c r="A139" s="17">
        <v>135.5</v>
      </c>
      <c r="B139" s="17">
        <v>136.5</v>
      </c>
      <c r="C139" s="17" t="s">
        <v>528</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IF(AND(A139&lt;=#REF!,#REF!&lt;'リスト（入院R8）'!B139),"該当","")</f>
        <v>#REF!</v>
      </c>
      <c r="K139" s="17" t="s">
        <v>528</v>
      </c>
    </row>
    <row r="140" spans="1:11">
      <c r="A140" s="17">
        <v>136.5</v>
      </c>
      <c r="B140" s="17">
        <v>137.5</v>
      </c>
      <c r="C140" s="17" t="s">
        <v>529</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IF(AND(A140&lt;=#REF!,#REF!&lt;'リスト（入院R8）'!B140),"該当","")</f>
        <v>#REF!</v>
      </c>
      <c r="K140" s="17" t="s">
        <v>529</v>
      </c>
    </row>
    <row r="141" spans="1:11">
      <c r="A141" s="17">
        <v>137.5</v>
      </c>
      <c r="B141" s="17">
        <v>138.5</v>
      </c>
      <c r="C141" s="17" t="s">
        <v>530</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IF(AND(A141&lt;=#REF!,#REF!&lt;'リスト（入院R8）'!B141),"該当","")</f>
        <v>#REF!</v>
      </c>
      <c r="K141" s="17" t="s">
        <v>530</v>
      </c>
    </row>
    <row r="142" spans="1:11">
      <c r="A142" s="17">
        <v>138.5</v>
      </c>
      <c r="B142" s="17">
        <v>139.5</v>
      </c>
      <c r="C142" s="17" t="s">
        <v>531</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IF(AND(A142&lt;=#REF!,#REF!&lt;'リスト（入院R8）'!B142),"該当","")</f>
        <v>#REF!</v>
      </c>
      <c r="K142" s="17" t="s">
        <v>531</v>
      </c>
    </row>
    <row r="143" spans="1:11">
      <c r="A143" s="17">
        <v>139.5</v>
      </c>
      <c r="B143" s="17">
        <v>140.5</v>
      </c>
      <c r="C143" s="17" t="s">
        <v>532</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IF(AND(A143&lt;=#REF!,#REF!&lt;'リスト（入院R8）'!B143),"該当","")</f>
        <v>#REF!</v>
      </c>
      <c r="K143" s="17" t="s">
        <v>532</v>
      </c>
    </row>
    <row r="144" spans="1:11">
      <c r="A144" s="17">
        <v>140.5</v>
      </c>
      <c r="B144" s="17">
        <v>141.5</v>
      </c>
      <c r="C144" s="17" t="s">
        <v>533</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IF(AND(A144&lt;=#REF!,#REF!&lt;'リスト（入院R8）'!B144),"該当","")</f>
        <v>#REF!</v>
      </c>
      <c r="K144" s="17" t="s">
        <v>533</v>
      </c>
    </row>
    <row r="145" spans="1:11">
      <c r="A145" s="17">
        <v>141.5</v>
      </c>
      <c r="B145" s="17">
        <v>142.5</v>
      </c>
      <c r="C145" s="17" t="s">
        <v>534</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IF(AND(A145&lt;=#REF!,#REF!&lt;'リスト（入院R8）'!B145),"該当","")</f>
        <v>#REF!</v>
      </c>
      <c r="K145" s="17" t="s">
        <v>534</v>
      </c>
    </row>
    <row r="146" spans="1:11">
      <c r="A146" s="17">
        <v>142.5</v>
      </c>
      <c r="B146" s="17">
        <v>143.5</v>
      </c>
      <c r="C146" s="17" t="s">
        <v>535</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IF(AND(A146&lt;=#REF!,#REF!&lt;'リスト（入院R8）'!B146),"該当","")</f>
        <v>#REF!</v>
      </c>
      <c r="K146" s="17" t="s">
        <v>535</v>
      </c>
    </row>
    <row r="147" spans="1:11">
      <c r="A147" s="17">
        <v>143.5</v>
      </c>
      <c r="B147" s="17">
        <v>144.5</v>
      </c>
      <c r="C147" s="17" t="s">
        <v>536</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IF(AND(A147&lt;=#REF!,#REF!&lt;'リスト（入院R8）'!B147),"該当","")</f>
        <v>#REF!</v>
      </c>
      <c r="K147" s="17" t="s">
        <v>536</v>
      </c>
    </row>
    <row r="148" spans="1:11">
      <c r="A148" s="17">
        <v>144.5</v>
      </c>
      <c r="B148" s="17">
        <v>145.5</v>
      </c>
      <c r="C148" s="17" t="s">
        <v>537</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IF(AND(A148&lt;=#REF!,#REF!&lt;'リスト（入院R8）'!B148),"該当","")</f>
        <v>#REF!</v>
      </c>
      <c r="K148" s="17" t="s">
        <v>537</v>
      </c>
    </row>
    <row r="149" spans="1:11">
      <c r="A149" s="17">
        <v>145.5</v>
      </c>
      <c r="B149" s="17">
        <v>146.5</v>
      </c>
      <c r="C149" s="17" t="s">
        <v>538</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IF(AND(A149&lt;=#REF!,#REF!&lt;'リスト（入院R8）'!B149),"該当","")</f>
        <v>#REF!</v>
      </c>
      <c r="K149" s="17" t="s">
        <v>538</v>
      </c>
    </row>
    <row r="150" spans="1:11">
      <c r="A150" s="17">
        <v>146.5</v>
      </c>
      <c r="B150" s="17">
        <v>147.5</v>
      </c>
      <c r="C150" s="17" t="s">
        <v>539</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IF(AND(A150&lt;=#REF!,#REF!&lt;'リスト（入院R8）'!B150),"該当","")</f>
        <v>#REF!</v>
      </c>
      <c r="K150" s="17" t="s">
        <v>539</v>
      </c>
    </row>
    <row r="151" spans="1:11">
      <c r="A151" s="17">
        <v>147.5</v>
      </c>
      <c r="B151" s="17">
        <v>148.5</v>
      </c>
      <c r="C151" s="17" t="s">
        <v>540</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IF(AND(A151&lt;=#REF!,#REF!&lt;'リスト（入院R8）'!B151),"該当","")</f>
        <v>#REF!</v>
      </c>
      <c r="K151" s="17" t="s">
        <v>540</v>
      </c>
    </row>
    <row r="152" spans="1:11">
      <c r="A152" s="17">
        <v>148.5</v>
      </c>
      <c r="B152" s="17">
        <v>149.5</v>
      </c>
      <c r="C152" s="17" t="s">
        <v>541</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IF(AND(A152&lt;=#REF!,#REF!&lt;'リスト（入院R8）'!B152),"該当","")</f>
        <v>#REF!</v>
      </c>
      <c r="K152" s="17" t="s">
        <v>541</v>
      </c>
    </row>
    <row r="153" spans="1:11">
      <c r="A153" s="17">
        <v>149.5</v>
      </c>
      <c r="B153" s="17">
        <v>150.5</v>
      </c>
      <c r="C153" s="17" t="s">
        <v>542</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IF(AND(A153&lt;=#REF!,#REF!&lt;'リスト（入院R8）'!B153),"該当","")</f>
        <v>#REF!</v>
      </c>
      <c r="K153" s="17" t="s">
        <v>542</v>
      </c>
    </row>
    <row r="154" spans="1:11">
      <c r="A154" s="17">
        <v>150.5</v>
      </c>
      <c r="B154" s="17">
        <v>151.5</v>
      </c>
      <c r="C154" s="17" t="s">
        <v>543</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IF(AND(A154&lt;=#REF!,#REF!&lt;'リスト（入院R8）'!B154),"該当","")</f>
        <v>#REF!</v>
      </c>
      <c r="K154" s="17" t="s">
        <v>543</v>
      </c>
    </row>
    <row r="155" spans="1:11">
      <c r="A155" s="17">
        <v>151.5</v>
      </c>
      <c r="B155" s="17">
        <v>152.5</v>
      </c>
      <c r="C155" s="17" t="s">
        <v>544</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IF(AND(A155&lt;=#REF!,#REF!&lt;'リスト（入院R8）'!B155),"該当","")</f>
        <v>#REF!</v>
      </c>
      <c r="K155" s="17" t="s">
        <v>544</v>
      </c>
    </row>
    <row r="156" spans="1:11">
      <c r="A156" s="17">
        <v>152.5</v>
      </c>
      <c r="B156" s="17">
        <v>153.5</v>
      </c>
      <c r="C156" s="17" t="s">
        <v>545</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IF(AND(A156&lt;=#REF!,#REF!&lt;'リスト（入院R8）'!B156),"該当","")</f>
        <v>#REF!</v>
      </c>
      <c r="K156" s="17" t="s">
        <v>545</v>
      </c>
    </row>
    <row r="157" spans="1:11">
      <c r="A157" s="17">
        <v>153.5</v>
      </c>
      <c r="B157" s="17">
        <v>154.5</v>
      </c>
      <c r="C157" s="17" t="s">
        <v>546</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IF(AND(A157&lt;=#REF!,#REF!&lt;'リスト（入院R8）'!B157),"該当","")</f>
        <v>#REF!</v>
      </c>
      <c r="K157" s="17" t="s">
        <v>546</v>
      </c>
    </row>
    <row r="158" spans="1:11">
      <c r="A158" s="17">
        <v>154.5</v>
      </c>
      <c r="B158" s="17">
        <v>155.5</v>
      </c>
      <c r="C158" s="17" t="s">
        <v>547</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IF(AND(A158&lt;=#REF!,#REF!&lt;'リスト（入院R8）'!B158),"該当","")</f>
        <v>#REF!</v>
      </c>
      <c r="K158" s="17" t="s">
        <v>547</v>
      </c>
    </row>
    <row r="159" spans="1:11">
      <c r="A159" s="17">
        <v>155.5</v>
      </c>
      <c r="B159" s="17">
        <v>156.5</v>
      </c>
      <c r="C159" s="17" t="s">
        <v>548</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IF(AND(A159&lt;=#REF!,#REF!&lt;'リスト（入院R8）'!B159),"該当","")</f>
        <v>#REF!</v>
      </c>
      <c r="K159" s="17" t="s">
        <v>548</v>
      </c>
    </row>
    <row r="160" spans="1:11">
      <c r="A160" s="17">
        <v>156.5</v>
      </c>
      <c r="B160" s="17">
        <v>157.5</v>
      </c>
      <c r="C160" s="17" t="s">
        <v>549</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IF(AND(A160&lt;=#REF!,#REF!&lt;'リスト（入院R8）'!B160),"該当","")</f>
        <v>#REF!</v>
      </c>
      <c r="K160" s="17" t="s">
        <v>549</v>
      </c>
    </row>
    <row r="161" spans="1:11">
      <c r="A161" s="17">
        <v>157.5</v>
      </c>
      <c r="B161" s="17">
        <v>158.5</v>
      </c>
      <c r="C161" s="17" t="s">
        <v>550</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IF(AND(A161&lt;=#REF!,#REF!&lt;'リスト（入院R8）'!B161),"該当","")</f>
        <v>#REF!</v>
      </c>
      <c r="K161" s="17" t="s">
        <v>550</v>
      </c>
    </row>
    <row r="162" spans="1:11">
      <c r="A162" s="17">
        <v>158.5</v>
      </c>
      <c r="B162" s="17">
        <v>159.5</v>
      </c>
      <c r="C162" s="17" t="s">
        <v>551</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IF(AND(A162&lt;=#REF!,#REF!&lt;'リスト（入院R8）'!B162),"該当","")</f>
        <v>#REF!</v>
      </c>
      <c r="K162" s="17" t="s">
        <v>551</v>
      </c>
    </row>
    <row r="163" spans="1:11">
      <c r="A163" s="17">
        <v>159.5</v>
      </c>
      <c r="B163" s="17">
        <v>160.5</v>
      </c>
      <c r="C163" s="17" t="s">
        <v>552</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IF(AND(A163&lt;=#REF!,#REF!&lt;'リスト（入院R8）'!B163),"該当","")</f>
        <v>#REF!</v>
      </c>
      <c r="K163" s="17" t="s">
        <v>552</v>
      </c>
    </row>
    <row r="164" spans="1:11">
      <c r="A164" s="17">
        <v>160.5</v>
      </c>
      <c r="B164" s="17">
        <v>161.5</v>
      </c>
      <c r="C164" s="17" t="s">
        <v>553</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IF(AND(A164&lt;=#REF!,#REF!&lt;'リスト（入院R8）'!B164),"該当","")</f>
        <v>#REF!</v>
      </c>
      <c r="K164" s="17" t="s">
        <v>553</v>
      </c>
    </row>
    <row r="165" spans="1:11">
      <c r="A165" s="17">
        <v>161.5</v>
      </c>
      <c r="B165" s="17">
        <v>162.5</v>
      </c>
      <c r="C165" s="17" t="s">
        <v>554</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IF(AND(A165&lt;=#REF!,#REF!&lt;'リスト（入院R8）'!B165),"該当","")</f>
        <v>#REF!</v>
      </c>
      <c r="K165" s="17" t="s">
        <v>554</v>
      </c>
    </row>
    <row r="166" spans="1:11">
      <c r="A166" s="17">
        <v>162.5</v>
      </c>
      <c r="B166" s="17">
        <v>163.5</v>
      </c>
      <c r="C166" s="17" t="s">
        <v>555</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IF(AND(A166&lt;=#REF!,#REF!&lt;'リスト（入院R8）'!B166),"該当","")</f>
        <v>#REF!</v>
      </c>
      <c r="K166" s="17" t="s">
        <v>555</v>
      </c>
    </row>
    <row r="167" spans="1:11">
      <c r="A167" s="17">
        <v>163.5</v>
      </c>
      <c r="B167" s="17">
        <v>164.5</v>
      </c>
      <c r="C167" s="17" t="s">
        <v>556</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IF(AND(A167&lt;=#REF!,#REF!&lt;'リスト（入院R8）'!B167),"該当","")</f>
        <v>#REF!</v>
      </c>
      <c r="K167" s="17" t="s">
        <v>556</v>
      </c>
    </row>
    <row r="168" spans="1:11">
      <c r="A168" s="17">
        <v>164.5</v>
      </c>
      <c r="B168" s="17">
        <v>165.5</v>
      </c>
      <c r="C168" s="17" t="s">
        <v>557</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IF(AND(A168&lt;=#REF!,#REF!&lt;'リスト（入院R8）'!B168),"該当","")</f>
        <v>#REF!</v>
      </c>
      <c r="K168" s="17" t="s">
        <v>557</v>
      </c>
    </row>
    <row r="169" spans="1:11">
      <c r="A169" s="17">
        <v>165.5</v>
      </c>
      <c r="B169" s="17">
        <v>166.5</v>
      </c>
      <c r="C169" s="17" t="s">
        <v>558</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IF(AND(A169&lt;=#REF!,#REF!&lt;'リスト（入院R8）'!B169),"該当","")</f>
        <v>#REF!</v>
      </c>
      <c r="K169" s="17" t="s">
        <v>558</v>
      </c>
    </row>
    <row r="170" spans="1:11">
      <c r="A170" s="17">
        <v>166.5</v>
      </c>
      <c r="B170" s="17">
        <v>167.5</v>
      </c>
      <c r="C170" s="17" t="s">
        <v>559</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IF(AND(A170&lt;=#REF!,#REF!&lt;'リスト（入院R8）'!B170),"該当","")</f>
        <v>#REF!</v>
      </c>
      <c r="K170" s="17" t="s">
        <v>559</v>
      </c>
    </row>
    <row r="171" spans="1:11">
      <c r="A171" s="17">
        <v>167.5</v>
      </c>
      <c r="B171" s="17">
        <v>168.5</v>
      </c>
      <c r="C171" s="17" t="s">
        <v>560</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IF(AND(A171&lt;=#REF!,#REF!&lt;'リスト（入院R8）'!B171),"該当","")</f>
        <v>#REF!</v>
      </c>
      <c r="K171" s="17" t="s">
        <v>560</v>
      </c>
    </row>
    <row r="172" spans="1:11">
      <c r="A172" s="17">
        <v>168.5</v>
      </c>
      <c r="B172" s="17">
        <v>169.5</v>
      </c>
      <c r="C172" s="17" t="s">
        <v>561</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IF(AND(A172&lt;=#REF!,#REF!&lt;'リスト（入院R8）'!B172),"該当","")</f>
        <v>#REF!</v>
      </c>
      <c r="K172" s="17" t="s">
        <v>561</v>
      </c>
    </row>
    <row r="173" spans="1:11">
      <c r="A173" s="17">
        <v>169.5</v>
      </c>
      <c r="B173" s="17">
        <v>170.5</v>
      </c>
      <c r="C173" s="17" t="s">
        <v>562</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IF(AND(A173&lt;=#REF!,#REF!&lt;'リスト（入院R8）'!B173),"該当","")</f>
        <v>#REF!</v>
      </c>
      <c r="K173" s="17" t="s">
        <v>562</v>
      </c>
    </row>
    <row r="174" spans="1:11">
      <c r="A174" s="17">
        <v>170.5</v>
      </c>
      <c r="B174" s="17">
        <v>171.5</v>
      </c>
      <c r="C174" s="17" t="s">
        <v>563</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IF(AND(A174&lt;=#REF!,#REF!&lt;'リスト（入院R8）'!B174),"該当","")</f>
        <v>#REF!</v>
      </c>
      <c r="K174" s="17" t="s">
        <v>563</v>
      </c>
    </row>
    <row r="175" spans="1:11">
      <c r="A175" s="17">
        <v>171.5</v>
      </c>
      <c r="B175" s="17">
        <v>172.5</v>
      </c>
      <c r="C175" s="17" t="s">
        <v>564</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IF(AND(A175&lt;=#REF!,#REF!&lt;'リスト（入院R8）'!B175),"該当","")</f>
        <v>#REF!</v>
      </c>
      <c r="K175" s="17" t="s">
        <v>564</v>
      </c>
    </row>
    <row r="176" spans="1:11">
      <c r="A176" s="17">
        <v>172.5</v>
      </c>
      <c r="B176" s="17">
        <v>173.5</v>
      </c>
      <c r="C176" s="17" t="s">
        <v>565</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IF(AND(A176&lt;=#REF!,#REF!&lt;'リスト（入院R8）'!B176),"該当","")</f>
        <v>#REF!</v>
      </c>
      <c r="K176" s="17" t="s">
        <v>565</v>
      </c>
    </row>
    <row r="177" spans="1:11">
      <c r="A177" s="17">
        <v>173.5</v>
      </c>
      <c r="B177" s="17">
        <v>174.5</v>
      </c>
      <c r="C177" s="17" t="s">
        <v>566</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IF(AND(A177&lt;=#REF!,#REF!&lt;'リスト（入院R8）'!B177),"該当","")</f>
        <v>#REF!</v>
      </c>
      <c r="K177" s="17" t="s">
        <v>566</v>
      </c>
    </row>
    <row r="178" spans="1:11">
      <c r="A178" s="17">
        <v>174.5</v>
      </c>
      <c r="B178" s="17">
        <v>175.5</v>
      </c>
      <c r="C178" s="17" t="s">
        <v>567</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IF(AND(A178&lt;=#REF!,#REF!&lt;'リスト（入院R8）'!B178),"該当","")</f>
        <v>#REF!</v>
      </c>
      <c r="K178" s="17" t="s">
        <v>567</v>
      </c>
    </row>
    <row r="179" spans="1:11">
      <c r="A179" s="17">
        <v>175.5</v>
      </c>
      <c r="B179" s="17">
        <v>176.5</v>
      </c>
      <c r="C179" s="17" t="s">
        <v>568</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IF(AND(A179&lt;=#REF!,#REF!&lt;'リスト（入院R8）'!B179),"該当","")</f>
        <v>#REF!</v>
      </c>
      <c r="K179" s="17" t="s">
        <v>568</v>
      </c>
    </row>
    <row r="180" spans="1:11">
      <c r="A180" s="17">
        <v>176.5</v>
      </c>
      <c r="B180" s="17">
        <v>177.5</v>
      </c>
      <c r="C180" s="17" t="s">
        <v>569</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IF(AND(A180&lt;=#REF!,#REF!&lt;'リスト（入院R8）'!B180),"該当","")</f>
        <v>#REF!</v>
      </c>
      <c r="K180" s="17" t="s">
        <v>569</v>
      </c>
    </row>
    <row r="181" spans="1:11">
      <c r="A181" s="17">
        <v>177.5</v>
      </c>
      <c r="B181" s="17">
        <v>178.5</v>
      </c>
      <c r="C181" s="17" t="s">
        <v>570</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IF(AND(A181&lt;=#REF!,#REF!&lt;'リスト（入院R8）'!B181),"該当","")</f>
        <v>#REF!</v>
      </c>
      <c r="K181" s="17" t="s">
        <v>570</v>
      </c>
    </row>
    <row r="182" spans="1:11">
      <c r="A182" s="17">
        <v>178.5</v>
      </c>
      <c r="B182" s="17">
        <v>179.5</v>
      </c>
      <c r="C182" s="17" t="s">
        <v>571</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IF(AND(A182&lt;=#REF!,#REF!&lt;'リスト（入院R8）'!B182),"該当","")</f>
        <v>#REF!</v>
      </c>
      <c r="K182" s="17" t="s">
        <v>571</v>
      </c>
    </row>
    <row r="183" spans="1:11">
      <c r="A183" s="17">
        <v>179.5</v>
      </c>
      <c r="B183" s="17">
        <v>180.5</v>
      </c>
      <c r="C183" s="17" t="s">
        <v>572</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IF(AND(A183&lt;=#REF!,#REF!&lt;'リスト（入院R8）'!B183),"該当","")</f>
        <v>#REF!</v>
      </c>
      <c r="K183" s="17" t="s">
        <v>572</v>
      </c>
    </row>
    <row r="184" spans="1:11">
      <c r="A184" s="17">
        <v>180.5</v>
      </c>
      <c r="B184" s="17">
        <v>181.5</v>
      </c>
      <c r="C184" s="17" t="s">
        <v>573</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IF(AND(A184&lt;=#REF!,#REF!&lt;'リスト（入院R8）'!B184),"該当","")</f>
        <v>#REF!</v>
      </c>
      <c r="K184" s="17" t="s">
        <v>573</v>
      </c>
    </row>
    <row r="185" spans="1:11">
      <c r="A185" s="17">
        <v>181.5</v>
      </c>
      <c r="B185" s="17">
        <v>182.5</v>
      </c>
      <c r="C185" s="17" t="s">
        <v>574</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IF(AND(A185&lt;=#REF!,#REF!&lt;'リスト（入院R8）'!B185),"該当","")</f>
        <v>#REF!</v>
      </c>
      <c r="K185" s="17" t="s">
        <v>574</v>
      </c>
    </row>
    <row r="186" spans="1:11">
      <c r="A186" s="17">
        <v>182.5</v>
      </c>
      <c r="B186" s="17">
        <v>183.5</v>
      </c>
      <c r="C186" s="17" t="s">
        <v>575</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IF(AND(A186&lt;=#REF!,#REF!&lt;'リスト（入院R8）'!B186),"該当","")</f>
        <v>#REF!</v>
      </c>
      <c r="K186" s="17" t="s">
        <v>575</v>
      </c>
    </row>
    <row r="187" spans="1:11">
      <c r="A187" s="17">
        <v>183.5</v>
      </c>
      <c r="B187" s="17">
        <v>184.5</v>
      </c>
      <c r="C187" s="17" t="s">
        <v>576</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IF(AND(A187&lt;=#REF!,#REF!&lt;'リスト（入院R8）'!B187),"該当","")</f>
        <v>#REF!</v>
      </c>
      <c r="K187" s="17" t="s">
        <v>576</v>
      </c>
    </row>
    <row r="188" spans="1:11">
      <c r="A188" s="17">
        <v>184.5</v>
      </c>
      <c r="B188" s="17">
        <v>185.5</v>
      </c>
      <c r="C188" s="17" t="s">
        <v>577</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IF(AND(A188&lt;=#REF!,#REF!&lt;'リスト（入院R8）'!B188),"該当","")</f>
        <v>#REF!</v>
      </c>
      <c r="K188" s="17" t="s">
        <v>577</v>
      </c>
    </row>
    <row r="189" spans="1:11">
      <c r="A189" s="17">
        <v>185.5</v>
      </c>
      <c r="B189" s="17">
        <v>186.5</v>
      </c>
      <c r="C189" s="17" t="s">
        <v>578</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IF(AND(A189&lt;=#REF!,#REF!&lt;'リスト（入院R8）'!B189),"該当","")</f>
        <v>#REF!</v>
      </c>
      <c r="K189" s="17" t="s">
        <v>578</v>
      </c>
    </row>
    <row r="190" spans="1:11">
      <c r="A190" s="17">
        <v>186.5</v>
      </c>
      <c r="B190" s="17">
        <v>187.5</v>
      </c>
      <c r="C190" s="17" t="s">
        <v>579</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IF(AND(A190&lt;=#REF!,#REF!&lt;'リスト（入院R8）'!B190),"該当","")</f>
        <v>#REF!</v>
      </c>
      <c r="K190" s="17" t="s">
        <v>579</v>
      </c>
    </row>
    <row r="191" spans="1:11">
      <c r="A191" s="17">
        <v>187.5</v>
      </c>
      <c r="B191" s="17">
        <v>188.5</v>
      </c>
      <c r="C191" s="17" t="s">
        <v>580</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IF(AND(A191&lt;=#REF!,#REF!&lt;'リスト（入院R8）'!B191),"該当","")</f>
        <v>#REF!</v>
      </c>
      <c r="K191" s="17" t="s">
        <v>580</v>
      </c>
    </row>
    <row r="192" spans="1:11">
      <c r="A192" s="17">
        <v>188.5</v>
      </c>
      <c r="B192" s="17">
        <v>189.5</v>
      </c>
      <c r="C192" s="17" t="s">
        <v>581</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IF(AND(A192&lt;=#REF!,#REF!&lt;'リスト（入院R8）'!B192),"該当","")</f>
        <v>#REF!</v>
      </c>
      <c r="K192" s="17" t="s">
        <v>581</v>
      </c>
    </row>
    <row r="193" spans="1:11">
      <c r="A193" s="17">
        <v>189.5</v>
      </c>
      <c r="B193" s="17">
        <v>190.5</v>
      </c>
      <c r="C193" s="17" t="s">
        <v>582</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IF(AND(A193&lt;=#REF!,#REF!&lt;'リスト（入院R8）'!B193),"該当","")</f>
        <v>#REF!</v>
      </c>
      <c r="K193" s="17" t="s">
        <v>582</v>
      </c>
    </row>
    <row r="194" spans="1:11">
      <c r="A194" s="17">
        <v>190.5</v>
      </c>
      <c r="B194" s="17">
        <v>191.5</v>
      </c>
      <c r="C194" s="17" t="s">
        <v>583</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IF(AND(A194&lt;=#REF!,#REF!&lt;'リスト（入院R8）'!B194),"該当","")</f>
        <v>#REF!</v>
      </c>
      <c r="K194" s="17" t="s">
        <v>583</v>
      </c>
    </row>
    <row r="195" spans="1:11">
      <c r="A195" s="17">
        <v>191.5</v>
      </c>
      <c r="B195" s="17">
        <v>192.5</v>
      </c>
      <c r="C195" s="17" t="s">
        <v>584</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IF(AND(A195&lt;=#REF!,#REF!&lt;'リスト（入院R8）'!B195),"該当","")</f>
        <v>#REF!</v>
      </c>
      <c r="K195" s="17" t="s">
        <v>584</v>
      </c>
    </row>
    <row r="196" spans="1:11">
      <c r="A196" s="17">
        <v>192.5</v>
      </c>
      <c r="B196" s="17">
        <v>193.5</v>
      </c>
      <c r="C196" s="17" t="s">
        <v>585</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IF(AND(A196&lt;=#REF!,#REF!&lt;'リスト（入院R8）'!B196),"該当","")</f>
        <v>#REF!</v>
      </c>
      <c r="K196" s="17" t="s">
        <v>585</v>
      </c>
    </row>
    <row r="197" spans="1:11">
      <c r="A197" s="17">
        <v>193.5</v>
      </c>
      <c r="B197" s="17">
        <v>194.5</v>
      </c>
      <c r="C197" s="17" t="s">
        <v>586</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53" si="3">F197*G197</f>
        <v>#VALUE!</v>
      </c>
      <c r="I197" s="17" t="e">
        <f>IF(新様式97_看護職員処遇改善評価料・入院ベースアップ評価料!$M$116=B197,"",IF(H197&lt;=0,"該当",""))</f>
        <v>#VALUE!</v>
      </c>
      <c r="J197" s="17" t="e">
        <f>IF(AND(A197&lt;=#REF!,#REF!&lt;'リスト（入院R8）'!B197),"該当","")</f>
        <v>#REF!</v>
      </c>
      <c r="K197" s="17" t="s">
        <v>586</v>
      </c>
    </row>
    <row r="198" spans="1:11">
      <c r="A198" s="17">
        <v>194.5</v>
      </c>
      <c r="B198" s="17">
        <v>195.5</v>
      </c>
      <c r="C198" s="17" t="s">
        <v>587</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IF(AND(A198&lt;=#REF!,#REF!&lt;'リスト（入院R8）'!B198),"該当","")</f>
        <v>#REF!</v>
      </c>
      <c r="K198" s="17" t="s">
        <v>587</v>
      </c>
    </row>
    <row r="199" spans="1:11">
      <c r="A199" s="17">
        <v>195.5</v>
      </c>
      <c r="B199" s="17">
        <v>196.5</v>
      </c>
      <c r="C199" s="17" t="s">
        <v>588</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IF(AND(A199&lt;=#REF!,#REF!&lt;'リスト（入院R8）'!B199),"該当","")</f>
        <v>#REF!</v>
      </c>
      <c r="K199" s="17" t="s">
        <v>588</v>
      </c>
    </row>
    <row r="200" spans="1:11">
      <c r="A200" s="17">
        <v>196.5</v>
      </c>
      <c r="B200" s="17">
        <v>197.5</v>
      </c>
      <c r="C200" s="17" t="s">
        <v>589</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IF(AND(A200&lt;=#REF!,#REF!&lt;'リスト（入院R8）'!B200),"該当","")</f>
        <v>#REF!</v>
      </c>
      <c r="K200" s="17" t="s">
        <v>589</v>
      </c>
    </row>
    <row r="201" spans="1:11">
      <c r="A201" s="17">
        <v>197.5</v>
      </c>
      <c r="B201" s="17">
        <v>198.5</v>
      </c>
      <c r="C201" s="17" t="s">
        <v>590</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IF(AND(A201&lt;=#REF!,#REF!&lt;'リスト（入院R8）'!B201),"該当","")</f>
        <v>#REF!</v>
      </c>
      <c r="K201" s="17" t="s">
        <v>590</v>
      </c>
    </row>
    <row r="202" spans="1:11">
      <c r="A202" s="17">
        <v>198.5</v>
      </c>
      <c r="B202" s="17">
        <v>199.5</v>
      </c>
      <c r="C202" s="17" t="s">
        <v>591</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IF(AND(A202&lt;=#REF!,#REF!&lt;'リスト（入院R8）'!B202),"該当","")</f>
        <v>#REF!</v>
      </c>
      <c r="K202" s="17" t="s">
        <v>591</v>
      </c>
    </row>
    <row r="203" spans="1:11">
      <c r="A203" s="17">
        <v>199.5</v>
      </c>
      <c r="B203" s="17">
        <v>200.5</v>
      </c>
      <c r="C203" s="17" t="s">
        <v>592</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IF(AND(A203&lt;=#REF!,#REF!&lt;'リスト（入院R8）'!B203),"該当","")</f>
        <v>#REF!</v>
      </c>
      <c r="K203" s="17" t="s">
        <v>592</v>
      </c>
    </row>
    <row r="204" spans="1:11">
      <c r="A204" s="17">
        <v>200.5</v>
      </c>
      <c r="B204" s="17">
        <v>201.5</v>
      </c>
      <c r="C204" s="17" t="s">
        <v>593</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IF(AND(A204&lt;=#REF!,#REF!&lt;'リスト（入院R8）'!B204),"該当","")</f>
        <v>#REF!</v>
      </c>
      <c r="K204" s="17" t="s">
        <v>593</v>
      </c>
    </row>
    <row r="205" spans="1:11">
      <c r="A205" s="17">
        <v>201.5</v>
      </c>
      <c r="B205" s="17">
        <v>202.5</v>
      </c>
      <c r="C205" s="17" t="s">
        <v>594</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IF(AND(A205&lt;=#REF!,#REF!&lt;'リスト（入院R8）'!B205),"該当","")</f>
        <v>#REF!</v>
      </c>
      <c r="K205" s="17" t="s">
        <v>594</v>
      </c>
    </row>
    <row r="206" spans="1:11">
      <c r="A206" s="17">
        <v>202.5</v>
      </c>
      <c r="B206" s="17">
        <v>203.5</v>
      </c>
      <c r="C206" s="17" t="s">
        <v>595</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IF(AND(A206&lt;=#REF!,#REF!&lt;'リスト（入院R8）'!B206),"該当","")</f>
        <v>#REF!</v>
      </c>
      <c r="K206" s="17" t="s">
        <v>595</v>
      </c>
    </row>
    <row r="207" spans="1:11">
      <c r="A207" s="17">
        <v>203.5</v>
      </c>
      <c r="B207" s="17">
        <v>204.5</v>
      </c>
      <c r="C207" s="17" t="s">
        <v>596</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IF(AND(A207&lt;=#REF!,#REF!&lt;'リスト（入院R8）'!B207),"該当","")</f>
        <v>#REF!</v>
      </c>
      <c r="K207" s="17" t="s">
        <v>596</v>
      </c>
    </row>
    <row r="208" spans="1:11">
      <c r="A208" s="17">
        <v>204.5</v>
      </c>
      <c r="B208" s="17">
        <v>205.5</v>
      </c>
      <c r="C208" s="17" t="s">
        <v>597</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IF(AND(A208&lt;=#REF!,#REF!&lt;'リスト（入院R8）'!B208),"該当","")</f>
        <v>#REF!</v>
      </c>
      <c r="K208" s="17" t="s">
        <v>597</v>
      </c>
    </row>
    <row r="209" spans="1:11">
      <c r="A209" s="17">
        <v>205.5</v>
      </c>
      <c r="B209" s="17">
        <v>206.5</v>
      </c>
      <c r="C209" s="17" t="s">
        <v>598</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IF(AND(A209&lt;=#REF!,#REF!&lt;'リスト（入院R8）'!B209),"該当","")</f>
        <v>#REF!</v>
      </c>
      <c r="K209" s="17" t="s">
        <v>598</v>
      </c>
    </row>
    <row r="210" spans="1:11">
      <c r="A210" s="17">
        <v>206.5</v>
      </c>
      <c r="B210" s="17">
        <v>207.5</v>
      </c>
      <c r="C210" s="17" t="s">
        <v>599</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IF(AND(A210&lt;=#REF!,#REF!&lt;'リスト（入院R8）'!B210),"該当","")</f>
        <v>#REF!</v>
      </c>
      <c r="K210" s="17" t="s">
        <v>599</v>
      </c>
    </row>
    <row r="211" spans="1:11">
      <c r="A211" s="17">
        <v>207.5</v>
      </c>
      <c r="B211" s="17">
        <v>208.5</v>
      </c>
      <c r="C211" s="17" t="s">
        <v>600</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IF(AND(A211&lt;=#REF!,#REF!&lt;'リスト（入院R8）'!B211),"該当","")</f>
        <v>#REF!</v>
      </c>
      <c r="K211" s="17" t="s">
        <v>600</v>
      </c>
    </row>
    <row r="212" spans="1:11">
      <c r="A212" s="17">
        <v>208.5</v>
      </c>
      <c r="B212" s="17">
        <v>209.5</v>
      </c>
      <c r="C212" s="17" t="s">
        <v>601</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IF(AND(A212&lt;=#REF!,#REF!&lt;'リスト（入院R8）'!B212),"該当","")</f>
        <v>#REF!</v>
      </c>
      <c r="K212" s="17" t="s">
        <v>601</v>
      </c>
    </row>
    <row r="213" spans="1:11">
      <c r="A213" s="17">
        <v>209.5</v>
      </c>
      <c r="B213" s="17">
        <v>210.5</v>
      </c>
      <c r="C213" s="17" t="s">
        <v>602</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IF(AND(A213&lt;=#REF!,#REF!&lt;'リスト（入院R8）'!B213),"該当","")</f>
        <v>#REF!</v>
      </c>
      <c r="K213" s="17" t="s">
        <v>602</v>
      </c>
    </row>
    <row r="214" spans="1:11">
      <c r="A214" s="17">
        <v>210.5</v>
      </c>
      <c r="B214" s="17">
        <v>211.5</v>
      </c>
      <c r="C214" s="17" t="s">
        <v>603</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IF(AND(A214&lt;=#REF!,#REF!&lt;'リスト（入院R8）'!B214),"該当","")</f>
        <v>#REF!</v>
      </c>
      <c r="K214" s="17" t="s">
        <v>603</v>
      </c>
    </row>
    <row r="215" spans="1:11">
      <c r="A215" s="17">
        <v>211.5</v>
      </c>
      <c r="B215" s="17">
        <v>212.5</v>
      </c>
      <c r="C215" s="17" t="s">
        <v>604</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IF(AND(A215&lt;=#REF!,#REF!&lt;'リスト（入院R8）'!B215),"該当","")</f>
        <v>#REF!</v>
      </c>
      <c r="K215" s="17" t="s">
        <v>604</v>
      </c>
    </row>
    <row r="216" spans="1:11">
      <c r="A216" s="17">
        <v>212.5</v>
      </c>
      <c r="B216" s="17">
        <v>213.5</v>
      </c>
      <c r="C216" s="17" t="s">
        <v>605</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IF(AND(A216&lt;=#REF!,#REF!&lt;'リスト（入院R8）'!B216),"該当","")</f>
        <v>#REF!</v>
      </c>
      <c r="K216" s="17" t="s">
        <v>605</v>
      </c>
    </row>
    <row r="217" spans="1:11">
      <c r="A217" s="17">
        <v>213.5</v>
      </c>
      <c r="B217" s="17">
        <v>214.5</v>
      </c>
      <c r="C217" s="17" t="s">
        <v>606</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IF(AND(A217&lt;=#REF!,#REF!&lt;'リスト（入院R8）'!B217),"該当","")</f>
        <v>#REF!</v>
      </c>
      <c r="K217" s="17" t="s">
        <v>606</v>
      </c>
    </row>
    <row r="218" spans="1:11">
      <c r="A218" s="17">
        <v>214.5</v>
      </c>
      <c r="B218" s="17">
        <v>215.5</v>
      </c>
      <c r="C218" s="17" t="s">
        <v>607</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IF(AND(A218&lt;=#REF!,#REF!&lt;'リスト（入院R8）'!B218),"該当","")</f>
        <v>#REF!</v>
      </c>
      <c r="K218" s="17" t="s">
        <v>607</v>
      </c>
    </row>
    <row r="219" spans="1:11">
      <c r="A219" s="17">
        <v>215.5</v>
      </c>
      <c r="B219" s="17">
        <v>216.5</v>
      </c>
      <c r="C219" s="17" t="s">
        <v>608</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IF(AND(A219&lt;=#REF!,#REF!&lt;'リスト（入院R8）'!B219),"該当","")</f>
        <v>#REF!</v>
      </c>
      <c r="K219" s="17" t="s">
        <v>608</v>
      </c>
    </row>
    <row r="220" spans="1:11">
      <c r="A220" s="17">
        <v>216.5</v>
      </c>
      <c r="B220" s="17">
        <v>217.5</v>
      </c>
      <c r="C220" s="17" t="s">
        <v>609</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IF(AND(A220&lt;=#REF!,#REF!&lt;'リスト（入院R8）'!B220),"該当","")</f>
        <v>#REF!</v>
      </c>
      <c r="K220" s="17" t="s">
        <v>609</v>
      </c>
    </row>
    <row r="221" spans="1:11">
      <c r="A221" s="17">
        <v>217.5</v>
      </c>
      <c r="B221" s="17">
        <v>218.5</v>
      </c>
      <c r="C221" s="17" t="s">
        <v>610</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IF(AND(A221&lt;=#REF!,#REF!&lt;'リスト（入院R8）'!B221),"該当","")</f>
        <v>#REF!</v>
      </c>
      <c r="K221" s="17" t="s">
        <v>610</v>
      </c>
    </row>
    <row r="222" spans="1:11">
      <c r="A222" s="17">
        <v>218.5</v>
      </c>
      <c r="B222" s="17">
        <v>219.5</v>
      </c>
      <c r="C222" s="17" t="s">
        <v>611</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IF(AND(A222&lt;=#REF!,#REF!&lt;'リスト（入院R8）'!B222),"該当","")</f>
        <v>#REF!</v>
      </c>
      <c r="K222" s="17" t="s">
        <v>611</v>
      </c>
    </row>
    <row r="223" spans="1:11">
      <c r="A223" s="17">
        <v>219.5</v>
      </c>
      <c r="B223" s="17">
        <v>220.5</v>
      </c>
      <c r="C223" s="17" t="s">
        <v>612</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IF(AND(A223&lt;=#REF!,#REF!&lt;'リスト（入院R8）'!B223),"該当","")</f>
        <v>#REF!</v>
      </c>
      <c r="K223" s="17" t="s">
        <v>612</v>
      </c>
    </row>
    <row r="224" spans="1:11">
      <c r="A224" s="17">
        <v>220.5</v>
      </c>
      <c r="B224" s="17">
        <v>221.5</v>
      </c>
      <c r="C224" s="17" t="s">
        <v>613</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IF(AND(A224&lt;=#REF!,#REF!&lt;'リスト（入院R8）'!B224),"該当","")</f>
        <v>#REF!</v>
      </c>
      <c r="K224" s="17" t="s">
        <v>613</v>
      </c>
    </row>
    <row r="225" spans="1:11">
      <c r="A225" s="17">
        <v>221.5</v>
      </c>
      <c r="B225" s="17">
        <v>222.5</v>
      </c>
      <c r="C225" s="17" t="s">
        <v>614</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IF(AND(A225&lt;=#REF!,#REF!&lt;'リスト（入院R8）'!B225),"該当","")</f>
        <v>#REF!</v>
      </c>
      <c r="K225" s="17" t="s">
        <v>614</v>
      </c>
    </row>
    <row r="226" spans="1:11">
      <c r="A226" s="17">
        <v>222.5</v>
      </c>
      <c r="B226" s="17">
        <v>223.5</v>
      </c>
      <c r="C226" s="17" t="s">
        <v>615</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IF(AND(A226&lt;=#REF!,#REF!&lt;'リスト（入院R8）'!B226),"該当","")</f>
        <v>#REF!</v>
      </c>
      <c r="K226" s="17" t="s">
        <v>615</v>
      </c>
    </row>
    <row r="227" spans="1:11">
      <c r="A227" s="17">
        <v>223.5</v>
      </c>
      <c r="B227" s="17">
        <v>224.5</v>
      </c>
      <c r="C227" s="17" t="s">
        <v>616</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IF(AND(A227&lt;=#REF!,#REF!&lt;'リスト（入院R8）'!B227),"該当","")</f>
        <v>#REF!</v>
      </c>
      <c r="K227" s="17" t="s">
        <v>616</v>
      </c>
    </row>
    <row r="228" spans="1:11">
      <c r="A228" s="17">
        <v>224.5</v>
      </c>
      <c r="B228" s="17">
        <v>225.5</v>
      </c>
      <c r="C228" s="17" t="s">
        <v>617</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IF(AND(A228&lt;=#REF!,#REF!&lt;'リスト（入院R8）'!B228),"該当","")</f>
        <v>#REF!</v>
      </c>
      <c r="K228" s="17" t="s">
        <v>617</v>
      </c>
    </row>
    <row r="229" spans="1:11">
      <c r="A229" s="17">
        <v>225.5</v>
      </c>
      <c r="B229" s="17">
        <v>226.5</v>
      </c>
      <c r="C229" s="17" t="s">
        <v>618</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IF(AND(A229&lt;=#REF!,#REF!&lt;'リスト（入院R8）'!B229),"該当","")</f>
        <v>#REF!</v>
      </c>
      <c r="K229" s="17" t="s">
        <v>618</v>
      </c>
    </row>
    <row r="230" spans="1:11">
      <c r="A230" s="17">
        <v>226.5</v>
      </c>
      <c r="B230" s="17">
        <v>227.5</v>
      </c>
      <c r="C230" s="17" t="s">
        <v>619</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IF(AND(A230&lt;=#REF!,#REF!&lt;'リスト（入院R8）'!B230),"該当","")</f>
        <v>#REF!</v>
      </c>
      <c r="K230" s="17" t="s">
        <v>619</v>
      </c>
    </row>
    <row r="231" spans="1:11">
      <c r="A231" s="17">
        <v>227.5</v>
      </c>
      <c r="B231" s="17">
        <v>228.5</v>
      </c>
      <c r="C231" s="17" t="s">
        <v>620</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IF(AND(A231&lt;=#REF!,#REF!&lt;'リスト（入院R8）'!B231),"該当","")</f>
        <v>#REF!</v>
      </c>
      <c r="K231" s="17" t="s">
        <v>620</v>
      </c>
    </row>
    <row r="232" spans="1:11">
      <c r="A232" s="17">
        <v>228.5</v>
      </c>
      <c r="B232" s="17">
        <v>229.5</v>
      </c>
      <c r="C232" s="17" t="s">
        <v>621</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IF(AND(A232&lt;=#REF!,#REF!&lt;'リスト（入院R8）'!B232),"該当","")</f>
        <v>#REF!</v>
      </c>
      <c r="K232" s="17" t="s">
        <v>621</v>
      </c>
    </row>
    <row r="233" spans="1:11">
      <c r="A233" s="17">
        <v>229.5</v>
      </c>
      <c r="B233" s="17">
        <v>230.5</v>
      </c>
      <c r="C233" s="17" t="s">
        <v>622</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IF(AND(A233&lt;=#REF!,#REF!&lt;'リスト（入院R8）'!B233),"該当","")</f>
        <v>#REF!</v>
      </c>
      <c r="K233" s="17" t="s">
        <v>622</v>
      </c>
    </row>
    <row r="234" spans="1:11">
      <c r="A234" s="17">
        <v>230.5</v>
      </c>
      <c r="B234" s="17">
        <v>231.5</v>
      </c>
      <c r="C234" s="17" t="s">
        <v>623</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IF(AND(A234&lt;=#REF!,#REF!&lt;'リスト（入院R8）'!B234),"該当","")</f>
        <v>#REF!</v>
      </c>
      <c r="K234" s="17" t="s">
        <v>623</v>
      </c>
    </row>
    <row r="235" spans="1:11">
      <c r="A235" s="17">
        <v>231.5</v>
      </c>
      <c r="B235" s="17">
        <v>232.5</v>
      </c>
      <c r="C235" s="17" t="s">
        <v>624</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IF(AND(A235&lt;=#REF!,#REF!&lt;'リスト（入院R8）'!B235),"該当","")</f>
        <v>#REF!</v>
      </c>
      <c r="K235" s="17" t="s">
        <v>624</v>
      </c>
    </row>
    <row r="236" spans="1:11">
      <c r="A236" s="17">
        <v>232.5</v>
      </c>
      <c r="B236" s="17">
        <v>233.5</v>
      </c>
      <c r="C236" s="17" t="s">
        <v>625</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IF(AND(A236&lt;=#REF!,#REF!&lt;'リスト（入院R8）'!B236),"該当","")</f>
        <v>#REF!</v>
      </c>
      <c r="K236" s="17" t="s">
        <v>625</v>
      </c>
    </row>
    <row r="237" spans="1:11">
      <c r="A237" s="17">
        <v>233.5</v>
      </c>
      <c r="B237" s="17">
        <v>234.5</v>
      </c>
      <c r="C237" s="17" t="s">
        <v>626</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IF(AND(A237&lt;=#REF!,#REF!&lt;'リスト（入院R8）'!B237),"該当","")</f>
        <v>#REF!</v>
      </c>
      <c r="K237" s="17" t="s">
        <v>626</v>
      </c>
    </row>
    <row r="238" spans="1:11">
      <c r="A238" s="17">
        <v>234.5</v>
      </c>
      <c r="B238" s="17">
        <v>235.5</v>
      </c>
      <c r="C238" s="17" t="s">
        <v>627</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IF(AND(A238&lt;=#REF!,#REF!&lt;'リスト（入院R8）'!B238),"該当","")</f>
        <v>#REF!</v>
      </c>
      <c r="K238" s="17" t="s">
        <v>627</v>
      </c>
    </row>
    <row r="239" spans="1:11">
      <c r="A239" s="17">
        <v>235.5</v>
      </c>
      <c r="B239" s="17">
        <v>236.5</v>
      </c>
      <c r="C239" s="17" t="s">
        <v>628</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IF(AND(A239&lt;=#REF!,#REF!&lt;'リスト（入院R8）'!B239),"該当","")</f>
        <v>#REF!</v>
      </c>
      <c r="K239" s="17" t="s">
        <v>628</v>
      </c>
    </row>
    <row r="240" spans="1:11">
      <c r="A240" s="17">
        <v>236.5</v>
      </c>
      <c r="B240" s="17">
        <v>237.5</v>
      </c>
      <c r="C240" s="17" t="s">
        <v>629</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IF(AND(A240&lt;=#REF!,#REF!&lt;'リスト（入院R8）'!B240),"該当","")</f>
        <v>#REF!</v>
      </c>
      <c r="K240" s="17" t="s">
        <v>629</v>
      </c>
    </row>
    <row r="241" spans="1:11">
      <c r="A241" s="17">
        <v>237.5</v>
      </c>
      <c r="B241" s="17">
        <v>238.5</v>
      </c>
      <c r="C241" s="17" t="s">
        <v>630</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IF(AND(A241&lt;=#REF!,#REF!&lt;'リスト（入院R8）'!B241),"該当","")</f>
        <v>#REF!</v>
      </c>
      <c r="K241" s="17" t="s">
        <v>630</v>
      </c>
    </row>
    <row r="242" spans="1:11">
      <c r="A242" s="17">
        <v>238.5</v>
      </c>
      <c r="B242" s="17">
        <v>239.5</v>
      </c>
      <c r="C242" s="17" t="s">
        <v>631</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IF(AND(A242&lt;=#REF!,#REF!&lt;'リスト（入院R8）'!B242),"該当","")</f>
        <v>#REF!</v>
      </c>
      <c r="K242" s="17" t="s">
        <v>631</v>
      </c>
    </row>
    <row r="243" spans="1:11">
      <c r="A243" s="17">
        <v>239.5</v>
      </c>
      <c r="B243" s="17">
        <v>240.5</v>
      </c>
      <c r="C243" s="17" t="s">
        <v>632</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IF(AND(A243&lt;=#REF!,#REF!&lt;'リスト（入院R8）'!B243),"該当","")</f>
        <v>#REF!</v>
      </c>
      <c r="K243" s="17" t="s">
        <v>632</v>
      </c>
    </row>
    <row r="244" spans="1:11">
      <c r="A244" s="17">
        <v>240.5</v>
      </c>
      <c r="B244" s="17">
        <v>241.5</v>
      </c>
      <c r="C244" s="17" t="s">
        <v>633</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IF(AND(A244&lt;=#REF!,#REF!&lt;'リスト（入院R8）'!B244),"該当","")</f>
        <v>#REF!</v>
      </c>
      <c r="K244" s="17" t="s">
        <v>633</v>
      </c>
    </row>
    <row r="245" spans="1:11">
      <c r="A245" s="17">
        <v>241.5</v>
      </c>
      <c r="B245" s="17">
        <v>242.5</v>
      </c>
      <c r="C245" s="17" t="s">
        <v>634</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IF(AND(A245&lt;=#REF!,#REF!&lt;'リスト（入院R8）'!B245),"該当","")</f>
        <v>#REF!</v>
      </c>
      <c r="K245" s="17" t="s">
        <v>634</v>
      </c>
    </row>
    <row r="246" spans="1:11">
      <c r="A246" s="17">
        <v>242.5</v>
      </c>
      <c r="B246" s="17">
        <v>243.5</v>
      </c>
      <c r="C246" s="17" t="s">
        <v>635</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IF(AND(A246&lt;=#REF!,#REF!&lt;'リスト（入院R8）'!B246),"該当","")</f>
        <v>#REF!</v>
      </c>
      <c r="K246" s="17" t="s">
        <v>635</v>
      </c>
    </row>
    <row r="247" spans="1:11">
      <c r="A247" s="17">
        <v>243.5</v>
      </c>
      <c r="B247" s="17">
        <v>244.5</v>
      </c>
      <c r="C247" s="17" t="s">
        <v>636</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IF(AND(A247&lt;=#REF!,#REF!&lt;'リスト（入院R8）'!B247),"該当","")</f>
        <v>#REF!</v>
      </c>
      <c r="K247" s="17" t="s">
        <v>636</v>
      </c>
    </row>
    <row r="248" spans="1:11">
      <c r="A248" s="17">
        <v>244.5</v>
      </c>
      <c r="B248" s="17">
        <v>245.5</v>
      </c>
      <c r="C248" s="17" t="s">
        <v>637</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IF(AND(A248&lt;=#REF!,#REF!&lt;'リスト（入院R8）'!B248),"該当","")</f>
        <v>#REF!</v>
      </c>
      <c r="K248" s="17" t="s">
        <v>637</v>
      </c>
    </row>
    <row r="249" spans="1:11">
      <c r="A249" s="17">
        <v>245.5</v>
      </c>
      <c r="B249" s="17">
        <v>246.5</v>
      </c>
      <c r="C249" s="17" t="s">
        <v>638</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IF(AND(A249&lt;=#REF!,#REF!&lt;'リスト（入院R8）'!B249),"該当","")</f>
        <v>#REF!</v>
      </c>
      <c r="K249" s="17" t="s">
        <v>638</v>
      </c>
    </row>
    <row r="250" spans="1:11">
      <c r="A250" s="17">
        <v>246.5</v>
      </c>
      <c r="B250" s="17">
        <v>247.5</v>
      </c>
      <c r="C250" s="17" t="s">
        <v>639</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IF(AND(A250&lt;=#REF!,#REF!&lt;'リスト（入院R8）'!B250),"該当","")</f>
        <v>#REF!</v>
      </c>
      <c r="K250" s="17" t="s">
        <v>639</v>
      </c>
    </row>
    <row r="251" spans="1:11">
      <c r="A251" s="17">
        <v>247.5</v>
      </c>
      <c r="B251" s="17">
        <v>248.5</v>
      </c>
      <c r="C251" s="17" t="s">
        <v>640</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IF(AND(A251&lt;=#REF!,#REF!&lt;'リスト（入院R8）'!B251),"該当","")</f>
        <v>#REF!</v>
      </c>
      <c r="K251" s="17" t="s">
        <v>640</v>
      </c>
    </row>
    <row r="252" spans="1:11">
      <c r="A252" s="17">
        <v>248.5</v>
      </c>
      <c r="B252" s="17">
        <v>249.5</v>
      </c>
      <c r="C252" s="17" t="s">
        <v>641</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IF(AND(A252&lt;=#REF!,#REF!&lt;'リスト（入院R8）'!B252),"該当","")</f>
        <v>#REF!</v>
      </c>
      <c r="K252" s="17" t="s">
        <v>641</v>
      </c>
    </row>
    <row r="253" spans="1:11">
      <c r="A253" s="17">
        <v>249.5</v>
      </c>
      <c r="B253" s="17">
        <v>250.5</v>
      </c>
      <c r="C253" s="17" t="s">
        <v>642</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IF(AND(A253&lt;=#REF!,#REF!&lt;'リスト（入院R8）'!B253),"該当","")</f>
        <v>#REF!</v>
      </c>
      <c r="K253" s="17" t="s">
        <v>642</v>
      </c>
    </row>
    <row r="254" spans="1:11">
      <c r="A254" s="17">
        <v>250.5</v>
      </c>
      <c r="C254" s="17" t="s">
        <v>642</v>
      </c>
      <c r="D254" s="17">
        <v>250</v>
      </c>
      <c r="F254" s="162" t="e">
        <f>新様式97_看護職員処遇改善評価料・入院ベースアップ評価料!$M$116-A254</f>
        <v>#VALUE!</v>
      </c>
      <c r="G254" s="162" t="e">
        <f>新様式97_看護職員処遇改善評価料・入院ベースアップ評価料!$M$116-B254</f>
        <v>#VALUE!</v>
      </c>
      <c r="H254" s="17" t="e">
        <f t="shared" ref="H254" si="4">F254*G254</f>
        <v>#VALUE!</v>
      </c>
      <c r="I254" s="47" t="s">
        <v>387</v>
      </c>
      <c r="J254" s="47" t="s">
        <v>387</v>
      </c>
      <c r="K254" s="17" t="s">
        <v>643</v>
      </c>
    </row>
    <row r="255" spans="1:11">
      <c r="I255"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61" t="s">
        <v>375</v>
      </c>
      <c r="B2" s="561"/>
      <c r="C2" s="561" t="s">
        <v>391</v>
      </c>
      <c r="D2" s="561" t="s">
        <v>392</v>
      </c>
    </row>
    <row r="3" spans="1:11">
      <c r="A3" s="20" t="s">
        <v>379</v>
      </c>
      <c r="B3" s="20" t="s">
        <v>380</v>
      </c>
      <c r="C3" s="561"/>
      <c r="D3" s="561"/>
      <c r="I3" s="17" t="s">
        <v>381</v>
      </c>
      <c r="J3" s="17" t="s">
        <v>382</v>
      </c>
    </row>
    <row r="4" spans="1:11">
      <c r="B4" s="17">
        <v>1.5</v>
      </c>
      <c r="C4" s="17" t="s">
        <v>393</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393</v>
      </c>
    </row>
    <row r="5" spans="1:11">
      <c r="A5" s="17">
        <v>1.5</v>
      </c>
      <c r="B5" s="17">
        <v>2.5</v>
      </c>
      <c r="C5" s="17" t="s">
        <v>394</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IF(AND(A5&lt;=#REF!,#REF!&lt;'リスト（入院R9）'!B5),"該当","")</f>
        <v>#REF!</v>
      </c>
      <c r="K5" s="17" t="s">
        <v>394</v>
      </c>
    </row>
    <row r="6" spans="1:11">
      <c r="A6" s="17">
        <v>2.5</v>
      </c>
      <c r="B6" s="17">
        <v>3.5</v>
      </c>
      <c r="C6" s="17" t="s">
        <v>395</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IF(AND(A6&lt;=#REF!,#REF!&lt;'リスト（入院R9）'!B6),"該当","")</f>
        <v>#REF!</v>
      </c>
      <c r="K6" s="17" t="s">
        <v>395</v>
      </c>
    </row>
    <row r="7" spans="1:11">
      <c r="A7" s="17">
        <v>3.5</v>
      </c>
      <c r="B7" s="17">
        <v>4.5</v>
      </c>
      <c r="C7" s="17" t="s">
        <v>396</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IF(AND(A7&lt;=#REF!,#REF!&lt;'リスト（入院R9）'!B7),"該当","")</f>
        <v>#REF!</v>
      </c>
      <c r="K7" s="17" t="s">
        <v>396</v>
      </c>
    </row>
    <row r="8" spans="1:11">
      <c r="A8" s="17">
        <v>4.5</v>
      </c>
      <c r="B8" s="17">
        <v>5.5</v>
      </c>
      <c r="C8" s="17" t="s">
        <v>397</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IF(AND(A8&lt;=#REF!,#REF!&lt;'リスト（入院R9）'!B8),"該当","")</f>
        <v>#REF!</v>
      </c>
      <c r="K8" s="17" t="s">
        <v>397</v>
      </c>
    </row>
    <row r="9" spans="1:11">
      <c r="A9" s="17">
        <v>5.5</v>
      </c>
      <c r="B9" s="17">
        <v>6.5</v>
      </c>
      <c r="C9" s="17" t="s">
        <v>398</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IF(AND(A9&lt;=#REF!,#REF!&lt;'リスト（入院R9）'!B9),"該当","")</f>
        <v>#REF!</v>
      </c>
      <c r="K9" s="17" t="s">
        <v>398</v>
      </c>
    </row>
    <row r="10" spans="1:11">
      <c r="A10" s="17">
        <v>6.5</v>
      </c>
      <c r="B10" s="17">
        <v>7.5</v>
      </c>
      <c r="C10" s="17" t="s">
        <v>399</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IF(AND(A10&lt;=#REF!,#REF!&lt;'リスト（入院R9）'!B10),"該当","")</f>
        <v>#REF!</v>
      </c>
      <c r="K10" s="17" t="s">
        <v>399</v>
      </c>
    </row>
    <row r="11" spans="1:11">
      <c r="A11" s="17">
        <v>7.5</v>
      </c>
      <c r="B11" s="17">
        <v>8.5</v>
      </c>
      <c r="C11" s="17" t="s">
        <v>400</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IF(AND(A11&lt;=#REF!,#REF!&lt;'リスト（入院R9）'!B11),"該当","")</f>
        <v>#REF!</v>
      </c>
      <c r="K11" s="17" t="s">
        <v>400</v>
      </c>
    </row>
    <row r="12" spans="1:11">
      <c r="A12" s="17">
        <v>8.5</v>
      </c>
      <c r="B12" s="17">
        <v>9.5</v>
      </c>
      <c r="C12" s="17" t="s">
        <v>401</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IF(AND(A12&lt;=#REF!,#REF!&lt;'リスト（入院R9）'!B12),"該当","")</f>
        <v>#REF!</v>
      </c>
      <c r="K12" s="17" t="s">
        <v>401</v>
      </c>
    </row>
    <row r="13" spans="1:11">
      <c r="A13" s="17">
        <v>9.5</v>
      </c>
      <c r="B13" s="17">
        <v>10.5</v>
      </c>
      <c r="C13" s="17" t="s">
        <v>402</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IF(AND(A13&lt;=#REF!,#REF!&lt;'リスト（入院R9）'!B13),"該当","")</f>
        <v>#REF!</v>
      </c>
      <c r="K13" s="17" t="s">
        <v>402</v>
      </c>
    </row>
    <row r="14" spans="1:11">
      <c r="A14" s="17">
        <v>10.5</v>
      </c>
      <c r="B14" s="17">
        <v>11.5</v>
      </c>
      <c r="C14" s="17" t="s">
        <v>403</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IF(AND(A14&lt;=#REF!,#REF!&lt;'リスト（入院R9）'!B14),"該当","")</f>
        <v>#REF!</v>
      </c>
      <c r="K14" s="17" t="s">
        <v>403</v>
      </c>
    </row>
    <row r="15" spans="1:11">
      <c r="A15" s="17">
        <v>11.5</v>
      </c>
      <c r="B15" s="17">
        <v>12.5</v>
      </c>
      <c r="C15" s="17" t="s">
        <v>404</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IF(AND(A15&lt;=#REF!,#REF!&lt;'リスト（入院R9）'!B15),"該当","")</f>
        <v>#REF!</v>
      </c>
      <c r="K15" s="17" t="s">
        <v>404</v>
      </c>
    </row>
    <row r="16" spans="1:11">
      <c r="A16" s="17">
        <v>12.5</v>
      </c>
      <c r="B16" s="17">
        <v>13.5</v>
      </c>
      <c r="C16" s="17" t="s">
        <v>405</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IF(AND(A16&lt;=#REF!,#REF!&lt;'リスト（入院R9）'!B16),"該当","")</f>
        <v>#REF!</v>
      </c>
      <c r="K16" s="17" t="s">
        <v>405</v>
      </c>
    </row>
    <row r="17" spans="1:11">
      <c r="A17" s="17">
        <v>13.5</v>
      </c>
      <c r="B17" s="17">
        <v>14.5</v>
      </c>
      <c r="C17" s="17" t="s">
        <v>406</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IF(AND(A17&lt;=#REF!,#REF!&lt;'リスト（入院R9）'!B17),"該当","")</f>
        <v>#REF!</v>
      </c>
      <c r="K17" s="17" t="s">
        <v>406</v>
      </c>
    </row>
    <row r="18" spans="1:11">
      <c r="A18" s="17">
        <v>14.5</v>
      </c>
      <c r="B18" s="17">
        <v>15.5</v>
      </c>
      <c r="C18" s="17" t="s">
        <v>407</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IF(AND(A18&lt;=#REF!,#REF!&lt;'リスト（入院R9）'!B18),"該当","")</f>
        <v>#REF!</v>
      </c>
      <c r="K18" s="17" t="s">
        <v>407</v>
      </c>
    </row>
    <row r="19" spans="1:11">
      <c r="A19" s="17">
        <v>15.5</v>
      </c>
      <c r="B19" s="17">
        <v>16.5</v>
      </c>
      <c r="C19" s="17" t="s">
        <v>408</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IF(AND(A19&lt;=#REF!,#REF!&lt;'リスト（入院R9）'!B19),"該当","")</f>
        <v>#REF!</v>
      </c>
      <c r="K19" s="17" t="s">
        <v>408</v>
      </c>
    </row>
    <row r="20" spans="1:11">
      <c r="A20" s="17">
        <v>16.5</v>
      </c>
      <c r="B20" s="17">
        <v>17.5</v>
      </c>
      <c r="C20" s="17" t="s">
        <v>409</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IF(AND(A20&lt;=#REF!,#REF!&lt;'リスト（入院R9）'!B20),"該当","")</f>
        <v>#REF!</v>
      </c>
      <c r="K20" s="17" t="s">
        <v>409</v>
      </c>
    </row>
    <row r="21" spans="1:11">
      <c r="A21" s="17">
        <v>17.5</v>
      </c>
      <c r="B21" s="17">
        <v>18.5</v>
      </c>
      <c r="C21" s="17" t="s">
        <v>410</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IF(AND(A21&lt;=#REF!,#REF!&lt;'リスト（入院R9）'!B21),"該当","")</f>
        <v>#REF!</v>
      </c>
      <c r="K21" s="17" t="s">
        <v>410</v>
      </c>
    </row>
    <row r="22" spans="1:11">
      <c r="A22" s="17">
        <v>18.5</v>
      </c>
      <c r="B22" s="17">
        <v>19.5</v>
      </c>
      <c r="C22" s="17" t="s">
        <v>411</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IF(AND(A22&lt;=#REF!,#REF!&lt;'リスト（入院R9）'!B22),"該当","")</f>
        <v>#REF!</v>
      </c>
      <c r="K22" s="17" t="s">
        <v>411</v>
      </c>
    </row>
    <row r="23" spans="1:11">
      <c r="A23" s="17">
        <v>19.5</v>
      </c>
      <c r="B23" s="17">
        <v>20.5</v>
      </c>
      <c r="C23" s="17" t="s">
        <v>412</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IF(AND(A23&lt;=#REF!,#REF!&lt;'リスト（入院R9）'!B23),"該当","")</f>
        <v>#REF!</v>
      </c>
      <c r="K23" s="17" t="s">
        <v>412</v>
      </c>
    </row>
    <row r="24" spans="1:11">
      <c r="A24" s="17">
        <v>20.5</v>
      </c>
      <c r="B24" s="17">
        <v>21.5</v>
      </c>
      <c r="C24" s="17" t="s">
        <v>413</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IF(AND(A24&lt;=#REF!,#REF!&lt;'リスト（入院R9）'!B24),"該当","")</f>
        <v>#REF!</v>
      </c>
      <c r="K24" s="17" t="s">
        <v>413</v>
      </c>
    </row>
    <row r="25" spans="1:11">
      <c r="A25" s="17">
        <v>21.5</v>
      </c>
      <c r="B25" s="17">
        <v>22.5</v>
      </c>
      <c r="C25" s="17" t="s">
        <v>414</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IF(AND(A25&lt;=#REF!,#REF!&lt;'リスト（入院R9）'!B25),"該当","")</f>
        <v>#REF!</v>
      </c>
      <c r="K25" s="17" t="s">
        <v>414</v>
      </c>
    </row>
    <row r="26" spans="1:11">
      <c r="A26" s="17">
        <v>22.5</v>
      </c>
      <c r="B26" s="17">
        <v>23.5</v>
      </c>
      <c r="C26" s="17" t="s">
        <v>415</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IF(AND(A26&lt;=#REF!,#REF!&lt;'リスト（入院R9）'!B26),"該当","")</f>
        <v>#REF!</v>
      </c>
      <c r="K26" s="17" t="s">
        <v>415</v>
      </c>
    </row>
    <row r="27" spans="1:11">
      <c r="A27" s="17">
        <v>23.5</v>
      </c>
      <c r="B27" s="17">
        <v>24.5</v>
      </c>
      <c r="C27" s="17" t="s">
        <v>416</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IF(AND(A27&lt;=#REF!,#REF!&lt;'リスト（入院R9）'!B27),"該当","")</f>
        <v>#REF!</v>
      </c>
      <c r="K27" s="17" t="s">
        <v>416</v>
      </c>
    </row>
    <row r="28" spans="1:11">
      <c r="A28" s="17">
        <v>24.5</v>
      </c>
      <c r="B28" s="17">
        <v>25.5</v>
      </c>
      <c r="C28" s="17" t="s">
        <v>417</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IF(AND(A28&lt;=#REF!,#REF!&lt;'リスト（入院R9）'!B28),"該当","")</f>
        <v>#REF!</v>
      </c>
      <c r="K28" s="17" t="s">
        <v>417</v>
      </c>
    </row>
    <row r="29" spans="1:11">
      <c r="A29" s="17">
        <v>25.5</v>
      </c>
      <c r="B29" s="17">
        <v>26.5</v>
      </c>
      <c r="C29" s="17" t="s">
        <v>418</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IF(AND(A29&lt;=#REF!,#REF!&lt;'リスト（入院R9）'!B29),"該当","")</f>
        <v>#REF!</v>
      </c>
      <c r="K29" s="17" t="s">
        <v>418</v>
      </c>
    </row>
    <row r="30" spans="1:11">
      <c r="A30" s="17">
        <v>26.5</v>
      </c>
      <c r="B30" s="17">
        <v>27.5</v>
      </c>
      <c r="C30" s="17" t="s">
        <v>419</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IF(AND(A30&lt;=#REF!,#REF!&lt;'リスト（入院R9）'!B30),"該当","")</f>
        <v>#REF!</v>
      </c>
      <c r="K30" s="17" t="s">
        <v>419</v>
      </c>
    </row>
    <row r="31" spans="1:11">
      <c r="A31" s="17">
        <v>27.5</v>
      </c>
      <c r="B31" s="17">
        <v>28.5</v>
      </c>
      <c r="C31" s="17" t="s">
        <v>420</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IF(AND(A31&lt;=#REF!,#REF!&lt;'リスト（入院R9）'!B31),"該当","")</f>
        <v>#REF!</v>
      </c>
      <c r="K31" s="17" t="s">
        <v>420</v>
      </c>
    </row>
    <row r="32" spans="1:11">
      <c r="A32" s="17">
        <v>28.5</v>
      </c>
      <c r="B32" s="17">
        <v>29.5</v>
      </c>
      <c r="C32" s="17" t="s">
        <v>421</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IF(AND(A32&lt;=#REF!,#REF!&lt;'リスト（入院R9）'!B32),"該当","")</f>
        <v>#REF!</v>
      </c>
      <c r="K32" s="17" t="s">
        <v>421</v>
      </c>
    </row>
    <row r="33" spans="1:11">
      <c r="A33" s="17">
        <v>29.5</v>
      </c>
      <c r="B33" s="17">
        <v>30.5</v>
      </c>
      <c r="C33" s="17" t="s">
        <v>422</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IF(AND(A33&lt;=#REF!,#REF!&lt;'リスト（入院R9）'!B33),"該当","")</f>
        <v>#REF!</v>
      </c>
      <c r="K33" s="17" t="s">
        <v>422</v>
      </c>
    </row>
    <row r="34" spans="1:11">
      <c r="A34" s="17">
        <v>30.5</v>
      </c>
      <c r="B34" s="17">
        <v>31.5</v>
      </c>
      <c r="C34" s="17" t="s">
        <v>423</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IF(AND(A34&lt;=#REF!,#REF!&lt;'リスト（入院R9）'!B34),"該当","")</f>
        <v>#REF!</v>
      </c>
      <c r="K34" s="17" t="s">
        <v>423</v>
      </c>
    </row>
    <row r="35" spans="1:11">
      <c r="A35" s="17">
        <v>31.5</v>
      </c>
      <c r="B35" s="17">
        <v>32.5</v>
      </c>
      <c r="C35" s="17" t="s">
        <v>424</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IF(AND(A35&lt;=#REF!,#REF!&lt;'リスト（入院R9）'!B35),"該当","")</f>
        <v>#REF!</v>
      </c>
      <c r="K35" s="17" t="s">
        <v>424</v>
      </c>
    </row>
    <row r="36" spans="1:11">
      <c r="A36" s="17">
        <v>32.5</v>
      </c>
      <c r="B36" s="17">
        <v>33.5</v>
      </c>
      <c r="C36" s="17" t="s">
        <v>425</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IF(AND(A36&lt;=#REF!,#REF!&lt;'リスト（入院R9）'!B36),"該当","")</f>
        <v>#REF!</v>
      </c>
      <c r="K36" s="17" t="s">
        <v>425</v>
      </c>
    </row>
    <row r="37" spans="1:11">
      <c r="A37" s="17">
        <v>33.5</v>
      </c>
      <c r="B37" s="17">
        <v>34.5</v>
      </c>
      <c r="C37" s="17" t="s">
        <v>426</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IF(AND(A37&lt;=#REF!,#REF!&lt;'リスト（入院R9）'!B37),"該当","")</f>
        <v>#REF!</v>
      </c>
      <c r="K37" s="17" t="s">
        <v>426</v>
      </c>
    </row>
    <row r="38" spans="1:11">
      <c r="A38" s="17">
        <v>34.5</v>
      </c>
      <c r="B38" s="17">
        <v>35.5</v>
      </c>
      <c r="C38" s="17" t="s">
        <v>427</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IF(AND(A38&lt;=#REF!,#REF!&lt;'リスト（入院R9）'!B38),"該当","")</f>
        <v>#REF!</v>
      </c>
      <c r="K38" s="17" t="s">
        <v>427</v>
      </c>
    </row>
    <row r="39" spans="1:11">
      <c r="A39" s="17">
        <v>35.5</v>
      </c>
      <c r="B39" s="17">
        <v>36.5</v>
      </c>
      <c r="C39" s="17" t="s">
        <v>428</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IF(AND(A39&lt;=#REF!,#REF!&lt;'リスト（入院R9）'!B39),"該当","")</f>
        <v>#REF!</v>
      </c>
      <c r="K39" s="17" t="s">
        <v>428</v>
      </c>
    </row>
    <row r="40" spans="1:11">
      <c r="A40" s="17">
        <v>36.5</v>
      </c>
      <c r="B40" s="17">
        <v>37.5</v>
      </c>
      <c r="C40" s="17" t="s">
        <v>429</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IF(AND(A40&lt;=#REF!,#REF!&lt;'リスト（入院R9）'!B40),"該当","")</f>
        <v>#REF!</v>
      </c>
      <c r="K40" s="17" t="s">
        <v>429</v>
      </c>
    </row>
    <row r="41" spans="1:11">
      <c r="A41" s="17">
        <v>37.5</v>
      </c>
      <c r="B41" s="17">
        <v>38.5</v>
      </c>
      <c r="C41" s="17" t="s">
        <v>430</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IF(AND(A41&lt;=#REF!,#REF!&lt;'リスト（入院R9）'!B41),"該当","")</f>
        <v>#REF!</v>
      </c>
      <c r="K41" s="17" t="s">
        <v>430</v>
      </c>
    </row>
    <row r="42" spans="1:11">
      <c r="A42" s="17">
        <v>38.5</v>
      </c>
      <c r="B42" s="17">
        <v>39.5</v>
      </c>
      <c r="C42" s="17" t="s">
        <v>431</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IF(AND(A42&lt;=#REF!,#REF!&lt;'リスト（入院R9）'!B42),"該当","")</f>
        <v>#REF!</v>
      </c>
      <c r="K42" s="17" t="s">
        <v>431</v>
      </c>
    </row>
    <row r="43" spans="1:11">
      <c r="A43" s="17">
        <v>39.5</v>
      </c>
      <c r="B43" s="17">
        <v>40.5</v>
      </c>
      <c r="C43" s="17" t="s">
        <v>432</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IF(AND(A43&lt;=#REF!,#REF!&lt;'リスト（入院R9）'!B43),"該当","")</f>
        <v>#REF!</v>
      </c>
      <c r="K43" s="17" t="s">
        <v>432</v>
      </c>
    </row>
    <row r="44" spans="1:11">
      <c r="A44" s="17">
        <v>40.5</v>
      </c>
      <c r="B44" s="17">
        <v>41.5</v>
      </c>
      <c r="C44" s="17" t="s">
        <v>433</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IF(AND(A44&lt;=#REF!,#REF!&lt;'リスト（入院R9）'!B44),"該当","")</f>
        <v>#REF!</v>
      </c>
      <c r="K44" s="17" t="s">
        <v>433</v>
      </c>
    </row>
    <row r="45" spans="1:11">
      <c r="A45" s="17">
        <v>41.5</v>
      </c>
      <c r="B45" s="17">
        <v>42.5</v>
      </c>
      <c r="C45" s="17" t="s">
        <v>434</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IF(AND(A45&lt;=#REF!,#REF!&lt;'リスト（入院R9）'!B45),"該当","")</f>
        <v>#REF!</v>
      </c>
      <c r="K45" s="17" t="s">
        <v>434</v>
      </c>
    </row>
    <row r="46" spans="1:11">
      <c r="A46" s="17">
        <v>42.5</v>
      </c>
      <c r="B46" s="17">
        <v>43.5</v>
      </c>
      <c r="C46" s="17" t="s">
        <v>435</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IF(AND(A46&lt;=#REF!,#REF!&lt;'リスト（入院R9）'!B46),"該当","")</f>
        <v>#REF!</v>
      </c>
      <c r="K46" s="17" t="s">
        <v>435</v>
      </c>
    </row>
    <row r="47" spans="1:11">
      <c r="A47" s="17">
        <v>43.5</v>
      </c>
      <c r="B47" s="17">
        <v>44.5</v>
      </c>
      <c r="C47" s="17" t="s">
        <v>436</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IF(AND(A47&lt;=#REF!,#REF!&lt;'リスト（入院R9）'!B47),"該当","")</f>
        <v>#REF!</v>
      </c>
      <c r="K47" s="17" t="s">
        <v>436</v>
      </c>
    </row>
    <row r="48" spans="1:11">
      <c r="A48" s="17">
        <v>44.5</v>
      </c>
      <c r="B48" s="17">
        <v>45.5</v>
      </c>
      <c r="C48" s="17" t="s">
        <v>437</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IF(AND(A48&lt;=#REF!,#REF!&lt;'リスト（入院R9）'!B48),"該当","")</f>
        <v>#REF!</v>
      </c>
      <c r="K48" s="17" t="s">
        <v>437</v>
      </c>
    </row>
    <row r="49" spans="1:11">
      <c r="A49" s="17">
        <v>45.5</v>
      </c>
      <c r="B49" s="17">
        <v>46.5</v>
      </c>
      <c r="C49" s="17" t="s">
        <v>438</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IF(AND(A49&lt;=#REF!,#REF!&lt;'リスト（入院R9）'!B49),"該当","")</f>
        <v>#REF!</v>
      </c>
      <c r="K49" s="17" t="s">
        <v>438</v>
      </c>
    </row>
    <row r="50" spans="1:11">
      <c r="A50" s="17">
        <v>46.5</v>
      </c>
      <c r="B50" s="17">
        <v>47.5</v>
      </c>
      <c r="C50" s="17" t="s">
        <v>439</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IF(AND(A50&lt;=#REF!,#REF!&lt;'リスト（入院R9）'!B50),"該当","")</f>
        <v>#REF!</v>
      </c>
      <c r="K50" s="17" t="s">
        <v>439</v>
      </c>
    </row>
    <row r="51" spans="1:11">
      <c r="A51" s="17">
        <v>47.5</v>
      </c>
      <c r="B51" s="17">
        <v>48.5</v>
      </c>
      <c r="C51" s="17" t="s">
        <v>440</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IF(AND(A51&lt;=#REF!,#REF!&lt;'リスト（入院R9）'!B51),"該当","")</f>
        <v>#REF!</v>
      </c>
      <c r="K51" s="17" t="s">
        <v>440</v>
      </c>
    </row>
    <row r="52" spans="1:11">
      <c r="A52" s="17">
        <v>48.5</v>
      </c>
      <c r="B52" s="17">
        <v>49.5</v>
      </c>
      <c r="C52" s="17" t="s">
        <v>441</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IF(AND(A52&lt;=#REF!,#REF!&lt;'リスト（入院R9）'!B52),"該当","")</f>
        <v>#REF!</v>
      </c>
      <c r="K52" s="17" t="s">
        <v>441</v>
      </c>
    </row>
    <row r="53" spans="1:11">
      <c r="A53" s="17">
        <v>49.5</v>
      </c>
      <c r="B53" s="17">
        <v>50.5</v>
      </c>
      <c r="C53" s="17" t="s">
        <v>442</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IF(AND(A53&lt;=#REF!,#REF!&lt;'リスト（入院R9）'!B53),"該当","")</f>
        <v>#REF!</v>
      </c>
      <c r="K53" s="17" t="s">
        <v>442</v>
      </c>
    </row>
    <row r="54" spans="1:11">
      <c r="A54" s="17">
        <v>50.5</v>
      </c>
      <c r="B54" s="17">
        <v>51.5</v>
      </c>
      <c r="C54" s="17" t="s">
        <v>443</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IF(AND(A54&lt;=#REF!,#REF!&lt;'リスト（入院R9）'!B54),"該当","")</f>
        <v>#REF!</v>
      </c>
      <c r="K54" s="17" t="s">
        <v>443</v>
      </c>
    </row>
    <row r="55" spans="1:11">
      <c r="A55" s="17">
        <v>51.5</v>
      </c>
      <c r="B55" s="17">
        <v>52.5</v>
      </c>
      <c r="C55" s="17" t="s">
        <v>444</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IF(AND(A55&lt;=#REF!,#REF!&lt;'リスト（入院R9）'!B55),"該当","")</f>
        <v>#REF!</v>
      </c>
      <c r="K55" s="17" t="s">
        <v>444</v>
      </c>
    </row>
    <row r="56" spans="1:11">
      <c r="A56" s="17">
        <v>52.5</v>
      </c>
      <c r="B56" s="17">
        <v>53.5</v>
      </c>
      <c r="C56" s="17" t="s">
        <v>445</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IF(AND(A56&lt;=#REF!,#REF!&lt;'リスト（入院R9）'!B56),"該当","")</f>
        <v>#REF!</v>
      </c>
      <c r="K56" s="17" t="s">
        <v>445</v>
      </c>
    </row>
    <row r="57" spans="1:11">
      <c r="A57" s="17">
        <v>53.5</v>
      </c>
      <c r="B57" s="17">
        <v>54.5</v>
      </c>
      <c r="C57" s="17" t="s">
        <v>446</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IF(AND(A57&lt;=#REF!,#REF!&lt;'リスト（入院R9）'!B57),"該当","")</f>
        <v>#REF!</v>
      </c>
      <c r="K57" s="17" t="s">
        <v>446</v>
      </c>
    </row>
    <row r="58" spans="1:11">
      <c r="A58" s="17">
        <v>54.5</v>
      </c>
      <c r="B58" s="17">
        <v>55.5</v>
      </c>
      <c r="C58" s="17" t="s">
        <v>447</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IF(AND(A58&lt;=#REF!,#REF!&lt;'リスト（入院R9）'!B58),"該当","")</f>
        <v>#REF!</v>
      </c>
      <c r="K58" s="17" t="s">
        <v>447</v>
      </c>
    </row>
    <row r="59" spans="1:11">
      <c r="A59" s="17">
        <v>55.5</v>
      </c>
      <c r="B59" s="17">
        <v>56.5</v>
      </c>
      <c r="C59" s="17" t="s">
        <v>448</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IF(AND(A59&lt;=#REF!,#REF!&lt;'リスト（入院R9）'!B59),"該当","")</f>
        <v>#REF!</v>
      </c>
      <c r="K59" s="17" t="s">
        <v>448</v>
      </c>
    </row>
    <row r="60" spans="1:11">
      <c r="A60" s="17">
        <v>56.5</v>
      </c>
      <c r="B60" s="17">
        <v>57.5</v>
      </c>
      <c r="C60" s="17" t="s">
        <v>449</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IF(AND(A60&lt;=#REF!,#REF!&lt;'リスト（入院R9）'!B60),"該当","")</f>
        <v>#REF!</v>
      </c>
      <c r="K60" s="17" t="s">
        <v>449</v>
      </c>
    </row>
    <row r="61" spans="1:11">
      <c r="A61" s="17">
        <v>57.5</v>
      </c>
      <c r="B61" s="17">
        <v>58.5</v>
      </c>
      <c r="C61" s="17" t="s">
        <v>450</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IF(AND(A61&lt;=#REF!,#REF!&lt;'リスト（入院R9）'!B61),"該当","")</f>
        <v>#REF!</v>
      </c>
      <c r="K61" s="17" t="s">
        <v>450</v>
      </c>
    </row>
    <row r="62" spans="1:11">
      <c r="A62" s="17">
        <v>58.5</v>
      </c>
      <c r="B62" s="17">
        <v>59.5</v>
      </c>
      <c r="C62" s="17" t="s">
        <v>451</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IF(AND(A62&lt;=#REF!,#REF!&lt;'リスト（入院R9）'!B62),"該当","")</f>
        <v>#REF!</v>
      </c>
      <c r="K62" s="17" t="s">
        <v>451</v>
      </c>
    </row>
    <row r="63" spans="1:11">
      <c r="A63" s="17">
        <v>59.5</v>
      </c>
      <c r="B63" s="17">
        <v>60.5</v>
      </c>
      <c r="C63" s="17" t="s">
        <v>452</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IF(AND(A63&lt;=#REF!,#REF!&lt;'リスト（入院R9）'!B63),"該当","")</f>
        <v>#REF!</v>
      </c>
      <c r="K63" s="17" t="s">
        <v>452</v>
      </c>
    </row>
    <row r="64" spans="1:11">
      <c r="A64" s="17">
        <v>60.5</v>
      </c>
      <c r="B64" s="17">
        <v>61.5</v>
      </c>
      <c r="C64" s="17" t="s">
        <v>453</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IF(AND(A64&lt;=#REF!,#REF!&lt;'リスト（入院R9）'!B64),"該当","")</f>
        <v>#REF!</v>
      </c>
      <c r="K64" s="17" t="s">
        <v>453</v>
      </c>
    </row>
    <row r="65" spans="1:11">
      <c r="A65" s="17">
        <v>61.5</v>
      </c>
      <c r="B65" s="17">
        <v>62.5</v>
      </c>
      <c r="C65" s="17" t="s">
        <v>454</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IF(AND(A65&lt;=#REF!,#REF!&lt;'リスト（入院R9）'!B65),"該当","")</f>
        <v>#REF!</v>
      </c>
      <c r="K65" s="17" t="s">
        <v>454</v>
      </c>
    </row>
    <row r="66" spans="1:11">
      <c r="A66" s="17">
        <v>62.5</v>
      </c>
      <c r="B66" s="17">
        <v>63.5</v>
      </c>
      <c r="C66" s="17" t="s">
        <v>455</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IF(AND(A66&lt;=#REF!,#REF!&lt;'リスト（入院R9）'!B66),"該当","")</f>
        <v>#REF!</v>
      </c>
      <c r="K66" s="17" t="s">
        <v>455</v>
      </c>
    </row>
    <row r="67" spans="1:11">
      <c r="A67" s="17">
        <v>63.5</v>
      </c>
      <c r="B67" s="17">
        <v>64.5</v>
      </c>
      <c r="C67" s="17" t="s">
        <v>456</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IF(AND(A67&lt;=#REF!,#REF!&lt;'リスト（入院R9）'!B67),"該当","")</f>
        <v>#REF!</v>
      </c>
      <c r="K67" s="17" t="s">
        <v>456</v>
      </c>
    </row>
    <row r="68" spans="1:11">
      <c r="A68" s="17">
        <v>64.5</v>
      </c>
      <c r="B68" s="17">
        <v>65.5</v>
      </c>
      <c r="C68" s="17" t="s">
        <v>457</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IF(AND(A68&lt;=#REF!,#REF!&lt;'リスト（入院R9）'!B68),"該当","")</f>
        <v>#REF!</v>
      </c>
      <c r="K68" s="17" t="s">
        <v>457</v>
      </c>
    </row>
    <row r="69" spans="1:11">
      <c r="A69" s="17">
        <v>65.5</v>
      </c>
      <c r="B69" s="17">
        <v>66.5</v>
      </c>
      <c r="C69" s="17" t="s">
        <v>458</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IF(AND(A69&lt;=#REF!,#REF!&lt;'リスト（入院R9）'!B69),"該当","")</f>
        <v>#REF!</v>
      </c>
      <c r="K69" s="17" t="s">
        <v>458</v>
      </c>
    </row>
    <row r="70" spans="1:11">
      <c r="A70" s="17">
        <v>66.5</v>
      </c>
      <c r="B70" s="17">
        <v>67.5</v>
      </c>
      <c r="C70" s="17" t="s">
        <v>459</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IF(AND(A70&lt;=#REF!,#REF!&lt;'リスト（入院R9）'!B70),"該当","")</f>
        <v>#REF!</v>
      </c>
      <c r="K70" s="17" t="s">
        <v>459</v>
      </c>
    </row>
    <row r="71" spans="1:11">
      <c r="A71" s="17">
        <v>67.5</v>
      </c>
      <c r="B71" s="17">
        <v>68.5</v>
      </c>
      <c r="C71" s="17" t="s">
        <v>460</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IF(AND(A71&lt;=#REF!,#REF!&lt;'リスト（入院R9）'!B71),"該当","")</f>
        <v>#REF!</v>
      </c>
      <c r="K71" s="17" t="s">
        <v>460</v>
      </c>
    </row>
    <row r="72" spans="1:11">
      <c r="A72" s="17">
        <v>68.5</v>
      </c>
      <c r="B72" s="17">
        <v>69.5</v>
      </c>
      <c r="C72" s="17" t="s">
        <v>461</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IF(AND(A72&lt;=#REF!,#REF!&lt;'リスト（入院R9）'!B72),"該当","")</f>
        <v>#REF!</v>
      </c>
      <c r="K72" s="17" t="s">
        <v>461</v>
      </c>
    </row>
    <row r="73" spans="1:11">
      <c r="A73" s="17">
        <v>69.5</v>
      </c>
      <c r="B73" s="17">
        <v>70.5</v>
      </c>
      <c r="C73" s="17" t="s">
        <v>462</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IF(AND(A73&lt;=#REF!,#REF!&lt;'リスト（入院R9）'!B73),"該当","")</f>
        <v>#REF!</v>
      </c>
      <c r="K73" s="17" t="s">
        <v>462</v>
      </c>
    </row>
    <row r="74" spans="1:11">
      <c r="A74" s="17">
        <v>70.5</v>
      </c>
      <c r="B74" s="17">
        <v>71.5</v>
      </c>
      <c r="C74" s="17" t="s">
        <v>463</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IF(AND(A74&lt;=#REF!,#REF!&lt;'リスト（入院R9）'!B74),"該当","")</f>
        <v>#REF!</v>
      </c>
      <c r="K74" s="17" t="s">
        <v>463</v>
      </c>
    </row>
    <row r="75" spans="1:11">
      <c r="A75" s="17">
        <v>71.5</v>
      </c>
      <c r="B75" s="17">
        <v>72.5</v>
      </c>
      <c r="C75" s="17" t="s">
        <v>464</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IF(AND(A75&lt;=#REF!,#REF!&lt;'リスト（入院R9）'!B75),"該当","")</f>
        <v>#REF!</v>
      </c>
      <c r="K75" s="17" t="s">
        <v>464</v>
      </c>
    </row>
    <row r="76" spans="1:11">
      <c r="A76" s="17">
        <v>72.5</v>
      </c>
      <c r="B76" s="17">
        <v>73.5</v>
      </c>
      <c r="C76" s="17" t="s">
        <v>465</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IF(AND(A76&lt;=#REF!,#REF!&lt;'リスト（入院R9）'!B76),"該当","")</f>
        <v>#REF!</v>
      </c>
      <c r="K76" s="17" t="s">
        <v>465</v>
      </c>
    </row>
    <row r="77" spans="1:11">
      <c r="A77" s="17">
        <v>73.5</v>
      </c>
      <c r="B77" s="17">
        <v>74.5</v>
      </c>
      <c r="C77" s="17" t="s">
        <v>466</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IF(AND(A77&lt;=#REF!,#REF!&lt;'リスト（入院R9）'!B77),"該当","")</f>
        <v>#REF!</v>
      </c>
      <c r="K77" s="17" t="s">
        <v>466</v>
      </c>
    </row>
    <row r="78" spans="1:11">
      <c r="A78" s="17">
        <v>74.5</v>
      </c>
      <c r="B78" s="17">
        <v>75.5</v>
      </c>
      <c r="C78" s="17" t="s">
        <v>467</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IF(AND(A78&lt;=#REF!,#REF!&lt;'リスト（入院R9）'!B78),"該当","")</f>
        <v>#REF!</v>
      </c>
      <c r="K78" s="17" t="s">
        <v>467</v>
      </c>
    </row>
    <row r="79" spans="1:11">
      <c r="A79" s="17">
        <v>75.5</v>
      </c>
      <c r="B79" s="17">
        <v>76.5</v>
      </c>
      <c r="C79" s="17" t="s">
        <v>468</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IF(AND(A79&lt;=#REF!,#REF!&lt;'リスト（入院R9）'!B79),"該当","")</f>
        <v>#REF!</v>
      </c>
      <c r="K79" s="17" t="s">
        <v>468</v>
      </c>
    </row>
    <row r="80" spans="1:11">
      <c r="A80" s="17">
        <v>76.5</v>
      </c>
      <c r="B80" s="17">
        <v>77.5</v>
      </c>
      <c r="C80" s="17" t="s">
        <v>469</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IF(AND(A80&lt;=#REF!,#REF!&lt;'リスト（入院R9）'!B80),"該当","")</f>
        <v>#REF!</v>
      </c>
      <c r="K80" s="17" t="s">
        <v>469</v>
      </c>
    </row>
    <row r="81" spans="1:11">
      <c r="A81" s="17">
        <v>77.5</v>
      </c>
      <c r="B81" s="17">
        <v>78.5</v>
      </c>
      <c r="C81" s="17" t="s">
        <v>470</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IF(AND(A81&lt;=#REF!,#REF!&lt;'リスト（入院R9）'!B81),"該当","")</f>
        <v>#REF!</v>
      </c>
      <c r="K81" s="17" t="s">
        <v>470</v>
      </c>
    </row>
    <row r="82" spans="1:11">
      <c r="A82" s="17">
        <v>78.5</v>
      </c>
      <c r="B82" s="17">
        <v>79.5</v>
      </c>
      <c r="C82" s="17" t="s">
        <v>471</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IF(AND(A82&lt;=#REF!,#REF!&lt;'リスト（入院R9）'!B82),"該当","")</f>
        <v>#REF!</v>
      </c>
      <c r="K82" s="17" t="s">
        <v>471</v>
      </c>
    </row>
    <row r="83" spans="1:11">
      <c r="A83" s="17">
        <v>79.5</v>
      </c>
      <c r="B83" s="17">
        <v>80.5</v>
      </c>
      <c r="C83" s="17" t="s">
        <v>472</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IF(AND(A83&lt;=#REF!,#REF!&lt;'リスト（入院R9）'!B83),"該当","")</f>
        <v>#REF!</v>
      </c>
      <c r="K83" s="17" t="s">
        <v>472</v>
      </c>
    </row>
    <row r="84" spans="1:11">
      <c r="A84" s="17">
        <v>80.5</v>
      </c>
      <c r="B84" s="17">
        <v>81.5</v>
      </c>
      <c r="C84" s="17" t="s">
        <v>473</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IF(AND(A84&lt;=#REF!,#REF!&lt;'リスト（入院R9）'!B84),"該当","")</f>
        <v>#REF!</v>
      </c>
      <c r="K84" s="17" t="s">
        <v>473</v>
      </c>
    </row>
    <row r="85" spans="1:11">
      <c r="A85" s="17">
        <v>81.5</v>
      </c>
      <c r="B85" s="17">
        <v>82.5</v>
      </c>
      <c r="C85" s="17" t="s">
        <v>474</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IF(AND(A85&lt;=#REF!,#REF!&lt;'リスト（入院R9）'!B85),"該当","")</f>
        <v>#REF!</v>
      </c>
      <c r="K85" s="17" t="s">
        <v>474</v>
      </c>
    </row>
    <row r="86" spans="1:11">
      <c r="A86" s="17">
        <v>82.5</v>
      </c>
      <c r="B86" s="17">
        <v>83.5</v>
      </c>
      <c r="C86" s="17" t="s">
        <v>475</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IF(AND(A86&lt;=#REF!,#REF!&lt;'リスト（入院R9）'!B86),"該当","")</f>
        <v>#REF!</v>
      </c>
      <c r="K86" s="17" t="s">
        <v>475</v>
      </c>
    </row>
    <row r="87" spans="1:11">
      <c r="A87" s="17">
        <v>83.5</v>
      </c>
      <c r="B87" s="17">
        <v>84.5</v>
      </c>
      <c r="C87" s="17" t="s">
        <v>476</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IF(AND(A87&lt;=#REF!,#REF!&lt;'リスト（入院R9）'!B87),"該当","")</f>
        <v>#REF!</v>
      </c>
      <c r="K87" s="17" t="s">
        <v>476</v>
      </c>
    </row>
    <row r="88" spans="1:11">
      <c r="A88" s="17">
        <v>84.5</v>
      </c>
      <c r="B88" s="17">
        <v>85.5</v>
      </c>
      <c r="C88" s="17" t="s">
        <v>477</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IF(AND(A88&lt;=#REF!,#REF!&lt;'リスト（入院R9）'!B88),"該当","")</f>
        <v>#REF!</v>
      </c>
      <c r="K88" s="17" t="s">
        <v>477</v>
      </c>
    </row>
    <row r="89" spans="1:11">
      <c r="A89" s="17">
        <v>85.5</v>
      </c>
      <c r="B89" s="17">
        <v>86.5</v>
      </c>
      <c r="C89" s="17" t="s">
        <v>478</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IF(AND(A89&lt;=#REF!,#REF!&lt;'リスト（入院R9）'!B89),"該当","")</f>
        <v>#REF!</v>
      </c>
      <c r="K89" s="17" t="s">
        <v>478</v>
      </c>
    </row>
    <row r="90" spans="1:11">
      <c r="A90" s="17">
        <v>86.5</v>
      </c>
      <c r="B90" s="17">
        <v>87.5</v>
      </c>
      <c r="C90" s="17" t="s">
        <v>479</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IF(AND(A90&lt;=#REF!,#REF!&lt;'リスト（入院R9）'!B90),"該当","")</f>
        <v>#REF!</v>
      </c>
      <c r="K90" s="17" t="s">
        <v>479</v>
      </c>
    </row>
    <row r="91" spans="1:11">
      <c r="A91" s="17">
        <v>87.5</v>
      </c>
      <c r="B91" s="17">
        <v>88.5</v>
      </c>
      <c r="C91" s="17" t="s">
        <v>480</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IF(AND(A91&lt;=#REF!,#REF!&lt;'リスト（入院R9）'!B91),"該当","")</f>
        <v>#REF!</v>
      </c>
      <c r="K91" s="17" t="s">
        <v>480</v>
      </c>
    </row>
    <row r="92" spans="1:11">
      <c r="A92" s="17">
        <v>88.5</v>
      </c>
      <c r="B92" s="17">
        <v>89.5</v>
      </c>
      <c r="C92" s="17" t="s">
        <v>481</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IF(AND(A92&lt;=#REF!,#REF!&lt;'リスト（入院R9）'!B92),"該当","")</f>
        <v>#REF!</v>
      </c>
      <c r="K92" s="17" t="s">
        <v>481</v>
      </c>
    </row>
    <row r="93" spans="1:11">
      <c r="A93" s="17">
        <v>89.5</v>
      </c>
      <c r="B93" s="17">
        <v>90.5</v>
      </c>
      <c r="C93" s="17" t="s">
        <v>482</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IF(AND(A93&lt;=#REF!,#REF!&lt;'リスト（入院R9）'!B93),"該当","")</f>
        <v>#REF!</v>
      </c>
      <c r="K93" s="17" t="s">
        <v>482</v>
      </c>
    </row>
    <row r="94" spans="1:11">
      <c r="A94" s="17">
        <v>90.5</v>
      </c>
      <c r="B94" s="17">
        <v>91.5</v>
      </c>
      <c r="C94" s="17" t="s">
        <v>483</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IF(AND(A94&lt;=#REF!,#REF!&lt;'リスト（入院R9）'!B94),"該当","")</f>
        <v>#REF!</v>
      </c>
      <c r="K94" s="17" t="s">
        <v>483</v>
      </c>
    </row>
    <row r="95" spans="1:11">
      <c r="A95" s="17">
        <v>91.5</v>
      </c>
      <c r="B95" s="17">
        <v>92.5</v>
      </c>
      <c r="C95" s="17" t="s">
        <v>484</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IF(AND(A95&lt;=#REF!,#REF!&lt;'リスト（入院R9）'!B95),"該当","")</f>
        <v>#REF!</v>
      </c>
      <c r="K95" s="17" t="s">
        <v>484</v>
      </c>
    </row>
    <row r="96" spans="1:11">
      <c r="A96" s="17">
        <v>92.5</v>
      </c>
      <c r="B96" s="17">
        <v>93.5</v>
      </c>
      <c r="C96" s="17" t="s">
        <v>485</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IF(AND(A96&lt;=#REF!,#REF!&lt;'リスト（入院R9）'!B96),"該当","")</f>
        <v>#REF!</v>
      </c>
      <c r="K96" s="17" t="s">
        <v>485</v>
      </c>
    </row>
    <row r="97" spans="1:11">
      <c r="A97" s="17">
        <v>93.5</v>
      </c>
      <c r="B97" s="17">
        <v>94.5</v>
      </c>
      <c r="C97" s="17" t="s">
        <v>486</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IF(AND(A97&lt;=#REF!,#REF!&lt;'リスト（入院R9）'!B97),"該当","")</f>
        <v>#REF!</v>
      </c>
      <c r="K97" s="17" t="s">
        <v>486</v>
      </c>
    </row>
    <row r="98" spans="1:11">
      <c r="A98" s="17">
        <v>94.5</v>
      </c>
      <c r="B98" s="17">
        <v>95.5</v>
      </c>
      <c r="C98" s="17" t="s">
        <v>487</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IF(AND(A98&lt;=#REF!,#REF!&lt;'リスト（入院R9）'!B98),"該当","")</f>
        <v>#REF!</v>
      </c>
      <c r="K98" s="17" t="s">
        <v>487</v>
      </c>
    </row>
    <row r="99" spans="1:11">
      <c r="A99" s="17">
        <v>95.5</v>
      </c>
      <c r="B99" s="17">
        <v>96.5</v>
      </c>
      <c r="C99" s="17" t="s">
        <v>488</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IF(AND(A99&lt;=#REF!,#REF!&lt;'リスト（入院R9）'!B99),"該当","")</f>
        <v>#REF!</v>
      </c>
      <c r="K99" s="17" t="s">
        <v>488</v>
      </c>
    </row>
    <row r="100" spans="1:11">
      <c r="A100" s="17">
        <v>96.5</v>
      </c>
      <c r="B100" s="17">
        <v>97.5</v>
      </c>
      <c r="C100" s="17" t="s">
        <v>489</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IF(AND(A100&lt;=#REF!,#REF!&lt;'リスト（入院R9）'!B100),"該当","")</f>
        <v>#REF!</v>
      </c>
      <c r="K100" s="17" t="s">
        <v>489</v>
      </c>
    </row>
    <row r="101" spans="1:11">
      <c r="A101" s="17">
        <v>97.5</v>
      </c>
      <c r="B101" s="17">
        <v>98.5</v>
      </c>
      <c r="C101" s="17" t="s">
        <v>490</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IF(AND(A101&lt;=#REF!,#REF!&lt;'リスト（入院R9）'!B101),"該当","")</f>
        <v>#REF!</v>
      </c>
      <c r="K101" s="17" t="s">
        <v>490</v>
      </c>
    </row>
    <row r="102" spans="1:11">
      <c r="A102" s="17">
        <v>98.5</v>
      </c>
      <c r="B102" s="17">
        <v>99.5</v>
      </c>
      <c r="C102" s="17" t="s">
        <v>491</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IF(AND(A102&lt;=#REF!,#REF!&lt;'リスト（入院R9）'!B102),"該当","")</f>
        <v>#REF!</v>
      </c>
      <c r="K102" s="17" t="s">
        <v>491</v>
      </c>
    </row>
    <row r="103" spans="1:11">
      <c r="A103" s="17">
        <v>99.5</v>
      </c>
      <c r="B103" s="17">
        <v>100.5</v>
      </c>
      <c r="C103" s="17" t="s">
        <v>492</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IF(AND(A103&lt;=#REF!,#REF!&lt;'リスト（入院R9）'!B103),"該当","")</f>
        <v>#REF!</v>
      </c>
      <c r="K103" s="17" t="s">
        <v>492</v>
      </c>
    </row>
    <row r="104" spans="1:11">
      <c r="A104" s="17">
        <v>100.5</v>
      </c>
      <c r="B104" s="17">
        <v>101.5</v>
      </c>
      <c r="C104" s="17" t="s">
        <v>493</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IF(AND(A104&lt;=#REF!,#REF!&lt;'リスト（入院R9）'!B104),"該当","")</f>
        <v>#REF!</v>
      </c>
      <c r="K104" s="17" t="s">
        <v>493</v>
      </c>
    </row>
    <row r="105" spans="1:11">
      <c r="A105" s="17">
        <v>101.5</v>
      </c>
      <c r="B105" s="17">
        <v>102.5</v>
      </c>
      <c r="C105" s="17" t="s">
        <v>494</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IF(AND(A105&lt;=#REF!,#REF!&lt;'リスト（入院R9）'!B105),"該当","")</f>
        <v>#REF!</v>
      </c>
      <c r="K105" s="17" t="s">
        <v>494</v>
      </c>
    </row>
    <row r="106" spans="1:11">
      <c r="A106" s="17">
        <v>102.5</v>
      </c>
      <c r="B106" s="17">
        <v>103.5</v>
      </c>
      <c r="C106" s="17" t="s">
        <v>495</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IF(AND(A106&lt;=#REF!,#REF!&lt;'リスト（入院R9）'!B106),"該当","")</f>
        <v>#REF!</v>
      </c>
      <c r="K106" s="17" t="s">
        <v>495</v>
      </c>
    </row>
    <row r="107" spans="1:11">
      <c r="A107" s="17">
        <v>103.5</v>
      </c>
      <c r="B107" s="17">
        <v>104.5</v>
      </c>
      <c r="C107" s="17" t="s">
        <v>496</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IF(AND(A107&lt;=#REF!,#REF!&lt;'リスト（入院R9）'!B107),"該当","")</f>
        <v>#REF!</v>
      </c>
      <c r="K107" s="17" t="s">
        <v>496</v>
      </c>
    </row>
    <row r="108" spans="1:11">
      <c r="A108" s="17">
        <v>104.5</v>
      </c>
      <c r="B108" s="17">
        <v>105.5</v>
      </c>
      <c r="C108" s="17" t="s">
        <v>497</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IF(AND(A108&lt;=#REF!,#REF!&lt;'リスト（入院R9）'!B108),"該当","")</f>
        <v>#REF!</v>
      </c>
      <c r="K108" s="17" t="s">
        <v>497</v>
      </c>
    </row>
    <row r="109" spans="1:11">
      <c r="A109" s="17">
        <v>105.5</v>
      </c>
      <c r="B109" s="17">
        <v>106.5</v>
      </c>
      <c r="C109" s="17" t="s">
        <v>498</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IF(AND(A109&lt;=#REF!,#REF!&lt;'リスト（入院R9）'!B109),"該当","")</f>
        <v>#REF!</v>
      </c>
      <c r="K109" s="17" t="s">
        <v>498</v>
      </c>
    </row>
    <row r="110" spans="1:11">
      <c r="A110" s="17">
        <v>106.5</v>
      </c>
      <c r="B110" s="17">
        <v>107.5</v>
      </c>
      <c r="C110" s="17" t="s">
        <v>499</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IF(AND(A110&lt;=#REF!,#REF!&lt;'リスト（入院R9）'!B110),"該当","")</f>
        <v>#REF!</v>
      </c>
      <c r="K110" s="17" t="s">
        <v>499</v>
      </c>
    </row>
    <row r="111" spans="1:11">
      <c r="A111" s="17">
        <v>107.5</v>
      </c>
      <c r="B111" s="17">
        <v>108.5</v>
      </c>
      <c r="C111" s="17" t="s">
        <v>500</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IF(AND(A111&lt;=#REF!,#REF!&lt;'リスト（入院R9）'!B111),"該当","")</f>
        <v>#REF!</v>
      </c>
      <c r="K111" s="17" t="s">
        <v>500</v>
      </c>
    </row>
    <row r="112" spans="1:11">
      <c r="A112" s="17">
        <v>108.5</v>
      </c>
      <c r="B112" s="17">
        <v>109.5</v>
      </c>
      <c r="C112" s="17" t="s">
        <v>501</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IF(AND(A112&lt;=#REF!,#REF!&lt;'リスト（入院R9）'!B112),"該当","")</f>
        <v>#REF!</v>
      </c>
      <c r="K112" s="17" t="s">
        <v>501</v>
      </c>
    </row>
    <row r="113" spans="1:11">
      <c r="A113" s="17">
        <v>109.5</v>
      </c>
      <c r="B113" s="17">
        <v>110.5</v>
      </c>
      <c r="C113" s="17" t="s">
        <v>502</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IF(AND(A113&lt;=#REF!,#REF!&lt;'リスト（入院R9）'!B113),"該当","")</f>
        <v>#REF!</v>
      </c>
      <c r="K113" s="17" t="s">
        <v>502</v>
      </c>
    </row>
    <row r="114" spans="1:11">
      <c r="A114" s="17">
        <v>110.5</v>
      </c>
      <c r="B114" s="17">
        <v>111.5</v>
      </c>
      <c r="C114" s="17" t="s">
        <v>503</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IF(AND(A114&lt;=#REF!,#REF!&lt;'リスト（入院R9）'!B114),"該当","")</f>
        <v>#REF!</v>
      </c>
      <c r="K114" s="17" t="s">
        <v>503</v>
      </c>
    </row>
    <row r="115" spans="1:11">
      <c r="A115" s="17">
        <v>111.5</v>
      </c>
      <c r="B115" s="17">
        <v>112.5</v>
      </c>
      <c r="C115" s="17" t="s">
        <v>504</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IF(AND(A115&lt;=#REF!,#REF!&lt;'リスト（入院R9）'!B115),"該当","")</f>
        <v>#REF!</v>
      </c>
      <c r="K115" s="17" t="s">
        <v>504</v>
      </c>
    </row>
    <row r="116" spans="1:11">
      <c r="A116" s="17">
        <v>112.5</v>
      </c>
      <c r="B116" s="17">
        <v>113.5</v>
      </c>
      <c r="C116" s="17" t="s">
        <v>505</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IF(AND(A116&lt;=#REF!,#REF!&lt;'リスト（入院R9）'!B116),"該当","")</f>
        <v>#REF!</v>
      </c>
      <c r="K116" s="17" t="s">
        <v>505</v>
      </c>
    </row>
    <row r="117" spans="1:11">
      <c r="A117" s="17">
        <v>113.5</v>
      </c>
      <c r="B117" s="17">
        <v>114.5</v>
      </c>
      <c r="C117" s="17" t="s">
        <v>506</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IF(AND(A117&lt;=#REF!,#REF!&lt;'リスト（入院R9）'!B117),"該当","")</f>
        <v>#REF!</v>
      </c>
      <c r="K117" s="17" t="s">
        <v>506</v>
      </c>
    </row>
    <row r="118" spans="1:11">
      <c r="A118" s="17">
        <v>114.5</v>
      </c>
      <c r="B118" s="17">
        <v>115.5</v>
      </c>
      <c r="C118" s="17" t="s">
        <v>507</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IF(AND(A118&lt;=#REF!,#REF!&lt;'リスト（入院R9）'!B118),"該当","")</f>
        <v>#REF!</v>
      </c>
      <c r="K118" s="17" t="s">
        <v>507</v>
      </c>
    </row>
    <row r="119" spans="1:11">
      <c r="A119" s="17">
        <v>115.5</v>
      </c>
      <c r="B119" s="17">
        <v>116.5</v>
      </c>
      <c r="C119" s="17" t="s">
        <v>508</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IF(AND(A119&lt;=#REF!,#REF!&lt;'リスト（入院R9）'!B119),"該当","")</f>
        <v>#REF!</v>
      </c>
      <c r="K119" s="17" t="s">
        <v>508</v>
      </c>
    </row>
    <row r="120" spans="1:11">
      <c r="A120" s="17">
        <v>116.5</v>
      </c>
      <c r="B120" s="17">
        <v>117.5</v>
      </c>
      <c r="C120" s="17" t="s">
        <v>509</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IF(AND(A120&lt;=#REF!,#REF!&lt;'リスト（入院R9）'!B120),"該当","")</f>
        <v>#REF!</v>
      </c>
      <c r="K120" s="17" t="s">
        <v>509</v>
      </c>
    </row>
    <row r="121" spans="1:11">
      <c r="A121" s="17">
        <v>117.5</v>
      </c>
      <c r="B121" s="17">
        <v>118.5</v>
      </c>
      <c r="C121" s="17" t="s">
        <v>510</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IF(AND(A121&lt;=#REF!,#REF!&lt;'リスト（入院R9）'!B121),"該当","")</f>
        <v>#REF!</v>
      </c>
      <c r="K121" s="17" t="s">
        <v>510</v>
      </c>
    </row>
    <row r="122" spans="1:11">
      <c r="A122" s="17">
        <v>118.5</v>
      </c>
      <c r="B122" s="17">
        <v>119.5</v>
      </c>
      <c r="C122" s="17" t="s">
        <v>511</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IF(AND(A122&lt;=#REF!,#REF!&lt;'リスト（入院R9）'!B122),"該当","")</f>
        <v>#REF!</v>
      </c>
      <c r="K122" s="17" t="s">
        <v>511</v>
      </c>
    </row>
    <row r="123" spans="1:11">
      <c r="A123" s="17">
        <v>119.5</v>
      </c>
      <c r="B123" s="17">
        <v>120.5</v>
      </c>
      <c r="C123" s="17" t="s">
        <v>512</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IF(AND(A123&lt;=#REF!,#REF!&lt;'リスト（入院R9）'!B123),"該当","")</f>
        <v>#REF!</v>
      </c>
      <c r="K123" s="17" t="s">
        <v>512</v>
      </c>
    </row>
    <row r="124" spans="1:11">
      <c r="A124" s="17">
        <v>120.5</v>
      </c>
      <c r="B124" s="17">
        <v>121.5</v>
      </c>
      <c r="C124" s="17" t="s">
        <v>513</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IF(AND(A124&lt;=#REF!,#REF!&lt;'リスト（入院R9）'!B124),"該当","")</f>
        <v>#REF!</v>
      </c>
      <c r="K124" s="17" t="s">
        <v>513</v>
      </c>
    </row>
    <row r="125" spans="1:11">
      <c r="A125" s="17">
        <v>121.5</v>
      </c>
      <c r="B125" s="17">
        <v>122.5</v>
      </c>
      <c r="C125" s="17" t="s">
        <v>514</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IF(AND(A125&lt;=#REF!,#REF!&lt;'リスト（入院R9）'!B125),"該当","")</f>
        <v>#REF!</v>
      </c>
      <c r="K125" s="17" t="s">
        <v>514</v>
      </c>
    </row>
    <row r="126" spans="1:11">
      <c r="A126" s="17">
        <v>122.5</v>
      </c>
      <c r="B126" s="17">
        <v>123.5</v>
      </c>
      <c r="C126" s="17" t="s">
        <v>515</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IF(AND(A126&lt;=#REF!,#REF!&lt;'リスト（入院R9）'!B126),"該当","")</f>
        <v>#REF!</v>
      </c>
      <c r="K126" s="17" t="s">
        <v>515</v>
      </c>
    </row>
    <row r="127" spans="1:11">
      <c r="A127" s="17">
        <v>123.5</v>
      </c>
      <c r="B127" s="17">
        <v>124.5</v>
      </c>
      <c r="C127" s="17" t="s">
        <v>516</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IF(AND(A127&lt;=#REF!,#REF!&lt;'リスト（入院R9）'!B127),"該当","")</f>
        <v>#REF!</v>
      </c>
      <c r="K127" s="17" t="s">
        <v>516</v>
      </c>
    </row>
    <row r="128" spans="1:11">
      <c r="A128" s="17">
        <v>124.5</v>
      </c>
      <c r="B128" s="17">
        <v>125.5</v>
      </c>
      <c r="C128" s="17" t="s">
        <v>517</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IF(AND(A128&lt;=#REF!,#REF!&lt;'リスト（入院R9）'!B128),"該当","")</f>
        <v>#REF!</v>
      </c>
      <c r="K128" s="17" t="s">
        <v>517</v>
      </c>
    </row>
    <row r="129" spans="1:11">
      <c r="A129" s="17">
        <v>125.5</v>
      </c>
      <c r="B129" s="17">
        <v>126.5</v>
      </c>
      <c r="C129" s="17" t="s">
        <v>518</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IF(AND(A129&lt;=#REF!,#REF!&lt;'リスト（入院R9）'!B129),"該当","")</f>
        <v>#REF!</v>
      </c>
      <c r="K129" s="17" t="s">
        <v>518</v>
      </c>
    </row>
    <row r="130" spans="1:11">
      <c r="A130" s="17">
        <v>126.5</v>
      </c>
      <c r="B130" s="17">
        <v>127.5</v>
      </c>
      <c r="C130" s="17" t="s">
        <v>519</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IF(AND(A130&lt;=#REF!,#REF!&lt;'リスト（入院R9）'!B130),"該当","")</f>
        <v>#REF!</v>
      </c>
      <c r="K130" s="17" t="s">
        <v>519</v>
      </c>
    </row>
    <row r="131" spans="1:11">
      <c r="A131" s="17">
        <v>127.5</v>
      </c>
      <c r="B131" s="17">
        <v>128.5</v>
      </c>
      <c r="C131" s="17" t="s">
        <v>520</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IF(AND(A131&lt;=#REF!,#REF!&lt;'リスト（入院R9）'!B131),"該当","")</f>
        <v>#REF!</v>
      </c>
      <c r="K131" s="17" t="s">
        <v>520</v>
      </c>
    </row>
    <row r="132" spans="1:11">
      <c r="A132" s="17">
        <v>128.5</v>
      </c>
      <c r="B132" s="17">
        <v>129.5</v>
      </c>
      <c r="C132" s="17" t="s">
        <v>521</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IF(AND(A132&lt;=#REF!,#REF!&lt;'リスト（入院R9）'!B132),"該当","")</f>
        <v>#REF!</v>
      </c>
      <c r="K132" s="17" t="s">
        <v>521</v>
      </c>
    </row>
    <row r="133" spans="1:11">
      <c r="A133" s="17">
        <v>129.5</v>
      </c>
      <c r="B133" s="17">
        <v>130.5</v>
      </c>
      <c r="C133" s="17" t="s">
        <v>522</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IF(AND(A133&lt;=#REF!,#REF!&lt;'リスト（入院R9）'!B133),"該当","")</f>
        <v>#REF!</v>
      </c>
      <c r="K133" s="17" t="s">
        <v>522</v>
      </c>
    </row>
    <row r="134" spans="1:11">
      <c r="A134" s="17">
        <v>130.5</v>
      </c>
      <c r="B134" s="17">
        <v>131.5</v>
      </c>
      <c r="C134" s="17" t="s">
        <v>523</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IF(AND(A134&lt;=#REF!,#REF!&lt;'リスト（入院R9）'!B134),"該当","")</f>
        <v>#REF!</v>
      </c>
      <c r="K134" s="17" t="s">
        <v>523</v>
      </c>
    </row>
    <row r="135" spans="1:11">
      <c r="A135" s="17">
        <v>131.5</v>
      </c>
      <c r="B135" s="17">
        <v>132.5</v>
      </c>
      <c r="C135" s="17" t="s">
        <v>524</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IF(AND(A135&lt;=#REF!,#REF!&lt;'リスト（入院R9）'!B135),"該当","")</f>
        <v>#REF!</v>
      </c>
      <c r="K135" s="17" t="s">
        <v>524</v>
      </c>
    </row>
    <row r="136" spans="1:11">
      <c r="A136" s="17">
        <v>132.5</v>
      </c>
      <c r="B136" s="17">
        <v>133.5</v>
      </c>
      <c r="C136" s="17" t="s">
        <v>525</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IF(AND(A136&lt;=#REF!,#REF!&lt;'リスト（入院R9）'!B136),"該当","")</f>
        <v>#REF!</v>
      </c>
      <c r="K136" s="17" t="s">
        <v>525</v>
      </c>
    </row>
    <row r="137" spans="1:11">
      <c r="A137" s="17">
        <v>133.5</v>
      </c>
      <c r="B137" s="17">
        <v>134.5</v>
      </c>
      <c r="C137" s="17" t="s">
        <v>526</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IF(AND(A137&lt;=#REF!,#REF!&lt;'リスト（入院R9）'!B137),"該当","")</f>
        <v>#REF!</v>
      </c>
      <c r="K137" s="17" t="s">
        <v>526</v>
      </c>
    </row>
    <row r="138" spans="1:11">
      <c r="A138" s="17">
        <v>134.5</v>
      </c>
      <c r="B138" s="17">
        <v>135.5</v>
      </c>
      <c r="C138" s="17" t="s">
        <v>527</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IF(AND(A138&lt;=#REF!,#REF!&lt;'リスト（入院R9）'!B138),"該当","")</f>
        <v>#REF!</v>
      </c>
      <c r="K138" s="17" t="s">
        <v>527</v>
      </c>
    </row>
    <row r="139" spans="1:11">
      <c r="A139" s="17">
        <v>135.5</v>
      </c>
      <c r="B139" s="17">
        <v>136.5</v>
      </c>
      <c r="C139" s="17" t="s">
        <v>528</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IF(AND(A139&lt;=#REF!,#REF!&lt;'リスト（入院R9）'!B139),"該当","")</f>
        <v>#REF!</v>
      </c>
      <c r="K139" s="17" t="s">
        <v>528</v>
      </c>
    </row>
    <row r="140" spans="1:11">
      <c r="A140" s="17">
        <v>136.5</v>
      </c>
      <c r="B140" s="17">
        <v>137.5</v>
      </c>
      <c r="C140" s="17" t="s">
        <v>529</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IF(AND(A140&lt;=#REF!,#REF!&lt;'リスト（入院R9）'!B140),"該当","")</f>
        <v>#REF!</v>
      </c>
      <c r="K140" s="17" t="s">
        <v>529</v>
      </c>
    </row>
    <row r="141" spans="1:11">
      <c r="A141" s="17">
        <v>137.5</v>
      </c>
      <c r="B141" s="17">
        <v>138.5</v>
      </c>
      <c r="C141" s="17" t="s">
        <v>530</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IF(AND(A141&lt;=#REF!,#REF!&lt;'リスト（入院R9）'!B141),"該当","")</f>
        <v>#REF!</v>
      </c>
      <c r="K141" s="17" t="s">
        <v>530</v>
      </c>
    </row>
    <row r="142" spans="1:11">
      <c r="A142" s="17">
        <v>138.5</v>
      </c>
      <c r="B142" s="17">
        <v>139.5</v>
      </c>
      <c r="C142" s="17" t="s">
        <v>531</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IF(AND(A142&lt;=#REF!,#REF!&lt;'リスト（入院R9）'!B142),"該当","")</f>
        <v>#REF!</v>
      </c>
      <c r="K142" s="17" t="s">
        <v>531</v>
      </c>
    </row>
    <row r="143" spans="1:11">
      <c r="A143" s="17">
        <v>139.5</v>
      </c>
      <c r="B143" s="17">
        <v>140.5</v>
      </c>
      <c r="C143" s="17" t="s">
        <v>532</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IF(AND(A143&lt;=#REF!,#REF!&lt;'リスト（入院R9）'!B143),"該当","")</f>
        <v>#REF!</v>
      </c>
      <c r="K143" s="17" t="s">
        <v>532</v>
      </c>
    </row>
    <row r="144" spans="1:11">
      <c r="A144" s="17">
        <v>140.5</v>
      </c>
      <c r="B144" s="17">
        <v>141.5</v>
      </c>
      <c r="C144" s="17" t="s">
        <v>533</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IF(AND(A144&lt;=#REF!,#REF!&lt;'リスト（入院R9）'!B144),"該当","")</f>
        <v>#REF!</v>
      </c>
      <c r="K144" s="17" t="s">
        <v>533</v>
      </c>
    </row>
    <row r="145" spans="1:11">
      <c r="A145" s="17">
        <v>141.5</v>
      </c>
      <c r="B145" s="17">
        <v>142.5</v>
      </c>
      <c r="C145" s="17" t="s">
        <v>534</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IF(AND(A145&lt;=#REF!,#REF!&lt;'リスト（入院R9）'!B145),"該当","")</f>
        <v>#REF!</v>
      </c>
      <c r="K145" s="17" t="s">
        <v>534</v>
      </c>
    </row>
    <row r="146" spans="1:11">
      <c r="A146" s="17">
        <v>142.5</v>
      </c>
      <c r="B146" s="17">
        <v>143.5</v>
      </c>
      <c r="C146" s="17" t="s">
        <v>535</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IF(AND(A146&lt;=#REF!,#REF!&lt;'リスト（入院R9）'!B146),"該当","")</f>
        <v>#REF!</v>
      </c>
      <c r="K146" s="17" t="s">
        <v>535</v>
      </c>
    </row>
    <row r="147" spans="1:11">
      <c r="A147" s="17">
        <v>143.5</v>
      </c>
      <c r="B147" s="17">
        <v>144.5</v>
      </c>
      <c r="C147" s="17" t="s">
        <v>536</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IF(AND(A147&lt;=#REF!,#REF!&lt;'リスト（入院R9）'!B147),"該当","")</f>
        <v>#REF!</v>
      </c>
      <c r="K147" s="17" t="s">
        <v>536</v>
      </c>
    </row>
    <row r="148" spans="1:11">
      <c r="A148" s="17">
        <v>144.5</v>
      </c>
      <c r="B148" s="17">
        <v>145.5</v>
      </c>
      <c r="C148" s="17" t="s">
        <v>537</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IF(AND(A148&lt;=#REF!,#REF!&lt;'リスト（入院R9）'!B148),"該当","")</f>
        <v>#REF!</v>
      </c>
      <c r="K148" s="17" t="s">
        <v>537</v>
      </c>
    </row>
    <row r="149" spans="1:11">
      <c r="A149" s="17">
        <v>145.5</v>
      </c>
      <c r="B149" s="17">
        <v>146.5</v>
      </c>
      <c r="C149" s="17" t="s">
        <v>538</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IF(AND(A149&lt;=#REF!,#REF!&lt;'リスト（入院R9）'!B149),"該当","")</f>
        <v>#REF!</v>
      </c>
      <c r="K149" s="17" t="s">
        <v>538</v>
      </c>
    </row>
    <row r="150" spans="1:11">
      <c r="A150" s="17">
        <v>146.5</v>
      </c>
      <c r="B150" s="17">
        <v>147.5</v>
      </c>
      <c r="C150" s="17" t="s">
        <v>539</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IF(AND(A150&lt;=#REF!,#REF!&lt;'リスト（入院R9）'!B150),"該当","")</f>
        <v>#REF!</v>
      </c>
      <c r="K150" s="17" t="s">
        <v>539</v>
      </c>
    </row>
    <row r="151" spans="1:11">
      <c r="A151" s="17">
        <v>147.5</v>
      </c>
      <c r="B151" s="17">
        <v>148.5</v>
      </c>
      <c r="C151" s="17" t="s">
        <v>540</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IF(AND(A151&lt;=#REF!,#REF!&lt;'リスト（入院R9）'!B151),"該当","")</f>
        <v>#REF!</v>
      </c>
      <c r="K151" s="17" t="s">
        <v>540</v>
      </c>
    </row>
    <row r="152" spans="1:11">
      <c r="A152" s="17">
        <v>148.5</v>
      </c>
      <c r="B152" s="17">
        <v>149.5</v>
      </c>
      <c r="C152" s="17" t="s">
        <v>541</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IF(AND(A152&lt;=#REF!,#REF!&lt;'リスト（入院R9）'!B152),"該当","")</f>
        <v>#REF!</v>
      </c>
      <c r="K152" s="17" t="s">
        <v>541</v>
      </c>
    </row>
    <row r="153" spans="1:11">
      <c r="A153" s="17">
        <v>149.5</v>
      </c>
      <c r="B153" s="17">
        <v>150.5</v>
      </c>
      <c r="C153" s="17" t="s">
        <v>542</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IF(AND(A153&lt;=#REF!,#REF!&lt;'リスト（入院R9）'!B153),"該当","")</f>
        <v>#REF!</v>
      </c>
      <c r="K153" s="17" t="s">
        <v>542</v>
      </c>
    </row>
    <row r="154" spans="1:11">
      <c r="A154" s="17">
        <v>150.5</v>
      </c>
      <c r="B154" s="17">
        <v>151.5</v>
      </c>
      <c r="C154" s="17" t="s">
        <v>543</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IF(AND(A154&lt;=#REF!,#REF!&lt;'リスト（入院R9）'!B154),"該当","")</f>
        <v>#REF!</v>
      </c>
      <c r="K154" s="17" t="s">
        <v>543</v>
      </c>
    </row>
    <row r="155" spans="1:11">
      <c r="A155" s="17">
        <v>151.5</v>
      </c>
      <c r="B155" s="17">
        <v>152.5</v>
      </c>
      <c r="C155" s="17" t="s">
        <v>544</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IF(AND(A155&lt;=#REF!,#REF!&lt;'リスト（入院R9）'!B155),"該当","")</f>
        <v>#REF!</v>
      </c>
      <c r="K155" s="17" t="s">
        <v>544</v>
      </c>
    </row>
    <row r="156" spans="1:11">
      <c r="A156" s="17">
        <v>152.5</v>
      </c>
      <c r="B156" s="17">
        <v>153.5</v>
      </c>
      <c r="C156" s="17" t="s">
        <v>545</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IF(AND(A156&lt;=#REF!,#REF!&lt;'リスト（入院R9）'!B156),"該当","")</f>
        <v>#REF!</v>
      </c>
      <c r="K156" s="17" t="s">
        <v>545</v>
      </c>
    </row>
    <row r="157" spans="1:11">
      <c r="A157" s="17">
        <v>153.5</v>
      </c>
      <c r="B157" s="17">
        <v>154.5</v>
      </c>
      <c r="C157" s="17" t="s">
        <v>546</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IF(AND(A157&lt;=#REF!,#REF!&lt;'リスト（入院R9）'!B157),"該当","")</f>
        <v>#REF!</v>
      </c>
      <c r="K157" s="17" t="s">
        <v>546</v>
      </c>
    </row>
    <row r="158" spans="1:11">
      <c r="A158" s="17">
        <v>154.5</v>
      </c>
      <c r="B158" s="17">
        <v>155.5</v>
      </c>
      <c r="C158" s="17" t="s">
        <v>547</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IF(AND(A158&lt;=#REF!,#REF!&lt;'リスト（入院R9）'!B158),"該当","")</f>
        <v>#REF!</v>
      </c>
      <c r="K158" s="17" t="s">
        <v>547</v>
      </c>
    </row>
    <row r="159" spans="1:11">
      <c r="A159" s="17">
        <v>155.5</v>
      </c>
      <c r="B159" s="17">
        <v>156.5</v>
      </c>
      <c r="C159" s="17" t="s">
        <v>548</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IF(AND(A159&lt;=#REF!,#REF!&lt;'リスト（入院R9）'!B159),"該当","")</f>
        <v>#REF!</v>
      </c>
      <c r="K159" s="17" t="s">
        <v>548</v>
      </c>
    </row>
    <row r="160" spans="1:11">
      <c r="A160" s="17">
        <v>156.5</v>
      </c>
      <c r="B160" s="17">
        <v>157.5</v>
      </c>
      <c r="C160" s="17" t="s">
        <v>549</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IF(AND(A160&lt;=#REF!,#REF!&lt;'リスト（入院R9）'!B160),"該当","")</f>
        <v>#REF!</v>
      </c>
      <c r="K160" s="17" t="s">
        <v>549</v>
      </c>
    </row>
    <row r="161" spans="1:11">
      <c r="A161" s="17">
        <v>157.5</v>
      </c>
      <c r="B161" s="17">
        <v>158.5</v>
      </c>
      <c r="C161" s="17" t="s">
        <v>550</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IF(AND(A161&lt;=#REF!,#REF!&lt;'リスト（入院R9）'!B161),"該当","")</f>
        <v>#REF!</v>
      </c>
      <c r="K161" s="17" t="s">
        <v>550</v>
      </c>
    </row>
    <row r="162" spans="1:11">
      <c r="A162" s="17">
        <v>158.5</v>
      </c>
      <c r="B162" s="17">
        <v>159.5</v>
      </c>
      <c r="C162" s="17" t="s">
        <v>551</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IF(AND(A162&lt;=#REF!,#REF!&lt;'リスト（入院R9）'!B162),"該当","")</f>
        <v>#REF!</v>
      </c>
      <c r="K162" s="17" t="s">
        <v>551</v>
      </c>
    </row>
    <row r="163" spans="1:11">
      <c r="A163" s="17">
        <v>159.5</v>
      </c>
      <c r="B163" s="17">
        <v>160.5</v>
      </c>
      <c r="C163" s="17" t="s">
        <v>552</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IF(AND(A163&lt;=#REF!,#REF!&lt;'リスト（入院R9）'!B163),"該当","")</f>
        <v>#REF!</v>
      </c>
      <c r="K163" s="17" t="s">
        <v>552</v>
      </c>
    </row>
    <row r="164" spans="1:11">
      <c r="A164" s="17">
        <v>160.5</v>
      </c>
      <c r="B164" s="17">
        <v>161.5</v>
      </c>
      <c r="C164" s="17" t="s">
        <v>553</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IF(AND(A164&lt;=#REF!,#REF!&lt;'リスト（入院R9）'!B164),"該当","")</f>
        <v>#REF!</v>
      </c>
      <c r="K164" s="17" t="s">
        <v>553</v>
      </c>
    </row>
    <row r="165" spans="1:11">
      <c r="A165" s="17">
        <v>161.5</v>
      </c>
      <c r="B165" s="17">
        <v>162.5</v>
      </c>
      <c r="C165" s="17" t="s">
        <v>554</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IF(AND(A165&lt;=#REF!,#REF!&lt;'リスト（入院R9）'!B165),"該当","")</f>
        <v>#REF!</v>
      </c>
      <c r="K165" s="17" t="s">
        <v>554</v>
      </c>
    </row>
    <row r="166" spans="1:11">
      <c r="A166" s="17">
        <v>162.5</v>
      </c>
      <c r="B166" s="17">
        <v>163.5</v>
      </c>
      <c r="C166" s="17" t="s">
        <v>555</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IF(AND(A166&lt;=#REF!,#REF!&lt;'リスト（入院R9）'!B166),"該当","")</f>
        <v>#REF!</v>
      </c>
      <c r="K166" s="17" t="s">
        <v>555</v>
      </c>
    </row>
    <row r="167" spans="1:11">
      <c r="A167" s="17">
        <v>163.5</v>
      </c>
      <c r="B167" s="17">
        <v>164.5</v>
      </c>
      <c r="C167" s="17" t="s">
        <v>556</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IF(AND(A167&lt;=#REF!,#REF!&lt;'リスト（入院R9）'!B167),"該当","")</f>
        <v>#REF!</v>
      </c>
      <c r="K167" s="17" t="s">
        <v>556</v>
      </c>
    </row>
    <row r="168" spans="1:11">
      <c r="A168" s="17">
        <v>164.5</v>
      </c>
      <c r="B168" s="17">
        <v>165.5</v>
      </c>
      <c r="C168" s="17" t="s">
        <v>557</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IF(AND(A168&lt;=#REF!,#REF!&lt;'リスト（入院R9）'!B168),"該当","")</f>
        <v>#REF!</v>
      </c>
      <c r="K168" s="17" t="s">
        <v>557</v>
      </c>
    </row>
    <row r="169" spans="1:11">
      <c r="A169" s="17">
        <v>165.5</v>
      </c>
      <c r="B169" s="17">
        <v>166.5</v>
      </c>
      <c r="C169" s="17" t="s">
        <v>558</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IF(AND(A169&lt;=#REF!,#REF!&lt;'リスト（入院R9）'!B169),"該当","")</f>
        <v>#REF!</v>
      </c>
      <c r="K169" s="17" t="s">
        <v>558</v>
      </c>
    </row>
    <row r="170" spans="1:11">
      <c r="A170" s="17">
        <v>166.5</v>
      </c>
      <c r="B170" s="17">
        <v>167.5</v>
      </c>
      <c r="C170" s="17" t="s">
        <v>559</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IF(AND(A170&lt;=#REF!,#REF!&lt;'リスト（入院R9）'!B170),"該当","")</f>
        <v>#REF!</v>
      </c>
      <c r="K170" s="17" t="s">
        <v>559</v>
      </c>
    </row>
    <row r="171" spans="1:11">
      <c r="A171" s="17">
        <v>167.5</v>
      </c>
      <c r="B171" s="17">
        <v>168.5</v>
      </c>
      <c r="C171" s="17" t="s">
        <v>560</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IF(AND(A171&lt;=#REF!,#REF!&lt;'リスト（入院R9）'!B171),"該当","")</f>
        <v>#REF!</v>
      </c>
      <c r="K171" s="17" t="s">
        <v>560</v>
      </c>
    </row>
    <row r="172" spans="1:11">
      <c r="A172" s="17">
        <v>168.5</v>
      </c>
      <c r="B172" s="17">
        <v>169.5</v>
      </c>
      <c r="C172" s="17" t="s">
        <v>561</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IF(AND(A172&lt;=#REF!,#REF!&lt;'リスト（入院R9）'!B172),"該当","")</f>
        <v>#REF!</v>
      </c>
      <c r="K172" s="17" t="s">
        <v>561</v>
      </c>
    </row>
    <row r="173" spans="1:11">
      <c r="A173" s="17">
        <v>169.5</v>
      </c>
      <c r="B173" s="17">
        <v>170.5</v>
      </c>
      <c r="C173" s="17" t="s">
        <v>562</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IF(AND(A173&lt;=#REF!,#REF!&lt;'リスト（入院R9）'!B173),"該当","")</f>
        <v>#REF!</v>
      </c>
      <c r="K173" s="17" t="s">
        <v>562</v>
      </c>
    </row>
    <row r="174" spans="1:11">
      <c r="A174" s="17">
        <v>170.5</v>
      </c>
      <c r="B174" s="17">
        <v>171.5</v>
      </c>
      <c r="C174" s="17" t="s">
        <v>563</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IF(AND(A174&lt;=#REF!,#REF!&lt;'リスト（入院R9）'!B174),"該当","")</f>
        <v>#REF!</v>
      </c>
      <c r="K174" s="17" t="s">
        <v>563</v>
      </c>
    </row>
    <row r="175" spans="1:11">
      <c r="A175" s="17">
        <v>171.5</v>
      </c>
      <c r="B175" s="17">
        <v>172.5</v>
      </c>
      <c r="C175" s="17" t="s">
        <v>564</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IF(AND(A175&lt;=#REF!,#REF!&lt;'リスト（入院R9）'!B175),"該当","")</f>
        <v>#REF!</v>
      </c>
      <c r="K175" s="17" t="s">
        <v>564</v>
      </c>
    </row>
    <row r="176" spans="1:11">
      <c r="A176" s="17">
        <v>172.5</v>
      </c>
      <c r="B176" s="17">
        <v>173.5</v>
      </c>
      <c r="C176" s="17" t="s">
        <v>565</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IF(AND(A176&lt;=#REF!,#REF!&lt;'リスト（入院R9）'!B176),"該当","")</f>
        <v>#REF!</v>
      </c>
      <c r="K176" s="17" t="s">
        <v>565</v>
      </c>
    </row>
    <row r="177" spans="1:11">
      <c r="A177" s="17">
        <v>173.5</v>
      </c>
      <c r="B177" s="17">
        <v>174.5</v>
      </c>
      <c r="C177" s="17" t="s">
        <v>566</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IF(AND(A177&lt;=#REF!,#REF!&lt;'リスト（入院R9）'!B177),"該当","")</f>
        <v>#REF!</v>
      </c>
      <c r="K177" s="17" t="s">
        <v>566</v>
      </c>
    </row>
    <row r="178" spans="1:11">
      <c r="A178" s="17">
        <v>174.5</v>
      </c>
      <c r="B178" s="17">
        <v>175.5</v>
      </c>
      <c r="C178" s="17" t="s">
        <v>567</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IF(AND(A178&lt;=#REF!,#REF!&lt;'リスト（入院R9）'!B178),"該当","")</f>
        <v>#REF!</v>
      </c>
      <c r="K178" s="17" t="s">
        <v>567</v>
      </c>
    </row>
    <row r="179" spans="1:11">
      <c r="A179" s="17">
        <v>175.5</v>
      </c>
      <c r="B179" s="17">
        <v>176.5</v>
      </c>
      <c r="C179" s="17" t="s">
        <v>568</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IF(AND(A179&lt;=#REF!,#REF!&lt;'リスト（入院R9）'!B179),"該当","")</f>
        <v>#REF!</v>
      </c>
      <c r="K179" s="17" t="s">
        <v>568</v>
      </c>
    </row>
    <row r="180" spans="1:11">
      <c r="A180" s="17">
        <v>176.5</v>
      </c>
      <c r="B180" s="17">
        <v>177.5</v>
      </c>
      <c r="C180" s="17" t="s">
        <v>569</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IF(AND(A180&lt;=#REF!,#REF!&lt;'リスト（入院R9）'!B180),"該当","")</f>
        <v>#REF!</v>
      </c>
      <c r="K180" s="17" t="s">
        <v>569</v>
      </c>
    </row>
    <row r="181" spans="1:11">
      <c r="A181" s="17">
        <v>177.5</v>
      </c>
      <c r="B181" s="17">
        <v>178.5</v>
      </c>
      <c r="C181" s="17" t="s">
        <v>570</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IF(AND(A181&lt;=#REF!,#REF!&lt;'リスト（入院R9）'!B181),"該当","")</f>
        <v>#REF!</v>
      </c>
      <c r="K181" s="17" t="s">
        <v>570</v>
      </c>
    </row>
    <row r="182" spans="1:11">
      <c r="A182" s="17">
        <v>178.5</v>
      </c>
      <c r="B182" s="17">
        <v>179.5</v>
      </c>
      <c r="C182" s="17" t="s">
        <v>571</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IF(AND(A182&lt;=#REF!,#REF!&lt;'リスト（入院R9）'!B182),"該当","")</f>
        <v>#REF!</v>
      </c>
      <c r="K182" s="17" t="s">
        <v>571</v>
      </c>
    </row>
    <row r="183" spans="1:11">
      <c r="A183" s="17">
        <v>179.5</v>
      </c>
      <c r="B183" s="17">
        <v>180.5</v>
      </c>
      <c r="C183" s="17" t="s">
        <v>572</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IF(AND(A183&lt;=#REF!,#REF!&lt;'リスト（入院R9）'!B183),"該当","")</f>
        <v>#REF!</v>
      </c>
      <c r="K183" s="17" t="s">
        <v>572</v>
      </c>
    </row>
    <row r="184" spans="1:11">
      <c r="A184" s="17">
        <v>180.5</v>
      </c>
      <c r="B184" s="17">
        <v>181.5</v>
      </c>
      <c r="C184" s="17" t="s">
        <v>573</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IF(AND(A184&lt;=#REF!,#REF!&lt;'リスト（入院R9）'!B184),"該当","")</f>
        <v>#REF!</v>
      </c>
      <c r="K184" s="17" t="s">
        <v>573</v>
      </c>
    </row>
    <row r="185" spans="1:11">
      <c r="A185" s="17">
        <v>181.5</v>
      </c>
      <c r="B185" s="17">
        <v>182.5</v>
      </c>
      <c r="C185" s="17" t="s">
        <v>574</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IF(AND(A185&lt;=#REF!,#REF!&lt;'リスト（入院R9）'!B185),"該当","")</f>
        <v>#REF!</v>
      </c>
      <c r="K185" s="17" t="s">
        <v>574</v>
      </c>
    </row>
    <row r="186" spans="1:11">
      <c r="A186" s="17">
        <v>182.5</v>
      </c>
      <c r="B186" s="17">
        <v>183.5</v>
      </c>
      <c r="C186" s="17" t="s">
        <v>575</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IF(AND(A186&lt;=#REF!,#REF!&lt;'リスト（入院R9）'!B186),"該当","")</f>
        <v>#REF!</v>
      </c>
      <c r="K186" s="17" t="s">
        <v>575</v>
      </c>
    </row>
    <row r="187" spans="1:11">
      <c r="A187" s="17">
        <v>183.5</v>
      </c>
      <c r="B187" s="17">
        <v>184.5</v>
      </c>
      <c r="C187" s="17" t="s">
        <v>576</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IF(AND(A187&lt;=#REF!,#REF!&lt;'リスト（入院R9）'!B187),"該当","")</f>
        <v>#REF!</v>
      </c>
      <c r="K187" s="17" t="s">
        <v>576</v>
      </c>
    </row>
    <row r="188" spans="1:11">
      <c r="A188" s="17">
        <v>184.5</v>
      </c>
      <c r="B188" s="17">
        <v>185.5</v>
      </c>
      <c r="C188" s="17" t="s">
        <v>577</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IF(AND(A188&lt;=#REF!,#REF!&lt;'リスト（入院R9）'!B188),"該当","")</f>
        <v>#REF!</v>
      </c>
      <c r="K188" s="17" t="s">
        <v>577</v>
      </c>
    </row>
    <row r="189" spans="1:11">
      <c r="A189" s="17">
        <v>185.5</v>
      </c>
      <c r="B189" s="17">
        <v>186.5</v>
      </c>
      <c r="C189" s="17" t="s">
        <v>578</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IF(AND(A189&lt;=#REF!,#REF!&lt;'リスト（入院R9）'!B189),"該当","")</f>
        <v>#REF!</v>
      </c>
      <c r="K189" s="17" t="s">
        <v>578</v>
      </c>
    </row>
    <row r="190" spans="1:11">
      <c r="A190" s="17">
        <v>186.5</v>
      </c>
      <c r="B190" s="17">
        <v>187.5</v>
      </c>
      <c r="C190" s="17" t="s">
        <v>579</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IF(AND(A190&lt;=#REF!,#REF!&lt;'リスト（入院R9）'!B190),"該当","")</f>
        <v>#REF!</v>
      </c>
      <c r="K190" s="17" t="s">
        <v>579</v>
      </c>
    </row>
    <row r="191" spans="1:11">
      <c r="A191" s="17">
        <v>187.5</v>
      </c>
      <c r="B191" s="17">
        <v>188.5</v>
      </c>
      <c r="C191" s="17" t="s">
        <v>580</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IF(AND(A191&lt;=#REF!,#REF!&lt;'リスト（入院R9）'!B191),"該当","")</f>
        <v>#REF!</v>
      </c>
      <c r="K191" s="17" t="s">
        <v>580</v>
      </c>
    </row>
    <row r="192" spans="1:11">
      <c r="A192" s="17">
        <v>188.5</v>
      </c>
      <c r="B192" s="17">
        <v>189.5</v>
      </c>
      <c r="C192" s="17" t="s">
        <v>581</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IF(AND(A192&lt;=#REF!,#REF!&lt;'リスト（入院R9）'!B192),"該当","")</f>
        <v>#REF!</v>
      </c>
      <c r="K192" s="17" t="s">
        <v>581</v>
      </c>
    </row>
    <row r="193" spans="1:11">
      <c r="A193" s="17">
        <v>189.5</v>
      </c>
      <c r="B193" s="17">
        <v>190.5</v>
      </c>
      <c r="C193" s="17" t="s">
        <v>582</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IF(AND(A193&lt;=#REF!,#REF!&lt;'リスト（入院R9）'!B193),"該当","")</f>
        <v>#REF!</v>
      </c>
      <c r="K193" s="17" t="s">
        <v>582</v>
      </c>
    </row>
    <row r="194" spans="1:11">
      <c r="A194" s="17">
        <v>190.5</v>
      </c>
      <c r="B194" s="17">
        <v>191.5</v>
      </c>
      <c r="C194" s="17" t="s">
        <v>583</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IF(AND(A194&lt;=#REF!,#REF!&lt;'リスト（入院R9）'!B194),"該当","")</f>
        <v>#REF!</v>
      </c>
      <c r="K194" s="17" t="s">
        <v>583</v>
      </c>
    </row>
    <row r="195" spans="1:11">
      <c r="A195" s="17">
        <v>191.5</v>
      </c>
      <c r="B195" s="17">
        <v>192.5</v>
      </c>
      <c r="C195" s="17" t="s">
        <v>584</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IF(AND(A195&lt;=#REF!,#REF!&lt;'リスト（入院R9）'!B195),"該当","")</f>
        <v>#REF!</v>
      </c>
      <c r="K195" s="17" t="s">
        <v>584</v>
      </c>
    </row>
    <row r="196" spans="1:11">
      <c r="A196" s="17">
        <v>192.5</v>
      </c>
      <c r="B196" s="17">
        <v>193.5</v>
      </c>
      <c r="C196" s="17" t="s">
        <v>585</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IF(AND(A196&lt;=#REF!,#REF!&lt;'リスト（入院R9）'!B196),"該当","")</f>
        <v>#REF!</v>
      </c>
      <c r="K196" s="17" t="s">
        <v>585</v>
      </c>
    </row>
    <row r="197" spans="1:11">
      <c r="A197" s="17">
        <v>193.5</v>
      </c>
      <c r="B197" s="17">
        <v>194.5</v>
      </c>
      <c r="C197" s="17" t="s">
        <v>586</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60" si="3">F197*G197</f>
        <v>#VALUE!</v>
      </c>
      <c r="I197" s="17" t="e">
        <f>IF(新様式97_看護職員処遇改善評価料・入院ベースアップ評価料!$M$116=B197,"",IF(H197&lt;=0,"該当",""))</f>
        <v>#VALUE!</v>
      </c>
      <c r="J197" s="17" t="e">
        <f>IF(AND(A197&lt;=#REF!,#REF!&lt;'リスト（入院R9）'!B197),"該当","")</f>
        <v>#REF!</v>
      </c>
      <c r="K197" s="17" t="s">
        <v>586</v>
      </c>
    </row>
    <row r="198" spans="1:11">
      <c r="A198" s="17">
        <v>194.5</v>
      </c>
      <c r="B198" s="17">
        <v>195.5</v>
      </c>
      <c r="C198" s="17" t="s">
        <v>587</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IF(AND(A198&lt;=#REF!,#REF!&lt;'リスト（入院R9）'!B198),"該当","")</f>
        <v>#REF!</v>
      </c>
      <c r="K198" s="17" t="s">
        <v>587</v>
      </c>
    </row>
    <row r="199" spans="1:11">
      <c r="A199" s="17">
        <v>195.5</v>
      </c>
      <c r="B199" s="17">
        <v>196.5</v>
      </c>
      <c r="C199" s="17" t="s">
        <v>588</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IF(AND(A199&lt;=#REF!,#REF!&lt;'リスト（入院R9）'!B199),"該当","")</f>
        <v>#REF!</v>
      </c>
      <c r="K199" s="17" t="s">
        <v>588</v>
      </c>
    </row>
    <row r="200" spans="1:11">
      <c r="A200" s="17">
        <v>196.5</v>
      </c>
      <c r="B200" s="17">
        <v>197.5</v>
      </c>
      <c r="C200" s="17" t="s">
        <v>589</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IF(AND(A200&lt;=#REF!,#REF!&lt;'リスト（入院R9）'!B200),"該当","")</f>
        <v>#REF!</v>
      </c>
      <c r="K200" s="17" t="s">
        <v>589</v>
      </c>
    </row>
    <row r="201" spans="1:11">
      <c r="A201" s="17">
        <v>197.5</v>
      </c>
      <c r="B201" s="17">
        <v>198.5</v>
      </c>
      <c r="C201" s="17" t="s">
        <v>590</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IF(AND(A201&lt;=#REF!,#REF!&lt;'リスト（入院R9）'!B201),"該当","")</f>
        <v>#REF!</v>
      </c>
      <c r="K201" s="17" t="s">
        <v>590</v>
      </c>
    </row>
    <row r="202" spans="1:11">
      <c r="A202" s="17">
        <v>198.5</v>
      </c>
      <c r="B202" s="17">
        <v>199.5</v>
      </c>
      <c r="C202" s="17" t="s">
        <v>591</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IF(AND(A202&lt;=#REF!,#REF!&lt;'リスト（入院R9）'!B202),"該当","")</f>
        <v>#REF!</v>
      </c>
      <c r="K202" s="17" t="s">
        <v>591</v>
      </c>
    </row>
    <row r="203" spans="1:11">
      <c r="A203" s="17">
        <v>199.5</v>
      </c>
      <c r="B203" s="17">
        <v>200.5</v>
      </c>
      <c r="C203" s="17" t="s">
        <v>592</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IF(AND(A203&lt;=#REF!,#REF!&lt;'リスト（入院R9）'!B203),"該当","")</f>
        <v>#REF!</v>
      </c>
      <c r="K203" s="17" t="s">
        <v>592</v>
      </c>
    </row>
    <row r="204" spans="1:11">
      <c r="A204" s="17">
        <v>200.5</v>
      </c>
      <c r="B204" s="17">
        <v>201.5</v>
      </c>
      <c r="C204" s="17" t="s">
        <v>593</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IF(AND(A204&lt;=#REF!,#REF!&lt;'リスト（入院R9）'!B204),"該当","")</f>
        <v>#REF!</v>
      </c>
      <c r="K204" s="17" t="s">
        <v>593</v>
      </c>
    </row>
    <row r="205" spans="1:11">
      <c r="A205" s="17">
        <v>201.5</v>
      </c>
      <c r="B205" s="17">
        <v>202.5</v>
      </c>
      <c r="C205" s="17" t="s">
        <v>594</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IF(AND(A205&lt;=#REF!,#REF!&lt;'リスト（入院R9）'!B205),"該当","")</f>
        <v>#REF!</v>
      </c>
      <c r="K205" s="17" t="s">
        <v>594</v>
      </c>
    </row>
    <row r="206" spans="1:11">
      <c r="A206" s="17">
        <v>202.5</v>
      </c>
      <c r="B206" s="17">
        <v>203.5</v>
      </c>
      <c r="C206" s="17" t="s">
        <v>595</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IF(AND(A206&lt;=#REF!,#REF!&lt;'リスト（入院R9）'!B206),"該当","")</f>
        <v>#REF!</v>
      </c>
      <c r="K206" s="17" t="s">
        <v>595</v>
      </c>
    </row>
    <row r="207" spans="1:11">
      <c r="A207" s="17">
        <v>203.5</v>
      </c>
      <c r="B207" s="17">
        <v>204.5</v>
      </c>
      <c r="C207" s="17" t="s">
        <v>596</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IF(AND(A207&lt;=#REF!,#REF!&lt;'リスト（入院R9）'!B207),"該当","")</f>
        <v>#REF!</v>
      </c>
      <c r="K207" s="17" t="s">
        <v>596</v>
      </c>
    </row>
    <row r="208" spans="1:11">
      <c r="A208" s="17">
        <v>204.5</v>
      </c>
      <c r="B208" s="17">
        <v>205.5</v>
      </c>
      <c r="C208" s="17" t="s">
        <v>597</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IF(AND(A208&lt;=#REF!,#REF!&lt;'リスト（入院R9）'!B208),"該当","")</f>
        <v>#REF!</v>
      </c>
      <c r="K208" s="17" t="s">
        <v>597</v>
      </c>
    </row>
    <row r="209" spans="1:11">
      <c r="A209" s="17">
        <v>205.5</v>
      </c>
      <c r="B209" s="17">
        <v>206.5</v>
      </c>
      <c r="C209" s="17" t="s">
        <v>598</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IF(AND(A209&lt;=#REF!,#REF!&lt;'リスト（入院R9）'!B209),"該当","")</f>
        <v>#REF!</v>
      </c>
      <c r="K209" s="17" t="s">
        <v>598</v>
      </c>
    </row>
    <row r="210" spans="1:11">
      <c r="A210" s="17">
        <v>206.5</v>
      </c>
      <c r="B210" s="17">
        <v>207.5</v>
      </c>
      <c r="C210" s="17" t="s">
        <v>599</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IF(AND(A210&lt;=#REF!,#REF!&lt;'リスト（入院R9）'!B210),"該当","")</f>
        <v>#REF!</v>
      </c>
      <c r="K210" s="17" t="s">
        <v>599</v>
      </c>
    </row>
    <row r="211" spans="1:11">
      <c r="A211" s="17">
        <v>207.5</v>
      </c>
      <c r="B211" s="17">
        <v>208.5</v>
      </c>
      <c r="C211" s="17" t="s">
        <v>600</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IF(AND(A211&lt;=#REF!,#REF!&lt;'リスト（入院R9）'!B211),"該当","")</f>
        <v>#REF!</v>
      </c>
      <c r="K211" s="17" t="s">
        <v>600</v>
      </c>
    </row>
    <row r="212" spans="1:11">
      <c r="A212" s="17">
        <v>208.5</v>
      </c>
      <c r="B212" s="17">
        <v>209.5</v>
      </c>
      <c r="C212" s="17" t="s">
        <v>601</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IF(AND(A212&lt;=#REF!,#REF!&lt;'リスト（入院R9）'!B212),"該当","")</f>
        <v>#REF!</v>
      </c>
      <c r="K212" s="17" t="s">
        <v>601</v>
      </c>
    </row>
    <row r="213" spans="1:11">
      <c r="A213" s="17">
        <v>209.5</v>
      </c>
      <c r="B213" s="17">
        <v>210.5</v>
      </c>
      <c r="C213" s="17" t="s">
        <v>602</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IF(AND(A213&lt;=#REF!,#REF!&lt;'リスト（入院R9）'!B213),"該当","")</f>
        <v>#REF!</v>
      </c>
      <c r="K213" s="17" t="s">
        <v>602</v>
      </c>
    </row>
    <row r="214" spans="1:11">
      <c r="A214" s="17">
        <v>210.5</v>
      </c>
      <c r="B214" s="17">
        <v>211.5</v>
      </c>
      <c r="C214" s="17" t="s">
        <v>603</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IF(AND(A214&lt;=#REF!,#REF!&lt;'リスト（入院R9）'!B214),"該当","")</f>
        <v>#REF!</v>
      </c>
      <c r="K214" s="17" t="s">
        <v>603</v>
      </c>
    </row>
    <row r="215" spans="1:11">
      <c r="A215" s="17">
        <v>211.5</v>
      </c>
      <c r="B215" s="17">
        <v>212.5</v>
      </c>
      <c r="C215" s="17" t="s">
        <v>604</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IF(AND(A215&lt;=#REF!,#REF!&lt;'リスト（入院R9）'!B215),"該当","")</f>
        <v>#REF!</v>
      </c>
      <c r="K215" s="17" t="s">
        <v>604</v>
      </c>
    </row>
    <row r="216" spans="1:11">
      <c r="A216" s="17">
        <v>212.5</v>
      </c>
      <c r="B216" s="17">
        <v>213.5</v>
      </c>
      <c r="C216" s="17" t="s">
        <v>605</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IF(AND(A216&lt;=#REF!,#REF!&lt;'リスト（入院R9）'!B216),"該当","")</f>
        <v>#REF!</v>
      </c>
      <c r="K216" s="17" t="s">
        <v>605</v>
      </c>
    </row>
    <row r="217" spans="1:11">
      <c r="A217" s="17">
        <v>213.5</v>
      </c>
      <c r="B217" s="17">
        <v>214.5</v>
      </c>
      <c r="C217" s="17" t="s">
        <v>606</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IF(AND(A217&lt;=#REF!,#REF!&lt;'リスト（入院R9）'!B217),"該当","")</f>
        <v>#REF!</v>
      </c>
      <c r="K217" s="17" t="s">
        <v>606</v>
      </c>
    </row>
    <row r="218" spans="1:11">
      <c r="A218" s="17">
        <v>214.5</v>
      </c>
      <c r="B218" s="17">
        <v>215.5</v>
      </c>
      <c r="C218" s="17" t="s">
        <v>607</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IF(AND(A218&lt;=#REF!,#REF!&lt;'リスト（入院R9）'!B218),"該当","")</f>
        <v>#REF!</v>
      </c>
      <c r="K218" s="17" t="s">
        <v>607</v>
      </c>
    </row>
    <row r="219" spans="1:11">
      <c r="A219" s="17">
        <v>215.5</v>
      </c>
      <c r="B219" s="17">
        <v>216.5</v>
      </c>
      <c r="C219" s="17" t="s">
        <v>608</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IF(AND(A219&lt;=#REF!,#REF!&lt;'リスト（入院R9）'!B219),"該当","")</f>
        <v>#REF!</v>
      </c>
      <c r="K219" s="17" t="s">
        <v>608</v>
      </c>
    </row>
    <row r="220" spans="1:11">
      <c r="A220" s="17">
        <v>216.5</v>
      </c>
      <c r="B220" s="17">
        <v>217.5</v>
      </c>
      <c r="C220" s="17" t="s">
        <v>609</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IF(AND(A220&lt;=#REF!,#REF!&lt;'リスト（入院R9）'!B220),"該当","")</f>
        <v>#REF!</v>
      </c>
      <c r="K220" s="17" t="s">
        <v>609</v>
      </c>
    </row>
    <row r="221" spans="1:11">
      <c r="A221" s="17">
        <v>217.5</v>
      </c>
      <c r="B221" s="17">
        <v>218.5</v>
      </c>
      <c r="C221" s="17" t="s">
        <v>610</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IF(AND(A221&lt;=#REF!,#REF!&lt;'リスト（入院R9）'!B221),"該当","")</f>
        <v>#REF!</v>
      </c>
      <c r="K221" s="17" t="s">
        <v>610</v>
      </c>
    </row>
    <row r="222" spans="1:11">
      <c r="A222" s="17">
        <v>218.5</v>
      </c>
      <c r="B222" s="17">
        <v>219.5</v>
      </c>
      <c r="C222" s="17" t="s">
        <v>611</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IF(AND(A222&lt;=#REF!,#REF!&lt;'リスト（入院R9）'!B222),"該当","")</f>
        <v>#REF!</v>
      </c>
      <c r="K222" s="17" t="s">
        <v>611</v>
      </c>
    </row>
    <row r="223" spans="1:11">
      <c r="A223" s="17">
        <v>219.5</v>
      </c>
      <c r="B223" s="17">
        <v>220.5</v>
      </c>
      <c r="C223" s="17" t="s">
        <v>612</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IF(AND(A223&lt;=#REF!,#REF!&lt;'リスト（入院R9）'!B223),"該当","")</f>
        <v>#REF!</v>
      </c>
      <c r="K223" s="17" t="s">
        <v>612</v>
      </c>
    </row>
    <row r="224" spans="1:11">
      <c r="A224" s="17">
        <v>220.5</v>
      </c>
      <c r="B224" s="17">
        <v>221.5</v>
      </c>
      <c r="C224" s="17" t="s">
        <v>613</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IF(AND(A224&lt;=#REF!,#REF!&lt;'リスト（入院R9）'!B224),"該当","")</f>
        <v>#REF!</v>
      </c>
      <c r="K224" s="17" t="s">
        <v>613</v>
      </c>
    </row>
    <row r="225" spans="1:11">
      <c r="A225" s="17">
        <v>221.5</v>
      </c>
      <c r="B225" s="17">
        <v>222.5</v>
      </c>
      <c r="C225" s="17" t="s">
        <v>614</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IF(AND(A225&lt;=#REF!,#REF!&lt;'リスト（入院R9）'!B225),"該当","")</f>
        <v>#REF!</v>
      </c>
      <c r="K225" s="17" t="s">
        <v>614</v>
      </c>
    </row>
    <row r="226" spans="1:11">
      <c r="A226" s="17">
        <v>222.5</v>
      </c>
      <c r="B226" s="17">
        <v>223.5</v>
      </c>
      <c r="C226" s="17" t="s">
        <v>615</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IF(AND(A226&lt;=#REF!,#REF!&lt;'リスト（入院R9）'!B226),"該当","")</f>
        <v>#REF!</v>
      </c>
      <c r="K226" s="17" t="s">
        <v>615</v>
      </c>
    </row>
    <row r="227" spans="1:11">
      <c r="A227" s="17">
        <v>223.5</v>
      </c>
      <c r="B227" s="17">
        <v>224.5</v>
      </c>
      <c r="C227" s="17" t="s">
        <v>616</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IF(AND(A227&lt;=#REF!,#REF!&lt;'リスト（入院R9）'!B227),"該当","")</f>
        <v>#REF!</v>
      </c>
      <c r="K227" s="17" t="s">
        <v>616</v>
      </c>
    </row>
    <row r="228" spans="1:11">
      <c r="A228" s="17">
        <v>224.5</v>
      </c>
      <c r="B228" s="17">
        <v>225.5</v>
      </c>
      <c r="C228" s="17" t="s">
        <v>617</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IF(AND(A228&lt;=#REF!,#REF!&lt;'リスト（入院R9）'!B228),"該当","")</f>
        <v>#REF!</v>
      </c>
      <c r="K228" s="17" t="s">
        <v>617</v>
      </c>
    </row>
    <row r="229" spans="1:11">
      <c r="A229" s="17">
        <v>225.5</v>
      </c>
      <c r="B229" s="17">
        <v>226.5</v>
      </c>
      <c r="C229" s="17" t="s">
        <v>618</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IF(AND(A229&lt;=#REF!,#REF!&lt;'リスト（入院R9）'!B229),"該当","")</f>
        <v>#REF!</v>
      </c>
      <c r="K229" s="17" t="s">
        <v>618</v>
      </c>
    </row>
    <row r="230" spans="1:11">
      <c r="A230" s="17">
        <v>226.5</v>
      </c>
      <c r="B230" s="17">
        <v>227.5</v>
      </c>
      <c r="C230" s="17" t="s">
        <v>619</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IF(AND(A230&lt;=#REF!,#REF!&lt;'リスト（入院R9）'!B230),"該当","")</f>
        <v>#REF!</v>
      </c>
      <c r="K230" s="17" t="s">
        <v>619</v>
      </c>
    </row>
    <row r="231" spans="1:11">
      <c r="A231" s="17">
        <v>227.5</v>
      </c>
      <c r="B231" s="17">
        <v>228.5</v>
      </c>
      <c r="C231" s="17" t="s">
        <v>620</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IF(AND(A231&lt;=#REF!,#REF!&lt;'リスト（入院R9）'!B231),"該当","")</f>
        <v>#REF!</v>
      </c>
      <c r="K231" s="17" t="s">
        <v>620</v>
      </c>
    </row>
    <row r="232" spans="1:11">
      <c r="A232" s="17">
        <v>228.5</v>
      </c>
      <c r="B232" s="17">
        <v>229.5</v>
      </c>
      <c r="C232" s="17" t="s">
        <v>621</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IF(AND(A232&lt;=#REF!,#REF!&lt;'リスト（入院R9）'!B232),"該当","")</f>
        <v>#REF!</v>
      </c>
      <c r="K232" s="17" t="s">
        <v>621</v>
      </c>
    </row>
    <row r="233" spans="1:11">
      <c r="A233" s="17">
        <v>229.5</v>
      </c>
      <c r="B233" s="17">
        <v>230.5</v>
      </c>
      <c r="C233" s="17" t="s">
        <v>622</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IF(AND(A233&lt;=#REF!,#REF!&lt;'リスト（入院R9）'!B233),"該当","")</f>
        <v>#REF!</v>
      </c>
      <c r="K233" s="17" t="s">
        <v>622</v>
      </c>
    </row>
    <row r="234" spans="1:11">
      <c r="A234" s="17">
        <v>230.5</v>
      </c>
      <c r="B234" s="17">
        <v>231.5</v>
      </c>
      <c r="C234" s="17" t="s">
        <v>623</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IF(AND(A234&lt;=#REF!,#REF!&lt;'リスト（入院R9）'!B234),"該当","")</f>
        <v>#REF!</v>
      </c>
      <c r="K234" s="17" t="s">
        <v>623</v>
      </c>
    </row>
    <row r="235" spans="1:11">
      <c r="A235" s="17">
        <v>231.5</v>
      </c>
      <c r="B235" s="17">
        <v>232.5</v>
      </c>
      <c r="C235" s="17" t="s">
        <v>624</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IF(AND(A235&lt;=#REF!,#REF!&lt;'リスト（入院R9）'!B235),"該当","")</f>
        <v>#REF!</v>
      </c>
      <c r="K235" s="17" t="s">
        <v>624</v>
      </c>
    </row>
    <row r="236" spans="1:11">
      <c r="A236" s="17">
        <v>232.5</v>
      </c>
      <c r="B236" s="17">
        <v>233.5</v>
      </c>
      <c r="C236" s="17" t="s">
        <v>625</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IF(AND(A236&lt;=#REF!,#REF!&lt;'リスト（入院R9）'!B236),"該当","")</f>
        <v>#REF!</v>
      </c>
      <c r="K236" s="17" t="s">
        <v>625</v>
      </c>
    </row>
    <row r="237" spans="1:11">
      <c r="A237" s="17">
        <v>233.5</v>
      </c>
      <c r="B237" s="17">
        <v>234.5</v>
      </c>
      <c r="C237" s="17" t="s">
        <v>626</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IF(AND(A237&lt;=#REF!,#REF!&lt;'リスト（入院R9）'!B237),"該当","")</f>
        <v>#REF!</v>
      </c>
      <c r="K237" s="17" t="s">
        <v>626</v>
      </c>
    </row>
    <row r="238" spans="1:11">
      <c r="A238" s="17">
        <v>234.5</v>
      </c>
      <c r="B238" s="17">
        <v>235.5</v>
      </c>
      <c r="C238" s="17" t="s">
        <v>627</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IF(AND(A238&lt;=#REF!,#REF!&lt;'リスト（入院R9）'!B238),"該当","")</f>
        <v>#REF!</v>
      </c>
      <c r="K238" s="17" t="s">
        <v>627</v>
      </c>
    </row>
    <row r="239" spans="1:11">
      <c r="A239" s="17">
        <v>235.5</v>
      </c>
      <c r="B239" s="17">
        <v>236.5</v>
      </c>
      <c r="C239" s="17" t="s">
        <v>628</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IF(AND(A239&lt;=#REF!,#REF!&lt;'リスト（入院R9）'!B239),"該当","")</f>
        <v>#REF!</v>
      </c>
      <c r="K239" s="17" t="s">
        <v>628</v>
      </c>
    </row>
    <row r="240" spans="1:11">
      <c r="A240" s="17">
        <v>236.5</v>
      </c>
      <c r="B240" s="17">
        <v>237.5</v>
      </c>
      <c r="C240" s="17" t="s">
        <v>629</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IF(AND(A240&lt;=#REF!,#REF!&lt;'リスト（入院R9）'!B240),"該当","")</f>
        <v>#REF!</v>
      </c>
      <c r="K240" s="17" t="s">
        <v>629</v>
      </c>
    </row>
    <row r="241" spans="1:11">
      <c r="A241" s="17">
        <v>237.5</v>
      </c>
      <c r="B241" s="17">
        <v>238.5</v>
      </c>
      <c r="C241" s="17" t="s">
        <v>630</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IF(AND(A241&lt;=#REF!,#REF!&lt;'リスト（入院R9）'!B241),"該当","")</f>
        <v>#REF!</v>
      </c>
      <c r="K241" s="17" t="s">
        <v>630</v>
      </c>
    </row>
    <row r="242" spans="1:11">
      <c r="A242" s="17">
        <v>238.5</v>
      </c>
      <c r="B242" s="17">
        <v>239.5</v>
      </c>
      <c r="C242" s="17" t="s">
        <v>631</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IF(AND(A242&lt;=#REF!,#REF!&lt;'リスト（入院R9）'!B242),"該当","")</f>
        <v>#REF!</v>
      </c>
      <c r="K242" s="17" t="s">
        <v>631</v>
      </c>
    </row>
    <row r="243" spans="1:11">
      <c r="A243" s="17">
        <v>239.5</v>
      </c>
      <c r="B243" s="17">
        <v>240.5</v>
      </c>
      <c r="C243" s="17" t="s">
        <v>632</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IF(AND(A243&lt;=#REF!,#REF!&lt;'リスト（入院R9）'!B243),"該当","")</f>
        <v>#REF!</v>
      </c>
      <c r="K243" s="17" t="s">
        <v>632</v>
      </c>
    </row>
    <row r="244" spans="1:11">
      <c r="A244" s="17">
        <v>240.5</v>
      </c>
      <c r="B244" s="17">
        <v>241.5</v>
      </c>
      <c r="C244" s="17" t="s">
        <v>633</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IF(AND(A244&lt;=#REF!,#REF!&lt;'リスト（入院R9）'!B244),"該当","")</f>
        <v>#REF!</v>
      </c>
      <c r="K244" s="17" t="s">
        <v>633</v>
      </c>
    </row>
    <row r="245" spans="1:11">
      <c r="A245" s="17">
        <v>241.5</v>
      </c>
      <c r="B245" s="17">
        <v>242.5</v>
      </c>
      <c r="C245" s="17" t="s">
        <v>634</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IF(AND(A245&lt;=#REF!,#REF!&lt;'リスト（入院R9）'!B245),"該当","")</f>
        <v>#REF!</v>
      </c>
      <c r="K245" s="17" t="s">
        <v>634</v>
      </c>
    </row>
    <row r="246" spans="1:11">
      <c r="A246" s="17">
        <v>242.5</v>
      </c>
      <c r="B246" s="17">
        <v>243.5</v>
      </c>
      <c r="C246" s="17" t="s">
        <v>635</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IF(AND(A246&lt;=#REF!,#REF!&lt;'リスト（入院R9）'!B246),"該当","")</f>
        <v>#REF!</v>
      </c>
      <c r="K246" s="17" t="s">
        <v>635</v>
      </c>
    </row>
    <row r="247" spans="1:11">
      <c r="A247" s="17">
        <v>243.5</v>
      </c>
      <c r="B247" s="17">
        <v>244.5</v>
      </c>
      <c r="C247" s="17" t="s">
        <v>636</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IF(AND(A247&lt;=#REF!,#REF!&lt;'リスト（入院R9）'!B247),"該当","")</f>
        <v>#REF!</v>
      </c>
      <c r="K247" s="17" t="s">
        <v>636</v>
      </c>
    </row>
    <row r="248" spans="1:11">
      <c r="A248" s="17">
        <v>244.5</v>
      </c>
      <c r="B248" s="17">
        <v>245.5</v>
      </c>
      <c r="C248" s="17" t="s">
        <v>637</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IF(AND(A248&lt;=#REF!,#REF!&lt;'リスト（入院R9）'!B248),"該当","")</f>
        <v>#REF!</v>
      </c>
      <c r="K248" s="17" t="s">
        <v>637</v>
      </c>
    </row>
    <row r="249" spans="1:11">
      <c r="A249" s="17">
        <v>245.5</v>
      </c>
      <c r="B249" s="17">
        <v>246.5</v>
      </c>
      <c r="C249" s="17" t="s">
        <v>638</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IF(AND(A249&lt;=#REF!,#REF!&lt;'リスト（入院R9）'!B249),"該当","")</f>
        <v>#REF!</v>
      </c>
      <c r="K249" s="17" t="s">
        <v>638</v>
      </c>
    </row>
    <row r="250" spans="1:11">
      <c r="A250" s="17">
        <v>246.5</v>
      </c>
      <c r="B250" s="17">
        <v>247.5</v>
      </c>
      <c r="C250" s="17" t="s">
        <v>639</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IF(AND(A250&lt;=#REF!,#REF!&lt;'リスト（入院R9）'!B250),"該当","")</f>
        <v>#REF!</v>
      </c>
      <c r="K250" s="17" t="s">
        <v>639</v>
      </c>
    </row>
    <row r="251" spans="1:11">
      <c r="A251" s="17">
        <v>247.5</v>
      </c>
      <c r="B251" s="17">
        <v>248.5</v>
      </c>
      <c r="C251" s="17" t="s">
        <v>640</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IF(AND(A251&lt;=#REF!,#REF!&lt;'リスト（入院R9）'!B251),"該当","")</f>
        <v>#REF!</v>
      </c>
      <c r="K251" s="17" t="s">
        <v>640</v>
      </c>
    </row>
    <row r="252" spans="1:11">
      <c r="A252" s="17">
        <v>248.5</v>
      </c>
      <c r="B252" s="17">
        <v>249.5</v>
      </c>
      <c r="C252" s="17" t="s">
        <v>641</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IF(AND(A252&lt;=#REF!,#REF!&lt;'リスト（入院R9）'!B252),"該当","")</f>
        <v>#REF!</v>
      </c>
      <c r="K252" s="17" t="s">
        <v>641</v>
      </c>
    </row>
    <row r="253" spans="1:11">
      <c r="A253" s="17">
        <v>249.5</v>
      </c>
      <c r="B253" s="17">
        <v>250.5</v>
      </c>
      <c r="C253" s="17" t="s">
        <v>642</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IF(AND(A253&lt;=#REF!,#REF!&lt;'リスト（入院R9）'!B253),"該当","")</f>
        <v>#REF!</v>
      </c>
      <c r="K253" s="17" t="s">
        <v>642</v>
      </c>
    </row>
    <row r="254" spans="1:11">
      <c r="A254" s="17">
        <v>250.5</v>
      </c>
      <c r="B254" s="17">
        <v>251.5</v>
      </c>
      <c r="C254" s="17" t="s">
        <v>645</v>
      </c>
      <c r="D254" s="17">
        <v>251</v>
      </c>
      <c r="F254" s="162" t="e">
        <f>新様式97_看護職員処遇改善評価料・入院ベースアップ評価料!$M$116-A254</f>
        <v>#VALUE!</v>
      </c>
      <c r="G254" s="162" t="e">
        <f>新様式97_看護職員処遇改善評価料・入院ベースアップ評価料!$M$116-B254</f>
        <v>#VALUE!</v>
      </c>
      <c r="H254" s="17" t="e">
        <f t="shared" si="3"/>
        <v>#VALUE!</v>
      </c>
      <c r="I254" s="17" t="e">
        <f>IF(新様式97_看護職員処遇改善評価料・入院ベースアップ評価料!$M$116=B254,"",IF(H254&lt;=0,"該当",""))</f>
        <v>#VALUE!</v>
      </c>
      <c r="J254" s="17" t="e">
        <f>IF(AND(A254&lt;=#REF!,#REF!&lt;'リスト（入院R9）'!B254),"該当","")</f>
        <v>#REF!</v>
      </c>
      <c r="K254" s="17" t="s">
        <v>645</v>
      </c>
    </row>
    <row r="255" spans="1:11">
      <c r="A255" s="17">
        <v>251.5</v>
      </c>
      <c r="B255" s="17">
        <v>252.5</v>
      </c>
      <c r="C255" s="17" t="s">
        <v>646</v>
      </c>
      <c r="D255" s="17">
        <v>252</v>
      </c>
      <c r="F255" s="162" t="e">
        <f>新様式97_看護職員処遇改善評価料・入院ベースアップ評価料!$M$116-A255</f>
        <v>#VALUE!</v>
      </c>
      <c r="G255" s="162" t="e">
        <f>新様式97_看護職員処遇改善評価料・入院ベースアップ評価料!$M$116-B255</f>
        <v>#VALUE!</v>
      </c>
      <c r="H255" s="17" t="e">
        <f t="shared" si="3"/>
        <v>#VALUE!</v>
      </c>
      <c r="I255" s="17" t="e">
        <f>IF(新様式97_看護職員処遇改善評価料・入院ベースアップ評価料!$M$116=B255,"",IF(H255&lt;=0,"該当",""))</f>
        <v>#VALUE!</v>
      </c>
      <c r="J255" s="17" t="e">
        <f>IF(AND(A255&lt;=#REF!,#REF!&lt;'リスト（入院R9）'!B255),"該当","")</f>
        <v>#REF!</v>
      </c>
      <c r="K255" s="17" t="s">
        <v>646</v>
      </c>
    </row>
    <row r="256" spans="1:11">
      <c r="A256" s="17">
        <v>252.5</v>
      </c>
      <c r="B256" s="17">
        <v>253.5</v>
      </c>
      <c r="C256" s="17" t="s">
        <v>647</v>
      </c>
      <c r="D256" s="17">
        <v>253</v>
      </c>
      <c r="F256" s="162" t="e">
        <f>新様式97_看護職員処遇改善評価料・入院ベースアップ評価料!$M$116-A256</f>
        <v>#VALUE!</v>
      </c>
      <c r="G256" s="162" t="e">
        <f>新様式97_看護職員処遇改善評価料・入院ベースアップ評価料!$M$116-B256</f>
        <v>#VALUE!</v>
      </c>
      <c r="H256" s="17" t="e">
        <f t="shared" si="3"/>
        <v>#VALUE!</v>
      </c>
      <c r="I256" s="17" t="e">
        <f>IF(新様式97_看護職員処遇改善評価料・入院ベースアップ評価料!$M$116=B256,"",IF(H256&lt;=0,"該当",""))</f>
        <v>#VALUE!</v>
      </c>
      <c r="J256" s="17" t="e">
        <f>IF(AND(A256&lt;=#REF!,#REF!&lt;'リスト（入院R9）'!B256),"該当","")</f>
        <v>#REF!</v>
      </c>
      <c r="K256" s="17" t="s">
        <v>647</v>
      </c>
    </row>
    <row r="257" spans="1:11">
      <c r="A257" s="17">
        <v>253.5</v>
      </c>
      <c r="B257" s="17">
        <v>254.5</v>
      </c>
      <c r="C257" s="17" t="s">
        <v>648</v>
      </c>
      <c r="D257" s="17">
        <v>254</v>
      </c>
      <c r="F257" s="162" t="e">
        <f>新様式97_看護職員処遇改善評価料・入院ベースアップ評価料!$M$116-A257</f>
        <v>#VALUE!</v>
      </c>
      <c r="G257" s="162" t="e">
        <f>新様式97_看護職員処遇改善評価料・入院ベースアップ評価料!$M$116-B257</f>
        <v>#VALUE!</v>
      </c>
      <c r="H257" s="17" t="e">
        <f t="shared" si="3"/>
        <v>#VALUE!</v>
      </c>
      <c r="I257" s="17" t="e">
        <f>IF(新様式97_看護職員処遇改善評価料・入院ベースアップ評価料!$M$116=B257,"",IF(H257&lt;=0,"該当",""))</f>
        <v>#VALUE!</v>
      </c>
      <c r="J257" s="17" t="e">
        <f>IF(AND(A257&lt;=#REF!,#REF!&lt;'リスト（入院R9）'!B257),"該当","")</f>
        <v>#REF!</v>
      </c>
      <c r="K257" s="17" t="s">
        <v>648</v>
      </c>
    </row>
    <row r="258" spans="1:11">
      <c r="A258" s="17">
        <v>254.5</v>
      </c>
      <c r="B258" s="17">
        <v>255.5</v>
      </c>
      <c r="C258" s="17" t="s">
        <v>649</v>
      </c>
      <c r="D258" s="17">
        <v>255</v>
      </c>
      <c r="F258" s="162" t="e">
        <f>新様式97_看護職員処遇改善評価料・入院ベースアップ評価料!$M$116-A258</f>
        <v>#VALUE!</v>
      </c>
      <c r="G258" s="162" t="e">
        <f>新様式97_看護職員処遇改善評価料・入院ベースアップ評価料!$M$116-B258</f>
        <v>#VALUE!</v>
      </c>
      <c r="H258" s="17" t="e">
        <f t="shared" si="3"/>
        <v>#VALUE!</v>
      </c>
      <c r="I258" s="17" t="e">
        <f>IF(新様式97_看護職員処遇改善評価料・入院ベースアップ評価料!$M$116=B258,"",IF(H258&lt;=0,"該当",""))</f>
        <v>#VALUE!</v>
      </c>
      <c r="J258" s="17" t="e">
        <f>IF(AND(A258&lt;=#REF!,#REF!&lt;'リスト（入院R9）'!B258),"該当","")</f>
        <v>#REF!</v>
      </c>
      <c r="K258" s="17" t="s">
        <v>649</v>
      </c>
    </row>
    <row r="259" spans="1:11">
      <c r="A259" s="17">
        <v>255.5</v>
      </c>
      <c r="B259" s="17">
        <v>256.5</v>
      </c>
      <c r="C259" s="17" t="s">
        <v>650</v>
      </c>
      <c r="D259" s="17">
        <v>256</v>
      </c>
      <c r="F259" s="162" t="e">
        <f>新様式97_看護職員処遇改善評価料・入院ベースアップ評価料!$M$116-A259</f>
        <v>#VALUE!</v>
      </c>
      <c r="G259" s="162" t="e">
        <f>新様式97_看護職員処遇改善評価料・入院ベースアップ評価料!$M$116-B259</f>
        <v>#VALUE!</v>
      </c>
      <c r="H259" s="17" t="e">
        <f t="shared" si="3"/>
        <v>#VALUE!</v>
      </c>
      <c r="I259" s="17" t="e">
        <f>IF(新様式97_看護職員処遇改善評価料・入院ベースアップ評価料!$M$116=B259,"",IF(H259&lt;=0,"該当",""))</f>
        <v>#VALUE!</v>
      </c>
      <c r="J259" s="17" t="e">
        <f>IF(AND(A259&lt;=#REF!,#REF!&lt;'リスト（入院R9）'!B259),"該当","")</f>
        <v>#REF!</v>
      </c>
      <c r="K259" s="17" t="s">
        <v>650</v>
      </c>
    </row>
    <row r="260" spans="1:11">
      <c r="A260" s="17">
        <v>256.5</v>
      </c>
      <c r="B260" s="17">
        <v>257.5</v>
      </c>
      <c r="C260" s="17" t="s">
        <v>651</v>
      </c>
      <c r="D260" s="17">
        <v>257</v>
      </c>
      <c r="F260" s="162" t="e">
        <f>新様式97_看護職員処遇改善評価料・入院ベースアップ評価料!$M$116-A260</f>
        <v>#VALUE!</v>
      </c>
      <c r="G260" s="162" t="e">
        <f>新様式97_看護職員処遇改善評価料・入院ベースアップ評価料!$M$116-B260</f>
        <v>#VALUE!</v>
      </c>
      <c r="H260" s="17" t="e">
        <f t="shared" si="3"/>
        <v>#VALUE!</v>
      </c>
      <c r="I260" s="17" t="e">
        <f>IF(新様式97_看護職員処遇改善評価料・入院ベースアップ評価料!$M$116=B260,"",IF(H260&lt;=0,"該当",""))</f>
        <v>#VALUE!</v>
      </c>
      <c r="J260" s="17" t="e">
        <f>IF(AND(A260&lt;=#REF!,#REF!&lt;'リスト（入院R9）'!B260),"該当","")</f>
        <v>#REF!</v>
      </c>
      <c r="K260" s="17" t="s">
        <v>651</v>
      </c>
    </row>
    <row r="261" spans="1:11">
      <c r="A261" s="17">
        <v>257.5</v>
      </c>
      <c r="B261" s="17">
        <v>258.5</v>
      </c>
      <c r="C261" s="17" t="s">
        <v>652</v>
      </c>
      <c r="D261" s="17">
        <v>258</v>
      </c>
      <c r="F261" s="162" t="e">
        <f>新様式97_看護職員処遇改善評価料・入院ベースアップ評価料!$M$116-A261</f>
        <v>#VALUE!</v>
      </c>
      <c r="G261" s="162" t="e">
        <f>新様式97_看護職員処遇改善評価料・入院ベースアップ評価料!$M$116-B261</f>
        <v>#VALUE!</v>
      </c>
      <c r="H261" s="17" t="e">
        <f t="shared" ref="H261:H324" si="4">F261*G261</f>
        <v>#VALUE!</v>
      </c>
      <c r="I261" s="17" t="e">
        <f>IF(新様式97_看護職員処遇改善評価料・入院ベースアップ評価料!$M$116=B261,"",IF(H261&lt;=0,"該当",""))</f>
        <v>#VALUE!</v>
      </c>
      <c r="J261" s="17" t="e">
        <f>IF(AND(A261&lt;=#REF!,#REF!&lt;'リスト（入院R9）'!B261),"該当","")</f>
        <v>#REF!</v>
      </c>
      <c r="K261" s="17" t="s">
        <v>652</v>
      </c>
    </row>
    <row r="262" spans="1:11">
      <c r="A262" s="17">
        <v>258.5</v>
      </c>
      <c r="B262" s="17">
        <v>259.5</v>
      </c>
      <c r="C262" s="17" t="s">
        <v>653</v>
      </c>
      <c r="D262" s="17">
        <v>259</v>
      </c>
      <c r="F262" s="162" t="e">
        <f>新様式97_看護職員処遇改善評価料・入院ベースアップ評価料!$M$116-A262</f>
        <v>#VALUE!</v>
      </c>
      <c r="G262" s="162" t="e">
        <f>新様式97_看護職員処遇改善評価料・入院ベースアップ評価料!$M$116-B262</f>
        <v>#VALUE!</v>
      </c>
      <c r="H262" s="17" t="e">
        <f t="shared" si="4"/>
        <v>#VALUE!</v>
      </c>
      <c r="I262" s="17" t="e">
        <f>IF(新様式97_看護職員処遇改善評価料・入院ベースアップ評価料!$M$116=B262,"",IF(H262&lt;=0,"該当",""))</f>
        <v>#VALUE!</v>
      </c>
      <c r="J262" s="17" t="e">
        <f>IF(AND(A262&lt;=#REF!,#REF!&lt;'リスト（入院R9）'!B262),"該当","")</f>
        <v>#REF!</v>
      </c>
      <c r="K262" s="17" t="s">
        <v>653</v>
      </c>
    </row>
    <row r="263" spans="1:11">
      <c r="A263" s="17">
        <v>259.5</v>
      </c>
      <c r="B263" s="17">
        <v>260.5</v>
      </c>
      <c r="C263" s="17" t="s">
        <v>654</v>
      </c>
      <c r="D263" s="17">
        <v>260</v>
      </c>
      <c r="F263" s="162" t="e">
        <f>新様式97_看護職員処遇改善評価料・入院ベースアップ評価料!$M$116-A263</f>
        <v>#VALUE!</v>
      </c>
      <c r="G263" s="162" t="e">
        <f>新様式97_看護職員処遇改善評価料・入院ベースアップ評価料!$M$116-B263</f>
        <v>#VALUE!</v>
      </c>
      <c r="H263" s="17" t="e">
        <f t="shared" si="4"/>
        <v>#VALUE!</v>
      </c>
      <c r="I263" s="17" t="e">
        <f>IF(新様式97_看護職員処遇改善評価料・入院ベースアップ評価料!$M$116=B263,"",IF(H263&lt;=0,"該当",""))</f>
        <v>#VALUE!</v>
      </c>
      <c r="J263" s="17" t="e">
        <f>IF(AND(A263&lt;=#REF!,#REF!&lt;'リスト（入院R9）'!B263),"該当","")</f>
        <v>#REF!</v>
      </c>
      <c r="K263" s="17" t="s">
        <v>654</v>
      </c>
    </row>
    <row r="264" spans="1:11">
      <c r="A264" s="17">
        <v>260.5</v>
      </c>
      <c r="B264" s="17">
        <v>261.5</v>
      </c>
      <c r="C264" s="17" t="s">
        <v>655</v>
      </c>
      <c r="D264" s="17">
        <v>261</v>
      </c>
      <c r="F264" s="162" t="e">
        <f>新様式97_看護職員処遇改善評価料・入院ベースアップ評価料!$M$116-A264</f>
        <v>#VALUE!</v>
      </c>
      <c r="G264" s="162" t="e">
        <f>新様式97_看護職員処遇改善評価料・入院ベースアップ評価料!$M$116-B264</f>
        <v>#VALUE!</v>
      </c>
      <c r="H264" s="17" t="e">
        <f t="shared" si="4"/>
        <v>#VALUE!</v>
      </c>
      <c r="I264" s="17" t="e">
        <f>IF(新様式97_看護職員処遇改善評価料・入院ベースアップ評価料!$M$116=B264,"",IF(H264&lt;=0,"該当",""))</f>
        <v>#VALUE!</v>
      </c>
      <c r="J264" s="17" t="e">
        <f>IF(AND(A264&lt;=#REF!,#REF!&lt;'リスト（入院R9）'!B264),"該当","")</f>
        <v>#REF!</v>
      </c>
      <c r="K264" s="17" t="s">
        <v>655</v>
      </c>
    </row>
    <row r="265" spans="1:11">
      <c r="A265" s="17">
        <v>261.5</v>
      </c>
      <c r="B265" s="17">
        <v>262.5</v>
      </c>
      <c r="C265" s="17" t="s">
        <v>656</v>
      </c>
      <c r="D265" s="17">
        <v>262</v>
      </c>
      <c r="F265" s="162" t="e">
        <f>新様式97_看護職員処遇改善評価料・入院ベースアップ評価料!$M$116-A265</f>
        <v>#VALUE!</v>
      </c>
      <c r="G265" s="162" t="e">
        <f>新様式97_看護職員処遇改善評価料・入院ベースアップ評価料!$M$116-B265</f>
        <v>#VALUE!</v>
      </c>
      <c r="H265" s="17" t="e">
        <f t="shared" si="4"/>
        <v>#VALUE!</v>
      </c>
      <c r="I265" s="17" t="e">
        <f>IF(新様式97_看護職員処遇改善評価料・入院ベースアップ評価料!$M$116=B265,"",IF(H265&lt;=0,"該当",""))</f>
        <v>#VALUE!</v>
      </c>
      <c r="J265" s="17" t="e">
        <f>IF(AND(A265&lt;=#REF!,#REF!&lt;'リスト（入院R9）'!B265),"該当","")</f>
        <v>#REF!</v>
      </c>
      <c r="K265" s="17" t="s">
        <v>656</v>
      </c>
    </row>
    <row r="266" spans="1:11">
      <c r="A266" s="17">
        <v>262.5</v>
      </c>
      <c r="B266" s="17">
        <v>263.5</v>
      </c>
      <c r="C266" s="17" t="s">
        <v>657</v>
      </c>
      <c r="D266" s="17">
        <v>263</v>
      </c>
      <c r="F266" s="162" t="e">
        <f>新様式97_看護職員処遇改善評価料・入院ベースアップ評価料!$M$116-A266</f>
        <v>#VALUE!</v>
      </c>
      <c r="G266" s="162" t="e">
        <f>新様式97_看護職員処遇改善評価料・入院ベースアップ評価料!$M$116-B266</f>
        <v>#VALUE!</v>
      </c>
      <c r="H266" s="17" t="e">
        <f t="shared" si="4"/>
        <v>#VALUE!</v>
      </c>
      <c r="I266" s="17" t="e">
        <f>IF(新様式97_看護職員処遇改善評価料・入院ベースアップ評価料!$M$116=B266,"",IF(H266&lt;=0,"該当",""))</f>
        <v>#VALUE!</v>
      </c>
      <c r="J266" s="17" t="e">
        <f>IF(AND(A266&lt;=#REF!,#REF!&lt;'リスト（入院R9）'!B266),"該当","")</f>
        <v>#REF!</v>
      </c>
      <c r="K266" s="17" t="s">
        <v>657</v>
      </c>
    </row>
    <row r="267" spans="1:11">
      <c r="A267" s="17">
        <v>263.5</v>
      </c>
      <c r="B267" s="17">
        <v>264.5</v>
      </c>
      <c r="C267" s="17" t="s">
        <v>658</v>
      </c>
      <c r="D267" s="17">
        <v>264</v>
      </c>
      <c r="F267" s="162" t="e">
        <f>新様式97_看護職員処遇改善評価料・入院ベースアップ評価料!$M$116-A267</f>
        <v>#VALUE!</v>
      </c>
      <c r="G267" s="162" t="e">
        <f>新様式97_看護職員処遇改善評価料・入院ベースアップ評価料!$M$116-B267</f>
        <v>#VALUE!</v>
      </c>
      <c r="H267" s="17" t="e">
        <f t="shared" si="4"/>
        <v>#VALUE!</v>
      </c>
      <c r="I267" s="17" t="e">
        <f>IF(新様式97_看護職員処遇改善評価料・入院ベースアップ評価料!$M$116=B267,"",IF(H267&lt;=0,"該当",""))</f>
        <v>#VALUE!</v>
      </c>
      <c r="J267" s="17" t="e">
        <f>IF(AND(A267&lt;=#REF!,#REF!&lt;'リスト（入院R9）'!B267),"該当","")</f>
        <v>#REF!</v>
      </c>
      <c r="K267" s="17" t="s">
        <v>658</v>
      </c>
    </row>
    <row r="268" spans="1:11">
      <c r="A268" s="17">
        <v>264.5</v>
      </c>
      <c r="B268" s="17">
        <v>265.5</v>
      </c>
      <c r="C268" s="17" t="s">
        <v>659</v>
      </c>
      <c r="D268" s="17">
        <v>265</v>
      </c>
      <c r="F268" s="162" t="e">
        <f>新様式97_看護職員処遇改善評価料・入院ベースアップ評価料!$M$116-A268</f>
        <v>#VALUE!</v>
      </c>
      <c r="G268" s="162" t="e">
        <f>新様式97_看護職員処遇改善評価料・入院ベースアップ評価料!$M$116-B268</f>
        <v>#VALUE!</v>
      </c>
      <c r="H268" s="17" t="e">
        <f t="shared" si="4"/>
        <v>#VALUE!</v>
      </c>
      <c r="I268" s="17" t="e">
        <f>IF(新様式97_看護職員処遇改善評価料・入院ベースアップ評価料!$M$116=B268,"",IF(H268&lt;=0,"該当",""))</f>
        <v>#VALUE!</v>
      </c>
      <c r="J268" s="17" t="e">
        <f>IF(AND(A268&lt;=#REF!,#REF!&lt;'リスト（入院R9）'!B268),"該当","")</f>
        <v>#REF!</v>
      </c>
      <c r="K268" s="17" t="s">
        <v>659</v>
      </c>
    </row>
    <row r="269" spans="1:11">
      <c r="A269" s="17">
        <v>265.5</v>
      </c>
      <c r="B269" s="17">
        <v>266.5</v>
      </c>
      <c r="C269" s="17" t="s">
        <v>660</v>
      </c>
      <c r="D269" s="17">
        <v>266</v>
      </c>
      <c r="F269" s="162" t="e">
        <f>新様式97_看護職員処遇改善評価料・入院ベースアップ評価料!$M$116-A269</f>
        <v>#VALUE!</v>
      </c>
      <c r="G269" s="162" t="e">
        <f>新様式97_看護職員処遇改善評価料・入院ベースアップ評価料!$M$116-B269</f>
        <v>#VALUE!</v>
      </c>
      <c r="H269" s="17" t="e">
        <f t="shared" si="4"/>
        <v>#VALUE!</v>
      </c>
      <c r="I269" s="17" t="e">
        <f>IF(新様式97_看護職員処遇改善評価料・入院ベースアップ評価料!$M$116=B269,"",IF(H269&lt;=0,"該当",""))</f>
        <v>#VALUE!</v>
      </c>
      <c r="J269" s="17" t="e">
        <f>IF(AND(A269&lt;=#REF!,#REF!&lt;'リスト（入院R9）'!B269),"該当","")</f>
        <v>#REF!</v>
      </c>
      <c r="K269" s="17" t="s">
        <v>660</v>
      </c>
    </row>
    <row r="270" spans="1:11">
      <c r="A270" s="17">
        <v>266.5</v>
      </c>
      <c r="B270" s="17">
        <v>267.5</v>
      </c>
      <c r="C270" s="17" t="s">
        <v>661</v>
      </c>
      <c r="D270" s="17">
        <v>267</v>
      </c>
      <c r="F270" s="162" t="e">
        <f>新様式97_看護職員処遇改善評価料・入院ベースアップ評価料!$M$116-A270</f>
        <v>#VALUE!</v>
      </c>
      <c r="G270" s="162" t="e">
        <f>新様式97_看護職員処遇改善評価料・入院ベースアップ評価料!$M$116-B270</f>
        <v>#VALUE!</v>
      </c>
      <c r="H270" s="17" t="e">
        <f t="shared" si="4"/>
        <v>#VALUE!</v>
      </c>
      <c r="I270" s="17" t="e">
        <f>IF(新様式97_看護職員処遇改善評価料・入院ベースアップ評価料!$M$116=B270,"",IF(H270&lt;=0,"該当",""))</f>
        <v>#VALUE!</v>
      </c>
      <c r="J270" s="17" t="e">
        <f>IF(AND(A270&lt;=#REF!,#REF!&lt;'リスト（入院R9）'!B270),"該当","")</f>
        <v>#REF!</v>
      </c>
      <c r="K270" s="17" t="s">
        <v>661</v>
      </c>
    </row>
    <row r="271" spans="1:11">
      <c r="A271" s="17">
        <v>267.5</v>
      </c>
      <c r="B271" s="17">
        <v>268.5</v>
      </c>
      <c r="C271" s="17" t="s">
        <v>662</v>
      </c>
      <c r="D271" s="17">
        <v>268</v>
      </c>
      <c r="F271" s="162" t="e">
        <f>新様式97_看護職員処遇改善評価料・入院ベースアップ評価料!$M$116-A271</f>
        <v>#VALUE!</v>
      </c>
      <c r="G271" s="162" t="e">
        <f>新様式97_看護職員処遇改善評価料・入院ベースアップ評価料!$M$116-B271</f>
        <v>#VALUE!</v>
      </c>
      <c r="H271" s="17" t="e">
        <f t="shared" si="4"/>
        <v>#VALUE!</v>
      </c>
      <c r="I271" s="17" t="e">
        <f>IF(新様式97_看護職員処遇改善評価料・入院ベースアップ評価料!$M$116=B271,"",IF(H271&lt;=0,"該当",""))</f>
        <v>#VALUE!</v>
      </c>
      <c r="J271" s="17" t="e">
        <f>IF(AND(A271&lt;=#REF!,#REF!&lt;'リスト（入院R9）'!B271),"該当","")</f>
        <v>#REF!</v>
      </c>
      <c r="K271" s="17" t="s">
        <v>662</v>
      </c>
    </row>
    <row r="272" spans="1:11">
      <c r="A272" s="17">
        <v>268.5</v>
      </c>
      <c r="B272" s="17">
        <v>269.5</v>
      </c>
      <c r="C272" s="17" t="s">
        <v>663</v>
      </c>
      <c r="D272" s="17">
        <v>269</v>
      </c>
      <c r="F272" s="162" t="e">
        <f>新様式97_看護職員処遇改善評価料・入院ベースアップ評価料!$M$116-A272</f>
        <v>#VALUE!</v>
      </c>
      <c r="G272" s="162" t="e">
        <f>新様式97_看護職員処遇改善評価料・入院ベースアップ評価料!$M$116-B272</f>
        <v>#VALUE!</v>
      </c>
      <c r="H272" s="17" t="e">
        <f t="shared" si="4"/>
        <v>#VALUE!</v>
      </c>
      <c r="I272" s="17" t="e">
        <f>IF(新様式97_看護職員処遇改善評価料・入院ベースアップ評価料!$M$116=B272,"",IF(H272&lt;=0,"該当",""))</f>
        <v>#VALUE!</v>
      </c>
      <c r="J272" s="17" t="e">
        <f>IF(AND(A272&lt;=#REF!,#REF!&lt;'リスト（入院R9）'!B272),"該当","")</f>
        <v>#REF!</v>
      </c>
      <c r="K272" s="17" t="s">
        <v>663</v>
      </c>
    </row>
    <row r="273" spans="1:11">
      <c r="A273" s="17">
        <v>269.5</v>
      </c>
      <c r="B273" s="17">
        <v>270.5</v>
      </c>
      <c r="C273" s="17" t="s">
        <v>664</v>
      </c>
      <c r="D273" s="17">
        <v>270</v>
      </c>
      <c r="F273" s="162" t="e">
        <f>新様式97_看護職員処遇改善評価料・入院ベースアップ評価料!$M$116-A273</f>
        <v>#VALUE!</v>
      </c>
      <c r="G273" s="162" t="e">
        <f>新様式97_看護職員処遇改善評価料・入院ベースアップ評価料!$M$116-B273</f>
        <v>#VALUE!</v>
      </c>
      <c r="H273" s="17" t="e">
        <f t="shared" si="4"/>
        <v>#VALUE!</v>
      </c>
      <c r="I273" s="17" t="e">
        <f>IF(新様式97_看護職員処遇改善評価料・入院ベースアップ評価料!$M$116=B273,"",IF(H273&lt;=0,"該当",""))</f>
        <v>#VALUE!</v>
      </c>
      <c r="J273" s="17" t="e">
        <f>IF(AND(A273&lt;=#REF!,#REF!&lt;'リスト（入院R9）'!B273),"該当","")</f>
        <v>#REF!</v>
      </c>
      <c r="K273" s="17" t="s">
        <v>664</v>
      </c>
    </row>
    <row r="274" spans="1:11">
      <c r="A274" s="17">
        <v>270.5</v>
      </c>
      <c r="B274" s="17">
        <v>271.5</v>
      </c>
      <c r="C274" s="17" t="s">
        <v>665</v>
      </c>
      <c r="D274" s="17">
        <v>271</v>
      </c>
      <c r="F274" s="162" t="e">
        <f>新様式97_看護職員処遇改善評価料・入院ベースアップ評価料!$M$116-A274</f>
        <v>#VALUE!</v>
      </c>
      <c r="G274" s="162" t="e">
        <f>新様式97_看護職員処遇改善評価料・入院ベースアップ評価料!$M$116-B274</f>
        <v>#VALUE!</v>
      </c>
      <c r="H274" s="17" t="e">
        <f t="shared" si="4"/>
        <v>#VALUE!</v>
      </c>
      <c r="I274" s="17" t="e">
        <f>IF(新様式97_看護職員処遇改善評価料・入院ベースアップ評価料!$M$116=B274,"",IF(H274&lt;=0,"該当",""))</f>
        <v>#VALUE!</v>
      </c>
      <c r="J274" s="17" t="e">
        <f>IF(AND(A274&lt;=#REF!,#REF!&lt;'リスト（入院R9）'!B274),"該当","")</f>
        <v>#REF!</v>
      </c>
      <c r="K274" s="17" t="s">
        <v>665</v>
      </c>
    </row>
    <row r="275" spans="1:11">
      <c r="A275" s="17">
        <v>271.5</v>
      </c>
      <c r="B275" s="17">
        <v>272.5</v>
      </c>
      <c r="C275" s="17" t="s">
        <v>666</v>
      </c>
      <c r="D275" s="17">
        <v>272</v>
      </c>
      <c r="F275" s="162" t="e">
        <f>新様式97_看護職員処遇改善評価料・入院ベースアップ評価料!$M$116-A275</f>
        <v>#VALUE!</v>
      </c>
      <c r="G275" s="162" t="e">
        <f>新様式97_看護職員処遇改善評価料・入院ベースアップ評価料!$M$116-B275</f>
        <v>#VALUE!</v>
      </c>
      <c r="H275" s="17" t="e">
        <f t="shared" si="4"/>
        <v>#VALUE!</v>
      </c>
      <c r="I275" s="17" t="e">
        <f>IF(新様式97_看護職員処遇改善評価料・入院ベースアップ評価料!$M$116=B275,"",IF(H275&lt;=0,"該当",""))</f>
        <v>#VALUE!</v>
      </c>
      <c r="J275" s="17" t="e">
        <f>IF(AND(A275&lt;=#REF!,#REF!&lt;'リスト（入院R9）'!B275),"該当","")</f>
        <v>#REF!</v>
      </c>
      <c r="K275" s="17" t="s">
        <v>666</v>
      </c>
    </row>
    <row r="276" spans="1:11">
      <c r="A276" s="17">
        <v>272.5</v>
      </c>
      <c r="B276" s="17">
        <v>273.5</v>
      </c>
      <c r="C276" s="17" t="s">
        <v>667</v>
      </c>
      <c r="D276" s="17">
        <v>273</v>
      </c>
      <c r="F276" s="162" t="e">
        <f>新様式97_看護職員処遇改善評価料・入院ベースアップ評価料!$M$116-A276</f>
        <v>#VALUE!</v>
      </c>
      <c r="G276" s="162" t="e">
        <f>新様式97_看護職員処遇改善評価料・入院ベースアップ評価料!$M$116-B276</f>
        <v>#VALUE!</v>
      </c>
      <c r="H276" s="17" t="e">
        <f t="shared" si="4"/>
        <v>#VALUE!</v>
      </c>
      <c r="I276" s="17" t="e">
        <f>IF(新様式97_看護職員処遇改善評価料・入院ベースアップ評価料!$M$116=B276,"",IF(H276&lt;=0,"該当",""))</f>
        <v>#VALUE!</v>
      </c>
      <c r="J276" s="17" t="e">
        <f>IF(AND(A276&lt;=#REF!,#REF!&lt;'リスト（入院R9）'!B276),"該当","")</f>
        <v>#REF!</v>
      </c>
      <c r="K276" s="17" t="s">
        <v>667</v>
      </c>
    </row>
    <row r="277" spans="1:11">
      <c r="A277" s="17">
        <v>273.5</v>
      </c>
      <c r="B277" s="17">
        <v>274.5</v>
      </c>
      <c r="C277" s="17" t="s">
        <v>668</v>
      </c>
      <c r="D277" s="17">
        <v>274</v>
      </c>
      <c r="F277" s="162" t="e">
        <f>新様式97_看護職員処遇改善評価料・入院ベースアップ評価料!$M$116-A277</f>
        <v>#VALUE!</v>
      </c>
      <c r="G277" s="162" t="e">
        <f>新様式97_看護職員処遇改善評価料・入院ベースアップ評価料!$M$116-B277</f>
        <v>#VALUE!</v>
      </c>
      <c r="H277" s="17" t="e">
        <f t="shared" si="4"/>
        <v>#VALUE!</v>
      </c>
      <c r="I277" s="17" t="e">
        <f>IF(新様式97_看護職員処遇改善評価料・入院ベースアップ評価料!$M$116=B277,"",IF(H277&lt;=0,"該当",""))</f>
        <v>#VALUE!</v>
      </c>
      <c r="J277" s="17" t="e">
        <f>IF(AND(A277&lt;=#REF!,#REF!&lt;'リスト（入院R9）'!B277),"該当","")</f>
        <v>#REF!</v>
      </c>
      <c r="K277" s="17" t="s">
        <v>668</v>
      </c>
    </row>
    <row r="278" spans="1:11">
      <c r="A278" s="17">
        <v>274.5</v>
      </c>
      <c r="B278" s="17">
        <v>275.5</v>
      </c>
      <c r="C278" s="17" t="s">
        <v>669</v>
      </c>
      <c r="D278" s="17">
        <v>275</v>
      </c>
      <c r="F278" s="162" t="e">
        <f>新様式97_看護職員処遇改善評価料・入院ベースアップ評価料!$M$116-A278</f>
        <v>#VALUE!</v>
      </c>
      <c r="G278" s="162" t="e">
        <f>新様式97_看護職員処遇改善評価料・入院ベースアップ評価料!$M$116-B278</f>
        <v>#VALUE!</v>
      </c>
      <c r="H278" s="17" t="e">
        <f t="shared" si="4"/>
        <v>#VALUE!</v>
      </c>
      <c r="I278" s="17" t="e">
        <f>IF(新様式97_看護職員処遇改善評価料・入院ベースアップ評価料!$M$116=B278,"",IF(H278&lt;=0,"該当",""))</f>
        <v>#VALUE!</v>
      </c>
      <c r="J278" s="17" t="e">
        <f>IF(AND(A278&lt;=#REF!,#REF!&lt;'リスト（入院R9）'!B278),"該当","")</f>
        <v>#REF!</v>
      </c>
      <c r="K278" s="17" t="s">
        <v>669</v>
      </c>
    </row>
    <row r="279" spans="1:11">
      <c r="A279" s="17">
        <v>275.5</v>
      </c>
      <c r="B279" s="17">
        <v>276.5</v>
      </c>
      <c r="C279" s="17" t="s">
        <v>670</v>
      </c>
      <c r="D279" s="17">
        <v>276</v>
      </c>
      <c r="F279" s="162" t="e">
        <f>新様式97_看護職員処遇改善評価料・入院ベースアップ評価料!$M$116-A279</f>
        <v>#VALUE!</v>
      </c>
      <c r="G279" s="162" t="e">
        <f>新様式97_看護職員処遇改善評価料・入院ベースアップ評価料!$M$116-B279</f>
        <v>#VALUE!</v>
      </c>
      <c r="H279" s="17" t="e">
        <f t="shared" si="4"/>
        <v>#VALUE!</v>
      </c>
      <c r="I279" s="17" t="e">
        <f>IF(新様式97_看護職員処遇改善評価料・入院ベースアップ評価料!$M$116=B279,"",IF(H279&lt;=0,"該当",""))</f>
        <v>#VALUE!</v>
      </c>
      <c r="J279" s="17" t="e">
        <f>IF(AND(A279&lt;=#REF!,#REF!&lt;'リスト（入院R9）'!B279),"該当","")</f>
        <v>#REF!</v>
      </c>
      <c r="K279" s="17" t="s">
        <v>670</v>
      </c>
    </row>
    <row r="280" spans="1:11">
      <c r="A280" s="17">
        <v>276.5</v>
      </c>
      <c r="B280" s="17">
        <v>277.5</v>
      </c>
      <c r="C280" s="17" t="s">
        <v>671</v>
      </c>
      <c r="D280" s="17">
        <v>277</v>
      </c>
      <c r="F280" s="162" t="e">
        <f>新様式97_看護職員処遇改善評価料・入院ベースアップ評価料!$M$116-A280</f>
        <v>#VALUE!</v>
      </c>
      <c r="G280" s="162" t="e">
        <f>新様式97_看護職員処遇改善評価料・入院ベースアップ評価料!$M$116-B280</f>
        <v>#VALUE!</v>
      </c>
      <c r="H280" s="17" t="e">
        <f t="shared" si="4"/>
        <v>#VALUE!</v>
      </c>
      <c r="I280" s="17" t="e">
        <f>IF(新様式97_看護職員処遇改善評価料・入院ベースアップ評価料!$M$116=B280,"",IF(H280&lt;=0,"該当",""))</f>
        <v>#VALUE!</v>
      </c>
      <c r="J280" s="17" t="e">
        <f>IF(AND(A280&lt;=#REF!,#REF!&lt;'リスト（入院R9）'!B280),"該当","")</f>
        <v>#REF!</v>
      </c>
      <c r="K280" s="17" t="s">
        <v>671</v>
      </c>
    </row>
    <row r="281" spans="1:11">
      <c r="A281" s="17">
        <v>277.5</v>
      </c>
      <c r="B281" s="17">
        <v>278.5</v>
      </c>
      <c r="C281" s="17" t="s">
        <v>672</v>
      </c>
      <c r="D281" s="17">
        <v>278</v>
      </c>
      <c r="F281" s="162" t="e">
        <f>新様式97_看護職員処遇改善評価料・入院ベースアップ評価料!$M$116-A281</f>
        <v>#VALUE!</v>
      </c>
      <c r="G281" s="162" t="e">
        <f>新様式97_看護職員処遇改善評価料・入院ベースアップ評価料!$M$116-B281</f>
        <v>#VALUE!</v>
      </c>
      <c r="H281" s="17" t="e">
        <f t="shared" si="4"/>
        <v>#VALUE!</v>
      </c>
      <c r="I281" s="17" t="e">
        <f>IF(新様式97_看護職員処遇改善評価料・入院ベースアップ評価料!$M$116=B281,"",IF(H281&lt;=0,"該当",""))</f>
        <v>#VALUE!</v>
      </c>
      <c r="J281" s="17" t="e">
        <f>IF(AND(A281&lt;=#REF!,#REF!&lt;'リスト（入院R9）'!B281),"該当","")</f>
        <v>#REF!</v>
      </c>
      <c r="K281" s="17" t="s">
        <v>672</v>
      </c>
    </row>
    <row r="282" spans="1:11">
      <c r="A282" s="17">
        <v>278.5</v>
      </c>
      <c r="B282" s="17">
        <v>279.5</v>
      </c>
      <c r="C282" s="17" t="s">
        <v>673</v>
      </c>
      <c r="D282" s="17">
        <v>279</v>
      </c>
      <c r="F282" s="162" t="e">
        <f>新様式97_看護職員処遇改善評価料・入院ベースアップ評価料!$M$116-A282</f>
        <v>#VALUE!</v>
      </c>
      <c r="G282" s="162" t="e">
        <f>新様式97_看護職員処遇改善評価料・入院ベースアップ評価料!$M$116-B282</f>
        <v>#VALUE!</v>
      </c>
      <c r="H282" s="17" t="e">
        <f t="shared" si="4"/>
        <v>#VALUE!</v>
      </c>
      <c r="I282" s="17" t="e">
        <f>IF(新様式97_看護職員処遇改善評価料・入院ベースアップ評価料!$M$116=B282,"",IF(H282&lt;=0,"該当",""))</f>
        <v>#VALUE!</v>
      </c>
      <c r="J282" s="17" t="e">
        <f>IF(AND(A282&lt;=#REF!,#REF!&lt;'リスト（入院R9）'!B282),"該当","")</f>
        <v>#REF!</v>
      </c>
      <c r="K282" s="17" t="s">
        <v>673</v>
      </c>
    </row>
    <row r="283" spans="1:11">
      <c r="A283" s="17">
        <v>279.5</v>
      </c>
      <c r="B283" s="17">
        <v>280.5</v>
      </c>
      <c r="C283" s="17" t="s">
        <v>674</v>
      </c>
      <c r="D283" s="17">
        <v>280</v>
      </c>
      <c r="F283" s="162" t="e">
        <f>新様式97_看護職員処遇改善評価料・入院ベースアップ評価料!$M$116-A283</f>
        <v>#VALUE!</v>
      </c>
      <c r="G283" s="162" t="e">
        <f>新様式97_看護職員処遇改善評価料・入院ベースアップ評価料!$M$116-B283</f>
        <v>#VALUE!</v>
      </c>
      <c r="H283" s="17" t="e">
        <f t="shared" si="4"/>
        <v>#VALUE!</v>
      </c>
      <c r="I283" s="17" t="e">
        <f>IF(新様式97_看護職員処遇改善評価料・入院ベースアップ評価料!$M$116=B283,"",IF(H283&lt;=0,"該当",""))</f>
        <v>#VALUE!</v>
      </c>
      <c r="J283" s="17" t="e">
        <f>IF(AND(A283&lt;=#REF!,#REF!&lt;'リスト（入院R9）'!B283),"該当","")</f>
        <v>#REF!</v>
      </c>
      <c r="K283" s="17" t="s">
        <v>674</v>
      </c>
    </row>
    <row r="284" spans="1:11">
      <c r="A284" s="17">
        <v>280.5</v>
      </c>
      <c r="B284" s="17">
        <v>281.5</v>
      </c>
      <c r="C284" s="17" t="s">
        <v>675</v>
      </c>
      <c r="D284" s="17">
        <v>281</v>
      </c>
      <c r="F284" s="162" t="e">
        <f>新様式97_看護職員処遇改善評価料・入院ベースアップ評価料!$M$116-A284</f>
        <v>#VALUE!</v>
      </c>
      <c r="G284" s="162" t="e">
        <f>新様式97_看護職員処遇改善評価料・入院ベースアップ評価料!$M$116-B284</f>
        <v>#VALUE!</v>
      </c>
      <c r="H284" s="17" t="e">
        <f t="shared" si="4"/>
        <v>#VALUE!</v>
      </c>
      <c r="I284" s="17" t="e">
        <f>IF(新様式97_看護職員処遇改善評価料・入院ベースアップ評価料!$M$116=B284,"",IF(H284&lt;=0,"該当",""))</f>
        <v>#VALUE!</v>
      </c>
      <c r="J284" s="17" t="e">
        <f>IF(AND(A284&lt;=#REF!,#REF!&lt;'リスト（入院R9）'!B284),"該当","")</f>
        <v>#REF!</v>
      </c>
      <c r="K284" s="17" t="s">
        <v>675</v>
      </c>
    </row>
    <row r="285" spans="1:11">
      <c r="A285" s="17">
        <v>281.5</v>
      </c>
      <c r="B285" s="17">
        <v>282.5</v>
      </c>
      <c r="C285" s="17" t="s">
        <v>676</v>
      </c>
      <c r="D285" s="17">
        <v>282</v>
      </c>
      <c r="F285" s="162" t="e">
        <f>新様式97_看護職員処遇改善評価料・入院ベースアップ評価料!$M$116-A285</f>
        <v>#VALUE!</v>
      </c>
      <c r="G285" s="162" t="e">
        <f>新様式97_看護職員処遇改善評価料・入院ベースアップ評価料!$M$116-B285</f>
        <v>#VALUE!</v>
      </c>
      <c r="H285" s="17" t="e">
        <f t="shared" si="4"/>
        <v>#VALUE!</v>
      </c>
      <c r="I285" s="17" t="e">
        <f>IF(新様式97_看護職員処遇改善評価料・入院ベースアップ評価料!$M$116=B285,"",IF(H285&lt;=0,"該当",""))</f>
        <v>#VALUE!</v>
      </c>
      <c r="J285" s="17" t="e">
        <f>IF(AND(A285&lt;=#REF!,#REF!&lt;'リスト（入院R9）'!B285),"該当","")</f>
        <v>#REF!</v>
      </c>
      <c r="K285" s="17" t="s">
        <v>676</v>
      </c>
    </row>
    <row r="286" spans="1:11">
      <c r="A286" s="17">
        <v>282.5</v>
      </c>
      <c r="B286" s="17">
        <v>283.5</v>
      </c>
      <c r="C286" s="17" t="s">
        <v>677</v>
      </c>
      <c r="D286" s="17">
        <v>283</v>
      </c>
      <c r="F286" s="162" t="e">
        <f>新様式97_看護職員処遇改善評価料・入院ベースアップ評価料!$M$116-A286</f>
        <v>#VALUE!</v>
      </c>
      <c r="G286" s="162" t="e">
        <f>新様式97_看護職員処遇改善評価料・入院ベースアップ評価料!$M$116-B286</f>
        <v>#VALUE!</v>
      </c>
      <c r="H286" s="17" t="e">
        <f t="shared" si="4"/>
        <v>#VALUE!</v>
      </c>
      <c r="I286" s="17" t="e">
        <f>IF(新様式97_看護職員処遇改善評価料・入院ベースアップ評価料!$M$116=B286,"",IF(H286&lt;=0,"該当",""))</f>
        <v>#VALUE!</v>
      </c>
      <c r="J286" s="17" t="e">
        <f>IF(AND(A286&lt;=#REF!,#REF!&lt;'リスト（入院R9）'!B286),"該当","")</f>
        <v>#REF!</v>
      </c>
      <c r="K286" s="17" t="s">
        <v>677</v>
      </c>
    </row>
    <row r="287" spans="1:11">
      <c r="A287" s="17">
        <v>283.5</v>
      </c>
      <c r="B287" s="17">
        <v>284.5</v>
      </c>
      <c r="C287" s="17" t="s">
        <v>678</v>
      </c>
      <c r="D287" s="17">
        <v>284</v>
      </c>
      <c r="F287" s="162" t="e">
        <f>新様式97_看護職員処遇改善評価料・入院ベースアップ評価料!$M$116-A287</f>
        <v>#VALUE!</v>
      </c>
      <c r="G287" s="162" t="e">
        <f>新様式97_看護職員処遇改善評価料・入院ベースアップ評価料!$M$116-B287</f>
        <v>#VALUE!</v>
      </c>
      <c r="H287" s="17" t="e">
        <f t="shared" si="4"/>
        <v>#VALUE!</v>
      </c>
      <c r="I287" s="17" t="e">
        <f>IF(新様式97_看護職員処遇改善評価料・入院ベースアップ評価料!$M$116=B287,"",IF(H287&lt;=0,"該当",""))</f>
        <v>#VALUE!</v>
      </c>
      <c r="J287" s="17" t="e">
        <f>IF(AND(A287&lt;=#REF!,#REF!&lt;'リスト（入院R9）'!B287),"該当","")</f>
        <v>#REF!</v>
      </c>
      <c r="K287" s="17" t="s">
        <v>678</v>
      </c>
    </row>
    <row r="288" spans="1:11">
      <c r="A288" s="17">
        <v>284.5</v>
      </c>
      <c r="B288" s="17">
        <v>285.5</v>
      </c>
      <c r="C288" s="17" t="s">
        <v>679</v>
      </c>
      <c r="D288" s="17">
        <v>285</v>
      </c>
      <c r="F288" s="162" t="e">
        <f>新様式97_看護職員処遇改善評価料・入院ベースアップ評価料!$M$116-A288</f>
        <v>#VALUE!</v>
      </c>
      <c r="G288" s="162" t="e">
        <f>新様式97_看護職員処遇改善評価料・入院ベースアップ評価料!$M$116-B288</f>
        <v>#VALUE!</v>
      </c>
      <c r="H288" s="17" t="e">
        <f t="shared" si="4"/>
        <v>#VALUE!</v>
      </c>
      <c r="I288" s="17" t="e">
        <f>IF(新様式97_看護職員処遇改善評価料・入院ベースアップ評価料!$M$116=B288,"",IF(H288&lt;=0,"該当",""))</f>
        <v>#VALUE!</v>
      </c>
      <c r="J288" s="17" t="e">
        <f>IF(AND(A288&lt;=#REF!,#REF!&lt;'リスト（入院R9）'!B288),"該当","")</f>
        <v>#REF!</v>
      </c>
      <c r="K288" s="17" t="s">
        <v>679</v>
      </c>
    </row>
    <row r="289" spans="1:11">
      <c r="A289" s="17">
        <v>285.5</v>
      </c>
      <c r="B289" s="17">
        <v>286.5</v>
      </c>
      <c r="C289" s="17" t="s">
        <v>680</v>
      </c>
      <c r="D289" s="17">
        <v>286</v>
      </c>
      <c r="F289" s="162" t="e">
        <f>新様式97_看護職員処遇改善評価料・入院ベースアップ評価料!$M$116-A289</f>
        <v>#VALUE!</v>
      </c>
      <c r="G289" s="162" t="e">
        <f>新様式97_看護職員処遇改善評価料・入院ベースアップ評価料!$M$116-B289</f>
        <v>#VALUE!</v>
      </c>
      <c r="H289" s="17" t="e">
        <f t="shared" si="4"/>
        <v>#VALUE!</v>
      </c>
      <c r="I289" s="17" t="e">
        <f>IF(新様式97_看護職員処遇改善評価料・入院ベースアップ評価料!$M$116=B289,"",IF(H289&lt;=0,"該当",""))</f>
        <v>#VALUE!</v>
      </c>
      <c r="J289" s="17" t="e">
        <f>IF(AND(A289&lt;=#REF!,#REF!&lt;'リスト（入院R9）'!B289),"該当","")</f>
        <v>#REF!</v>
      </c>
      <c r="K289" s="17" t="s">
        <v>680</v>
      </c>
    </row>
    <row r="290" spans="1:11">
      <c r="A290" s="17">
        <v>286.5</v>
      </c>
      <c r="B290" s="17">
        <v>287.5</v>
      </c>
      <c r="C290" s="17" t="s">
        <v>681</v>
      </c>
      <c r="D290" s="17">
        <v>287</v>
      </c>
      <c r="F290" s="162" t="e">
        <f>新様式97_看護職員処遇改善評価料・入院ベースアップ評価料!$M$116-A290</f>
        <v>#VALUE!</v>
      </c>
      <c r="G290" s="162" t="e">
        <f>新様式97_看護職員処遇改善評価料・入院ベースアップ評価料!$M$116-B290</f>
        <v>#VALUE!</v>
      </c>
      <c r="H290" s="17" t="e">
        <f t="shared" si="4"/>
        <v>#VALUE!</v>
      </c>
      <c r="I290" s="17" t="e">
        <f>IF(新様式97_看護職員処遇改善評価料・入院ベースアップ評価料!$M$116=B290,"",IF(H290&lt;=0,"該当",""))</f>
        <v>#VALUE!</v>
      </c>
      <c r="J290" s="17" t="e">
        <f>IF(AND(A290&lt;=#REF!,#REF!&lt;'リスト（入院R9）'!B290),"該当","")</f>
        <v>#REF!</v>
      </c>
      <c r="K290" s="17" t="s">
        <v>681</v>
      </c>
    </row>
    <row r="291" spans="1:11">
      <c r="A291" s="17">
        <v>287.5</v>
      </c>
      <c r="B291" s="17">
        <v>288.5</v>
      </c>
      <c r="C291" s="17" t="s">
        <v>682</v>
      </c>
      <c r="D291" s="17">
        <v>288</v>
      </c>
      <c r="F291" s="162" t="e">
        <f>新様式97_看護職員処遇改善評価料・入院ベースアップ評価料!$M$116-A291</f>
        <v>#VALUE!</v>
      </c>
      <c r="G291" s="162" t="e">
        <f>新様式97_看護職員処遇改善評価料・入院ベースアップ評価料!$M$116-B291</f>
        <v>#VALUE!</v>
      </c>
      <c r="H291" s="17" t="e">
        <f t="shared" si="4"/>
        <v>#VALUE!</v>
      </c>
      <c r="I291" s="17" t="e">
        <f>IF(新様式97_看護職員処遇改善評価料・入院ベースアップ評価料!$M$116=B291,"",IF(H291&lt;=0,"該当",""))</f>
        <v>#VALUE!</v>
      </c>
      <c r="J291" s="17" t="e">
        <f>IF(AND(A291&lt;=#REF!,#REF!&lt;'リスト（入院R9）'!B291),"該当","")</f>
        <v>#REF!</v>
      </c>
      <c r="K291" s="17" t="s">
        <v>682</v>
      </c>
    </row>
    <row r="292" spans="1:11">
      <c r="A292" s="17">
        <v>288.5</v>
      </c>
      <c r="B292" s="17">
        <v>289.5</v>
      </c>
      <c r="C292" s="17" t="s">
        <v>683</v>
      </c>
      <c r="D292" s="17">
        <v>289</v>
      </c>
      <c r="F292" s="162" t="e">
        <f>新様式97_看護職員処遇改善評価料・入院ベースアップ評価料!$M$116-A292</f>
        <v>#VALUE!</v>
      </c>
      <c r="G292" s="162" t="e">
        <f>新様式97_看護職員処遇改善評価料・入院ベースアップ評価料!$M$116-B292</f>
        <v>#VALUE!</v>
      </c>
      <c r="H292" s="17" t="e">
        <f t="shared" si="4"/>
        <v>#VALUE!</v>
      </c>
      <c r="I292" s="17" t="e">
        <f>IF(新様式97_看護職員処遇改善評価料・入院ベースアップ評価料!$M$116=B292,"",IF(H292&lt;=0,"該当",""))</f>
        <v>#VALUE!</v>
      </c>
      <c r="J292" s="17" t="e">
        <f>IF(AND(A292&lt;=#REF!,#REF!&lt;'リスト（入院R9）'!B292),"該当","")</f>
        <v>#REF!</v>
      </c>
      <c r="K292" s="17" t="s">
        <v>683</v>
      </c>
    </row>
    <row r="293" spans="1:11">
      <c r="A293" s="17">
        <v>289.5</v>
      </c>
      <c r="B293" s="17">
        <v>290.5</v>
      </c>
      <c r="C293" s="17" t="s">
        <v>684</v>
      </c>
      <c r="D293" s="17">
        <v>290</v>
      </c>
      <c r="F293" s="162" t="e">
        <f>新様式97_看護職員処遇改善評価料・入院ベースアップ評価料!$M$116-A293</f>
        <v>#VALUE!</v>
      </c>
      <c r="G293" s="162" t="e">
        <f>新様式97_看護職員処遇改善評価料・入院ベースアップ評価料!$M$116-B293</f>
        <v>#VALUE!</v>
      </c>
      <c r="H293" s="17" t="e">
        <f t="shared" si="4"/>
        <v>#VALUE!</v>
      </c>
      <c r="I293" s="17" t="e">
        <f>IF(新様式97_看護職員処遇改善評価料・入院ベースアップ評価料!$M$116=B293,"",IF(H293&lt;=0,"該当",""))</f>
        <v>#VALUE!</v>
      </c>
      <c r="J293" s="17" t="e">
        <f>IF(AND(A293&lt;=#REF!,#REF!&lt;'リスト（入院R9）'!B293),"該当","")</f>
        <v>#REF!</v>
      </c>
      <c r="K293" s="17" t="s">
        <v>684</v>
      </c>
    </row>
    <row r="294" spans="1:11">
      <c r="A294" s="17">
        <v>290.5</v>
      </c>
      <c r="B294" s="17">
        <v>291.5</v>
      </c>
      <c r="C294" s="17" t="s">
        <v>685</v>
      </c>
      <c r="D294" s="17">
        <v>291</v>
      </c>
      <c r="F294" s="162" t="e">
        <f>新様式97_看護職員処遇改善評価料・入院ベースアップ評価料!$M$116-A294</f>
        <v>#VALUE!</v>
      </c>
      <c r="G294" s="162" t="e">
        <f>新様式97_看護職員処遇改善評価料・入院ベースアップ評価料!$M$116-B294</f>
        <v>#VALUE!</v>
      </c>
      <c r="H294" s="17" t="e">
        <f t="shared" si="4"/>
        <v>#VALUE!</v>
      </c>
      <c r="I294" s="17" t="e">
        <f>IF(新様式97_看護職員処遇改善評価料・入院ベースアップ評価料!$M$116=B294,"",IF(H294&lt;=0,"該当",""))</f>
        <v>#VALUE!</v>
      </c>
      <c r="J294" s="17" t="e">
        <f>IF(AND(A294&lt;=#REF!,#REF!&lt;'リスト（入院R9）'!B294),"該当","")</f>
        <v>#REF!</v>
      </c>
      <c r="K294" s="17" t="s">
        <v>685</v>
      </c>
    </row>
    <row r="295" spans="1:11">
      <c r="A295" s="17">
        <v>291.5</v>
      </c>
      <c r="B295" s="17">
        <v>292.5</v>
      </c>
      <c r="C295" s="17" t="s">
        <v>686</v>
      </c>
      <c r="D295" s="17">
        <v>292</v>
      </c>
      <c r="F295" s="162" t="e">
        <f>新様式97_看護職員処遇改善評価料・入院ベースアップ評価料!$M$116-A295</f>
        <v>#VALUE!</v>
      </c>
      <c r="G295" s="162" t="e">
        <f>新様式97_看護職員処遇改善評価料・入院ベースアップ評価料!$M$116-B295</f>
        <v>#VALUE!</v>
      </c>
      <c r="H295" s="17" t="e">
        <f t="shared" si="4"/>
        <v>#VALUE!</v>
      </c>
      <c r="I295" s="17" t="e">
        <f>IF(新様式97_看護職員処遇改善評価料・入院ベースアップ評価料!$M$116=B295,"",IF(H295&lt;=0,"該当",""))</f>
        <v>#VALUE!</v>
      </c>
      <c r="J295" s="17" t="e">
        <f>IF(AND(A295&lt;=#REF!,#REF!&lt;'リスト（入院R9）'!B295),"該当","")</f>
        <v>#REF!</v>
      </c>
      <c r="K295" s="17" t="s">
        <v>686</v>
      </c>
    </row>
    <row r="296" spans="1:11">
      <c r="A296" s="17">
        <v>292.5</v>
      </c>
      <c r="B296" s="17">
        <v>293.5</v>
      </c>
      <c r="C296" s="17" t="s">
        <v>687</v>
      </c>
      <c r="D296" s="17">
        <v>293</v>
      </c>
      <c r="F296" s="162" t="e">
        <f>新様式97_看護職員処遇改善評価料・入院ベースアップ評価料!$M$116-A296</f>
        <v>#VALUE!</v>
      </c>
      <c r="G296" s="162" t="e">
        <f>新様式97_看護職員処遇改善評価料・入院ベースアップ評価料!$M$116-B296</f>
        <v>#VALUE!</v>
      </c>
      <c r="H296" s="17" t="e">
        <f t="shared" si="4"/>
        <v>#VALUE!</v>
      </c>
      <c r="I296" s="17" t="e">
        <f>IF(新様式97_看護職員処遇改善評価料・入院ベースアップ評価料!$M$116=B296,"",IF(H296&lt;=0,"該当",""))</f>
        <v>#VALUE!</v>
      </c>
      <c r="J296" s="17" t="e">
        <f>IF(AND(A296&lt;=#REF!,#REF!&lt;'リスト（入院R9）'!B296),"該当","")</f>
        <v>#REF!</v>
      </c>
      <c r="K296" s="17" t="s">
        <v>687</v>
      </c>
    </row>
    <row r="297" spans="1:11">
      <c r="A297" s="17">
        <v>293.5</v>
      </c>
      <c r="B297" s="17">
        <v>294.5</v>
      </c>
      <c r="C297" s="17" t="s">
        <v>688</v>
      </c>
      <c r="D297" s="17">
        <v>294</v>
      </c>
      <c r="F297" s="162" t="e">
        <f>新様式97_看護職員処遇改善評価料・入院ベースアップ評価料!$M$116-A297</f>
        <v>#VALUE!</v>
      </c>
      <c r="G297" s="162" t="e">
        <f>新様式97_看護職員処遇改善評価料・入院ベースアップ評価料!$M$116-B297</f>
        <v>#VALUE!</v>
      </c>
      <c r="H297" s="17" t="e">
        <f t="shared" si="4"/>
        <v>#VALUE!</v>
      </c>
      <c r="I297" s="17" t="e">
        <f>IF(新様式97_看護職員処遇改善評価料・入院ベースアップ評価料!$M$116=B297,"",IF(H297&lt;=0,"該当",""))</f>
        <v>#VALUE!</v>
      </c>
      <c r="J297" s="17" t="e">
        <f>IF(AND(A297&lt;=#REF!,#REF!&lt;'リスト（入院R9）'!B297),"該当","")</f>
        <v>#REF!</v>
      </c>
      <c r="K297" s="17" t="s">
        <v>688</v>
      </c>
    </row>
    <row r="298" spans="1:11">
      <c r="A298" s="17">
        <v>294.5</v>
      </c>
      <c r="B298" s="17">
        <v>295.5</v>
      </c>
      <c r="C298" s="17" t="s">
        <v>689</v>
      </c>
      <c r="D298" s="17">
        <v>295</v>
      </c>
      <c r="F298" s="162" t="e">
        <f>新様式97_看護職員処遇改善評価料・入院ベースアップ評価料!$M$116-A298</f>
        <v>#VALUE!</v>
      </c>
      <c r="G298" s="162" t="e">
        <f>新様式97_看護職員処遇改善評価料・入院ベースアップ評価料!$M$116-B298</f>
        <v>#VALUE!</v>
      </c>
      <c r="H298" s="17" t="e">
        <f t="shared" si="4"/>
        <v>#VALUE!</v>
      </c>
      <c r="I298" s="17" t="e">
        <f>IF(新様式97_看護職員処遇改善評価料・入院ベースアップ評価料!$M$116=B298,"",IF(H298&lt;=0,"該当",""))</f>
        <v>#VALUE!</v>
      </c>
      <c r="J298" s="17" t="e">
        <f>IF(AND(A298&lt;=#REF!,#REF!&lt;'リスト（入院R9）'!B298),"該当","")</f>
        <v>#REF!</v>
      </c>
      <c r="K298" s="17" t="s">
        <v>689</v>
      </c>
    </row>
    <row r="299" spans="1:11">
      <c r="A299" s="17">
        <v>295.5</v>
      </c>
      <c r="B299" s="17">
        <v>296.5</v>
      </c>
      <c r="C299" s="17" t="s">
        <v>690</v>
      </c>
      <c r="D299" s="17">
        <v>296</v>
      </c>
      <c r="F299" s="162" t="e">
        <f>新様式97_看護職員処遇改善評価料・入院ベースアップ評価料!$M$116-A299</f>
        <v>#VALUE!</v>
      </c>
      <c r="G299" s="162" t="e">
        <f>新様式97_看護職員処遇改善評価料・入院ベースアップ評価料!$M$116-B299</f>
        <v>#VALUE!</v>
      </c>
      <c r="H299" s="17" t="e">
        <f t="shared" si="4"/>
        <v>#VALUE!</v>
      </c>
      <c r="I299" s="17" t="e">
        <f>IF(新様式97_看護職員処遇改善評価料・入院ベースアップ評価料!$M$116=B299,"",IF(H299&lt;=0,"該当",""))</f>
        <v>#VALUE!</v>
      </c>
      <c r="J299" s="17" t="e">
        <f>IF(AND(A299&lt;=#REF!,#REF!&lt;'リスト（入院R9）'!B299),"該当","")</f>
        <v>#REF!</v>
      </c>
      <c r="K299" s="17" t="s">
        <v>690</v>
      </c>
    </row>
    <row r="300" spans="1:11">
      <c r="A300" s="17">
        <v>296.5</v>
      </c>
      <c r="B300" s="17">
        <v>297.5</v>
      </c>
      <c r="C300" s="17" t="s">
        <v>691</v>
      </c>
      <c r="D300" s="17">
        <v>297</v>
      </c>
      <c r="F300" s="162" t="e">
        <f>新様式97_看護職員処遇改善評価料・入院ベースアップ評価料!$M$116-A300</f>
        <v>#VALUE!</v>
      </c>
      <c r="G300" s="162" t="e">
        <f>新様式97_看護職員処遇改善評価料・入院ベースアップ評価料!$M$116-B300</f>
        <v>#VALUE!</v>
      </c>
      <c r="H300" s="17" t="e">
        <f t="shared" si="4"/>
        <v>#VALUE!</v>
      </c>
      <c r="I300" s="17" t="e">
        <f>IF(新様式97_看護職員処遇改善評価料・入院ベースアップ評価料!$M$116=B300,"",IF(H300&lt;=0,"該当",""))</f>
        <v>#VALUE!</v>
      </c>
      <c r="J300" s="17" t="e">
        <f>IF(AND(A300&lt;=#REF!,#REF!&lt;'リスト（入院R9）'!B300),"該当","")</f>
        <v>#REF!</v>
      </c>
      <c r="K300" s="17" t="s">
        <v>691</v>
      </c>
    </row>
    <row r="301" spans="1:11">
      <c r="A301" s="17">
        <v>297.5</v>
      </c>
      <c r="B301" s="17">
        <v>298.5</v>
      </c>
      <c r="C301" s="17" t="s">
        <v>692</v>
      </c>
      <c r="D301" s="17">
        <v>298</v>
      </c>
      <c r="F301" s="162" t="e">
        <f>新様式97_看護職員処遇改善評価料・入院ベースアップ評価料!$M$116-A301</f>
        <v>#VALUE!</v>
      </c>
      <c r="G301" s="162" t="e">
        <f>新様式97_看護職員処遇改善評価料・入院ベースアップ評価料!$M$116-B301</f>
        <v>#VALUE!</v>
      </c>
      <c r="H301" s="17" t="e">
        <f t="shared" si="4"/>
        <v>#VALUE!</v>
      </c>
      <c r="I301" s="17" t="e">
        <f>IF(新様式97_看護職員処遇改善評価料・入院ベースアップ評価料!$M$116=B301,"",IF(H301&lt;=0,"該当",""))</f>
        <v>#VALUE!</v>
      </c>
      <c r="J301" s="17" t="e">
        <f>IF(AND(A301&lt;=#REF!,#REF!&lt;'リスト（入院R9）'!B301),"該当","")</f>
        <v>#REF!</v>
      </c>
      <c r="K301" s="17" t="s">
        <v>692</v>
      </c>
    </row>
    <row r="302" spans="1:11">
      <c r="A302" s="17">
        <v>298.5</v>
      </c>
      <c r="B302" s="17">
        <v>299.5</v>
      </c>
      <c r="C302" s="17" t="s">
        <v>693</v>
      </c>
      <c r="D302" s="17">
        <v>299</v>
      </c>
      <c r="F302" s="162" t="e">
        <f>新様式97_看護職員処遇改善評価料・入院ベースアップ評価料!$M$116-A302</f>
        <v>#VALUE!</v>
      </c>
      <c r="G302" s="162" t="e">
        <f>新様式97_看護職員処遇改善評価料・入院ベースアップ評価料!$M$116-B302</f>
        <v>#VALUE!</v>
      </c>
      <c r="H302" s="17" t="e">
        <f t="shared" si="4"/>
        <v>#VALUE!</v>
      </c>
      <c r="I302" s="17" t="e">
        <f>IF(新様式97_看護職員処遇改善評価料・入院ベースアップ評価料!$M$116=B302,"",IF(H302&lt;=0,"該当",""))</f>
        <v>#VALUE!</v>
      </c>
      <c r="J302" s="17" t="e">
        <f>IF(AND(A302&lt;=#REF!,#REF!&lt;'リスト（入院R9）'!B302),"該当","")</f>
        <v>#REF!</v>
      </c>
      <c r="K302" s="17" t="s">
        <v>693</v>
      </c>
    </row>
    <row r="303" spans="1:11">
      <c r="A303" s="17">
        <v>299.5</v>
      </c>
      <c r="B303" s="17">
        <v>300.5</v>
      </c>
      <c r="C303" s="17" t="s">
        <v>694</v>
      </c>
      <c r="D303" s="17">
        <v>300</v>
      </c>
      <c r="F303" s="162" t="e">
        <f>新様式97_看護職員処遇改善評価料・入院ベースアップ評価料!$M$116-A303</f>
        <v>#VALUE!</v>
      </c>
      <c r="G303" s="162" t="e">
        <f>新様式97_看護職員処遇改善評価料・入院ベースアップ評価料!$M$116-B303</f>
        <v>#VALUE!</v>
      </c>
      <c r="H303" s="17" t="e">
        <f t="shared" si="4"/>
        <v>#VALUE!</v>
      </c>
      <c r="I303" s="17" t="e">
        <f>IF(新様式97_看護職員処遇改善評価料・入院ベースアップ評価料!$M$116=B303,"",IF(H303&lt;=0,"該当",""))</f>
        <v>#VALUE!</v>
      </c>
      <c r="J303" s="17" t="e">
        <f>IF(AND(A303&lt;=#REF!,#REF!&lt;'リスト（入院R9）'!B303),"該当","")</f>
        <v>#REF!</v>
      </c>
      <c r="K303" s="17" t="s">
        <v>694</v>
      </c>
    </row>
    <row r="304" spans="1:11">
      <c r="A304" s="17">
        <v>300.5</v>
      </c>
      <c r="B304" s="17">
        <v>301.5</v>
      </c>
      <c r="C304" s="17" t="s">
        <v>695</v>
      </c>
      <c r="D304" s="17">
        <v>301</v>
      </c>
      <c r="F304" s="162" t="e">
        <f>新様式97_看護職員処遇改善評価料・入院ベースアップ評価料!$M$116-A304</f>
        <v>#VALUE!</v>
      </c>
      <c r="G304" s="162" t="e">
        <f>新様式97_看護職員処遇改善評価料・入院ベースアップ評価料!$M$116-B304</f>
        <v>#VALUE!</v>
      </c>
      <c r="H304" s="17" t="e">
        <f t="shared" si="4"/>
        <v>#VALUE!</v>
      </c>
      <c r="I304" s="17" t="e">
        <f>IF(新様式97_看護職員処遇改善評価料・入院ベースアップ評価料!$M$116=B304,"",IF(H304&lt;=0,"該当",""))</f>
        <v>#VALUE!</v>
      </c>
      <c r="J304" s="17" t="e">
        <f>IF(AND(A304&lt;=#REF!,#REF!&lt;'リスト（入院R9）'!B304),"該当","")</f>
        <v>#REF!</v>
      </c>
      <c r="K304" s="17" t="s">
        <v>695</v>
      </c>
    </row>
    <row r="305" spans="1:11">
      <c r="A305" s="17">
        <v>301.5</v>
      </c>
      <c r="B305" s="17">
        <v>302.5</v>
      </c>
      <c r="C305" s="17" t="s">
        <v>696</v>
      </c>
      <c r="D305" s="17">
        <v>302</v>
      </c>
      <c r="F305" s="162" t="e">
        <f>新様式97_看護職員処遇改善評価料・入院ベースアップ評価料!$M$116-A305</f>
        <v>#VALUE!</v>
      </c>
      <c r="G305" s="162" t="e">
        <f>新様式97_看護職員処遇改善評価料・入院ベースアップ評価料!$M$116-B305</f>
        <v>#VALUE!</v>
      </c>
      <c r="H305" s="17" t="e">
        <f t="shared" si="4"/>
        <v>#VALUE!</v>
      </c>
      <c r="I305" s="17" t="e">
        <f>IF(新様式97_看護職員処遇改善評価料・入院ベースアップ評価料!$M$116=B305,"",IF(H305&lt;=0,"該当",""))</f>
        <v>#VALUE!</v>
      </c>
      <c r="J305" s="17" t="e">
        <f>IF(AND(A305&lt;=#REF!,#REF!&lt;'リスト（入院R9）'!B305),"該当","")</f>
        <v>#REF!</v>
      </c>
      <c r="K305" s="17" t="s">
        <v>696</v>
      </c>
    </row>
    <row r="306" spans="1:11">
      <c r="A306" s="17">
        <v>302.5</v>
      </c>
      <c r="B306" s="17">
        <v>303.5</v>
      </c>
      <c r="C306" s="17" t="s">
        <v>697</v>
      </c>
      <c r="D306" s="17">
        <v>303</v>
      </c>
      <c r="F306" s="162" t="e">
        <f>新様式97_看護職員処遇改善評価料・入院ベースアップ評価料!$M$116-A306</f>
        <v>#VALUE!</v>
      </c>
      <c r="G306" s="162" t="e">
        <f>新様式97_看護職員処遇改善評価料・入院ベースアップ評価料!$M$116-B306</f>
        <v>#VALUE!</v>
      </c>
      <c r="H306" s="17" t="e">
        <f t="shared" si="4"/>
        <v>#VALUE!</v>
      </c>
      <c r="I306" s="17" t="e">
        <f>IF(新様式97_看護職員処遇改善評価料・入院ベースアップ評価料!$M$116=B306,"",IF(H306&lt;=0,"該当",""))</f>
        <v>#VALUE!</v>
      </c>
      <c r="J306" s="17" t="e">
        <f>IF(AND(A306&lt;=#REF!,#REF!&lt;'リスト（入院R9）'!B306),"該当","")</f>
        <v>#REF!</v>
      </c>
      <c r="K306" s="17" t="s">
        <v>697</v>
      </c>
    </row>
    <row r="307" spans="1:11">
      <c r="A307" s="17">
        <v>303.5</v>
      </c>
      <c r="B307" s="17">
        <v>304.5</v>
      </c>
      <c r="C307" s="17" t="s">
        <v>698</v>
      </c>
      <c r="D307" s="17">
        <v>304</v>
      </c>
      <c r="F307" s="162" t="e">
        <f>新様式97_看護職員処遇改善評価料・入院ベースアップ評価料!$M$116-A307</f>
        <v>#VALUE!</v>
      </c>
      <c r="G307" s="162" t="e">
        <f>新様式97_看護職員処遇改善評価料・入院ベースアップ評価料!$M$116-B307</f>
        <v>#VALUE!</v>
      </c>
      <c r="H307" s="17" t="e">
        <f t="shared" si="4"/>
        <v>#VALUE!</v>
      </c>
      <c r="I307" s="17" t="e">
        <f>IF(新様式97_看護職員処遇改善評価料・入院ベースアップ評価料!$M$116=B307,"",IF(H307&lt;=0,"該当",""))</f>
        <v>#VALUE!</v>
      </c>
      <c r="J307" s="17" t="e">
        <f>IF(AND(A307&lt;=#REF!,#REF!&lt;'リスト（入院R9）'!B307),"該当","")</f>
        <v>#REF!</v>
      </c>
      <c r="K307" s="17" t="s">
        <v>698</v>
      </c>
    </row>
    <row r="308" spans="1:11">
      <c r="A308" s="17">
        <v>304.5</v>
      </c>
      <c r="B308" s="17">
        <v>305.5</v>
      </c>
      <c r="C308" s="17" t="s">
        <v>699</v>
      </c>
      <c r="D308" s="17">
        <v>305</v>
      </c>
      <c r="F308" s="162" t="e">
        <f>新様式97_看護職員処遇改善評価料・入院ベースアップ評価料!$M$116-A308</f>
        <v>#VALUE!</v>
      </c>
      <c r="G308" s="162" t="e">
        <f>新様式97_看護職員処遇改善評価料・入院ベースアップ評価料!$M$116-B308</f>
        <v>#VALUE!</v>
      </c>
      <c r="H308" s="17" t="e">
        <f t="shared" si="4"/>
        <v>#VALUE!</v>
      </c>
      <c r="I308" s="17" t="e">
        <f>IF(新様式97_看護職員処遇改善評価料・入院ベースアップ評価料!$M$116=B308,"",IF(H308&lt;=0,"該当",""))</f>
        <v>#VALUE!</v>
      </c>
      <c r="J308" s="17" t="e">
        <f>IF(AND(A308&lt;=#REF!,#REF!&lt;'リスト（入院R9）'!B308),"該当","")</f>
        <v>#REF!</v>
      </c>
      <c r="K308" s="17" t="s">
        <v>699</v>
      </c>
    </row>
    <row r="309" spans="1:11">
      <c r="A309" s="17">
        <v>305.5</v>
      </c>
      <c r="B309" s="17">
        <v>306.5</v>
      </c>
      <c r="C309" s="17" t="s">
        <v>700</v>
      </c>
      <c r="D309" s="17">
        <v>306</v>
      </c>
      <c r="F309" s="162" t="e">
        <f>新様式97_看護職員処遇改善評価料・入院ベースアップ評価料!$M$116-A309</f>
        <v>#VALUE!</v>
      </c>
      <c r="G309" s="162" t="e">
        <f>新様式97_看護職員処遇改善評価料・入院ベースアップ評価料!$M$116-B309</f>
        <v>#VALUE!</v>
      </c>
      <c r="H309" s="17" t="e">
        <f t="shared" si="4"/>
        <v>#VALUE!</v>
      </c>
      <c r="I309" s="17" t="e">
        <f>IF(新様式97_看護職員処遇改善評価料・入院ベースアップ評価料!$M$116=B309,"",IF(H309&lt;=0,"該当",""))</f>
        <v>#VALUE!</v>
      </c>
      <c r="J309" s="17" t="e">
        <f>IF(AND(A309&lt;=#REF!,#REF!&lt;'リスト（入院R9）'!B309),"該当","")</f>
        <v>#REF!</v>
      </c>
      <c r="K309" s="17" t="s">
        <v>700</v>
      </c>
    </row>
    <row r="310" spans="1:11">
      <c r="A310" s="17">
        <v>306.5</v>
      </c>
      <c r="B310" s="17">
        <v>307.5</v>
      </c>
      <c r="C310" s="17" t="s">
        <v>701</v>
      </c>
      <c r="D310" s="17">
        <v>307</v>
      </c>
      <c r="F310" s="162" t="e">
        <f>新様式97_看護職員処遇改善評価料・入院ベースアップ評価料!$M$116-A310</f>
        <v>#VALUE!</v>
      </c>
      <c r="G310" s="162" t="e">
        <f>新様式97_看護職員処遇改善評価料・入院ベースアップ評価料!$M$116-B310</f>
        <v>#VALUE!</v>
      </c>
      <c r="H310" s="17" t="e">
        <f t="shared" si="4"/>
        <v>#VALUE!</v>
      </c>
      <c r="I310" s="17" t="e">
        <f>IF(新様式97_看護職員処遇改善評価料・入院ベースアップ評価料!$M$116=B310,"",IF(H310&lt;=0,"該当",""))</f>
        <v>#VALUE!</v>
      </c>
      <c r="J310" s="17" t="e">
        <f>IF(AND(A310&lt;=#REF!,#REF!&lt;'リスト（入院R9）'!B310),"該当","")</f>
        <v>#REF!</v>
      </c>
      <c r="K310" s="17" t="s">
        <v>701</v>
      </c>
    </row>
    <row r="311" spans="1:11">
      <c r="A311" s="17">
        <v>307.5</v>
      </c>
      <c r="B311" s="17">
        <v>308.5</v>
      </c>
      <c r="C311" s="17" t="s">
        <v>702</v>
      </c>
      <c r="D311" s="17">
        <v>308</v>
      </c>
      <c r="F311" s="162" t="e">
        <f>新様式97_看護職員処遇改善評価料・入院ベースアップ評価料!$M$116-A311</f>
        <v>#VALUE!</v>
      </c>
      <c r="G311" s="162" t="e">
        <f>新様式97_看護職員処遇改善評価料・入院ベースアップ評価料!$M$116-B311</f>
        <v>#VALUE!</v>
      </c>
      <c r="H311" s="17" t="e">
        <f t="shared" si="4"/>
        <v>#VALUE!</v>
      </c>
      <c r="I311" s="17" t="e">
        <f>IF(新様式97_看護職員処遇改善評価料・入院ベースアップ評価料!$M$116=B311,"",IF(H311&lt;=0,"該当",""))</f>
        <v>#VALUE!</v>
      </c>
      <c r="J311" s="17" t="e">
        <f>IF(AND(A311&lt;=#REF!,#REF!&lt;'リスト（入院R9）'!B311),"該当","")</f>
        <v>#REF!</v>
      </c>
      <c r="K311" s="17" t="s">
        <v>702</v>
      </c>
    </row>
    <row r="312" spans="1:11">
      <c r="A312" s="17">
        <v>308.5</v>
      </c>
      <c r="B312" s="17">
        <v>309.5</v>
      </c>
      <c r="C312" s="17" t="s">
        <v>703</v>
      </c>
      <c r="D312" s="17">
        <v>309</v>
      </c>
      <c r="F312" s="162" t="e">
        <f>新様式97_看護職員処遇改善評価料・入院ベースアップ評価料!$M$116-A312</f>
        <v>#VALUE!</v>
      </c>
      <c r="G312" s="162" t="e">
        <f>新様式97_看護職員処遇改善評価料・入院ベースアップ評価料!$M$116-B312</f>
        <v>#VALUE!</v>
      </c>
      <c r="H312" s="17" t="e">
        <f t="shared" si="4"/>
        <v>#VALUE!</v>
      </c>
      <c r="I312" s="17" t="e">
        <f>IF(新様式97_看護職員処遇改善評価料・入院ベースアップ評価料!$M$116=B312,"",IF(H312&lt;=0,"該当",""))</f>
        <v>#VALUE!</v>
      </c>
      <c r="J312" s="17" t="e">
        <f>IF(AND(A312&lt;=#REF!,#REF!&lt;'リスト（入院R9）'!B312),"該当","")</f>
        <v>#REF!</v>
      </c>
      <c r="K312" s="17" t="s">
        <v>703</v>
      </c>
    </row>
    <row r="313" spans="1:11">
      <c r="A313" s="17">
        <v>309.5</v>
      </c>
      <c r="B313" s="17">
        <v>310.5</v>
      </c>
      <c r="C313" s="17" t="s">
        <v>704</v>
      </c>
      <c r="D313" s="17">
        <v>310</v>
      </c>
      <c r="F313" s="162" t="e">
        <f>新様式97_看護職員処遇改善評価料・入院ベースアップ評価料!$M$116-A313</f>
        <v>#VALUE!</v>
      </c>
      <c r="G313" s="162" t="e">
        <f>新様式97_看護職員処遇改善評価料・入院ベースアップ評価料!$M$116-B313</f>
        <v>#VALUE!</v>
      </c>
      <c r="H313" s="17" t="e">
        <f t="shared" si="4"/>
        <v>#VALUE!</v>
      </c>
      <c r="I313" s="17" t="e">
        <f>IF(新様式97_看護職員処遇改善評価料・入院ベースアップ評価料!$M$116=B313,"",IF(H313&lt;=0,"該当",""))</f>
        <v>#VALUE!</v>
      </c>
      <c r="J313" s="17" t="e">
        <f>IF(AND(A313&lt;=#REF!,#REF!&lt;'リスト（入院R9）'!B313),"該当","")</f>
        <v>#REF!</v>
      </c>
      <c r="K313" s="17" t="s">
        <v>704</v>
      </c>
    </row>
    <row r="314" spans="1:11">
      <c r="A314" s="17">
        <v>310.5</v>
      </c>
      <c r="B314" s="17">
        <v>311.5</v>
      </c>
      <c r="C314" s="17" t="s">
        <v>705</v>
      </c>
      <c r="D314" s="17">
        <v>311</v>
      </c>
      <c r="F314" s="162" t="e">
        <f>新様式97_看護職員処遇改善評価料・入院ベースアップ評価料!$M$116-A314</f>
        <v>#VALUE!</v>
      </c>
      <c r="G314" s="162" t="e">
        <f>新様式97_看護職員処遇改善評価料・入院ベースアップ評価料!$M$116-B314</f>
        <v>#VALUE!</v>
      </c>
      <c r="H314" s="17" t="e">
        <f t="shared" si="4"/>
        <v>#VALUE!</v>
      </c>
      <c r="I314" s="17" t="e">
        <f>IF(新様式97_看護職員処遇改善評価料・入院ベースアップ評価料!$M$116=B314,"",IF(H314&lt;=0,"該当",""))</f>
        <v>#VALUE!</v>
      </c>
      <c r="J314" s="17" t="e">
        <f>IF(AND(A314&lt;=#REF!,#REF!&lt;'リスト（入院R9）'!B314),"該当","")</f>
        <v>#REF!</v>
      </c>
      <c r="K314" s="17" t="s">
        <v>705</v>
      </c>
    </row>
    <row r="315" spans="1:11">
      <c r="A315" s="17">
        <v>311.5</v>
      </c>
      <c r="B315" s="17">
        <v>312.5</v>
      </c>
      <c r="C315" s="17" t="s">
        <v>706</v>
      </c>
      <c r="D315" s="17">
        <v>312</v>
      </c>
      <c r="F315" s="162" t="e">
        <f>新様式97_看護職員処遇改善評価料・入院ベースアップ評価料!$M$116-A315</f>
        <v>#VALUE!</v>
      </c>
      <c r="G315" s="162" t="e">
        <f>新様式97_看護職員処遇改善評価料・入院ベースアップ評価料!$M$116-B315</f>
        <v>#VALUE!</v>
      </c>
      <c r="H315" s="17" t="e">
        <f t="shared" si="4"/>
        <v>#VALUE!</v>
      </c>
      <c r="I315" s="17" t="e">
        <f>IF(新様式97_看護職員処遇改善評価料・入院ベースアップ評価料!$M$116=B315,"",IF(H315&lt;=0,"該当",""))</f>
        <v>#VALUE!</v>
      </c>
      <c r="J315" s="17" t="e">
        <f>IF(AND(A315&lt;=#REF!,#REF!&lt;'リスト（入院R9）'!B315),"該当","")</f>
        <v>#REF!</v>
      </c>
      <c r="K315" s="17" t="s">
        <v>706</v>
      </c>
    </row>
    <row r="316" spans="1:11">
      <c r="A316" s="17">
        <v>312.5</v>
      </c>
      <c r="B316" s="17">
        <v>313.5</v>
      </c>
      <c r="C316" s="17" t="s">
        <v>707</v>
      </c>
      <c r="D316" s="17">
        <v>313</v>
      </c>
      <c r="F316" s="162" t="e">
        <f>新様式97_看護職員処遇改善評価料・入院ベースアップ評価料!$M$116-A316</f>
        <v>#VALUE!</v>
      </c>
      <c r="G316" s="162" t="e">
        <f>新様式97_看護職員処遇改善評価料・入院ベースアップ評価料!$M$116-B316</f>
        <v>#VALUE!</v>
      </c>
      <c r="H316" s="17" t="e">
        <f t="shared" si="4"/>
        <v>#VALUE!</v>
      </c>
      <c r="I316" s="17" t="e">
        <f>IF(新様式97_看護職員処遇改善評価料・入院ベースアップ評価料!$M$116=B316,"",IF(H316&lt;=0,"該当",""))</f>
        <v>#VALUE!</v>
      </c>
      <c r="J316" s="17" t="e">
        <f>IF(AND(A316&lt;=#REF!,#REF!&lt;'リスト（入院R9）'!B316),"該当","")</f>
        <v>#REF!</v>
      </c>
      <c r="K316" s="17" t="s">
        <v>707</v>
      </c>
    </row>
    <row r="317" spans="1:11">
      <c r="A317" s="17">
        <v>313.5</v>
      </c>
      <c r="B317" s="17">
        <v>314.5</v>
      </c>
      <c r="C317" s="17" t="s">
        <v>708</v>
      </c>
      <c r="D317" s="17">
        <v>314</v>
      </c>
      <c r="F317" s="162" t="e">
        <f>新様式97_看護職員処遇改善評価料・入院ベースアップ評価料!$M$116-A317</f>
        <v>#VALUE!</v>
      </c>
      <c r="G317" s="162" t="e">
        <f>新様式97_看護職員処遇改善評価料・入院ベースアップ評価料!$M$116-B317</f>
        <v>#VALUE!</v>
      </c>
      <c r="H317" s="17" t="e">
        <f t="shared" si="4"/>
        <v>#VALUE!</v>
      </c>
      <c r="I317" s="17" t="e">
        <f>IF(新様式97_看護職員処遇改善評価料・入院ベースアップ評価料!$M$116=B317,"",IF(H317&lt;=0,"該当",""))</f>
        <v>#VALUE!</v>
      </c>
      <c r="J317" s="17" t="e">
        <f>IF(AND(A317&lt;=#REF!,#REF!&lt;'リスト（入院R9）'!B317),"該当","")</f>
        <v>#REF!</v>
      </c>
      <c r="K317" s="17" t="s">
        <v>708</v>
      </c>
    </row>
    <row r="318" spans="1:11">
      <c r="A318" s="17">
        <v>314.5</v>
      </c>
      <c r="B318" s="17">
        <v>315.5</v>
      </c>
      <c r="C318" s="17" t="s">
        <v>709</v>
      </c>
      <c r="D318" s="17">
        <v>315</v>
      </c>
      <c r="F318" s="162" t="e">
        <f>新様式97_看護職員処遇改善評価料・入院ベースアップ評価料!$M$116-A318</f>
        <v>#VALUE!</v>
      </c>
      <c r="G318" s="162" t="e">
        <f>新様式97_看護職員処遇改善評価料・入院ベースアップ評価料!$M$116-B318</f>
        <v>#VALUE!</v>
      </c>
      <c r="H318" s="17" t="e">
        <f t="shared" si="4"/>
        <v>#VALUE!</v>
      </c>
      <c r="I318" s="17" t="e">
        <f>IF(新様式97_看護職員処遇改善評価料・入院ベースアップ評価料!$M$116=B318,"",IF(H318&lt;=0,"該当",""))</f>
        <v>#VALUE!</v>
      </c>
      <c r="J318" s="17" t="e">
        <f>IF(AND(A318&lt;=#REF!,#REF!&lt;'リスト（入院R9）'!B318),"該当","")</f>
        <v>#REF!</v>
      </c>
      <c r="K318" s="17" t="s">
        <v>709</v>
      </c>
    </row>
    <row r="319" spans="1:11">
      <c r="A319" s="17">
        <v>315.5</v>
      </c>
      <c r="B319" s="17">
        <v>316.5</v>
      </c>
      <c r="C319" s="17" t="s">
        <v>710</v>
      </c>
      <c r="D319" s="17">
        <v>316</v>
      </c>
      <c r="F319" s="162" t="e">
        <f>新様式97_看護職員処遇改善評価料・入院ベースアップ評価料!$M$116-A319</f>
        <v>#VALUE!</v>
      </c>
      <c r="G319" s="162" t="e">
        <f>新様式97_看護職員処遇改善評価料・入院ベースアップ評価料!$M$116-B319</f>
        <v>#VALUE!</v>
      </c>
      <c r="H319" s="17" t="e">
        <f t="shared" si="4"/>
        <v>#VALUE!</v>
      </c>
      <c r="I319" s="17" t="e">
        <f>IF(新様式97_看護職員処遇改善評価料・入院ベースアップ評価料!$M$116=B319,"",IF(H319&lt;=0,"該当",""))</f>
        <v>#VALUE!</v>
      </c>
      <c r="J319" s="17" t="e">
        <f>IF(AND(A319&lt;=#REF!,#REF!&lt;'リスト（入院R9）'!B319),"該当","")</f>
        <v>#REF!</v>
      </c>
      <c r="K319" s="17" t="s">
        <v>710</v>
      </c>
    </row>
    <row r="320" spans="1:11">
      <c r="A320" s="17">
        <v>316.5</v>
      </c>
      <c r="B320" s="17">
        <v>317.5</v>
      </c>
      <c r="C320" s="17" t="s">
        <v>711</v>
      </c>
      <c r="D320" s="17">
        <v>317</v>
      </c>
      <c r="F320" s="162" t="e">
        <f>新様式97_看護職員処遇改善評価料・入院ベースアップ評価料!$M$116-A320</f>
        <v>#VALUE!</v>
      </c>
      <c r="G320" s="162" t="e">
        <f>新様式97_看護職員処遇改善評価料・入院ベースアップ評価料!$M$116-B320</f>
        <v>#VALUE!</v>
      </c>
      <c r="H320" s="17" t="e">
        <f t="shared" si="4"/>
        <v>#VALUE!</v>
      </c>
      <c r="I320" s="17" t="e">
        <f>IF(新様式97_看護職員処遇改善評価料・入院ベースアップ評価料!$M$116=B320,"",IF(H320&lt;=0,"該当",""))</f>
        <v>#VALUE!</v>
      </c>
      <c r="J320" s="17" t="e">
        <f>IF(AND(A320&lt;=#REF!,#REF!&lt;'リスト（入院R9）'!B320),"該当","")</f>
        <v>#REF!</v>
      </c>
      <c r="K320" s="17" t="s">
        <v>711</v>
      </c>
    </row>
    <row r="321" spans="1:11">
      <c r="A321" s="17">
        <v>317.5</v>
      </c>
      <c r="B321" s="17">
        <v>318.5</v>
      </c>
      <c r="C321" s="17" t="s">
        <v>712</v>
      </c>
      <c r="D321" s="17">
        <v>318</v>
      </c>
      <c r="F321" s="162" t="e">
        <f>新様式97_看護職員処遇改善評価料・入院ベースアップ評価料!$M$116-A321</f>
        <v>#VALUE!</v>
      </c>
      <c r="G321" s="162" t="e">
        <f>新様式97_看護職員処遇改善評価料・入院ベースアップ評価料!$M$116-B321</f>
        <v>#VALUE!</v>
      </c>
      <c r="H321" s="17" t="e">
        <f t="shared" si="4"/>
        <v>#VALUE!</v>
      </c>
      <c r="I321" s="17" t="e">
        <f>IF(新様式97_看護職員処遇改善評価料・入院ベースアップ評価料!$M$116=B321,"",IF(H321&lt;=0,"該当",""))</f>
        <v>#VALUE!</v>
      </c>
      <c r="J321" s="17" t="e">
        <f>IF(AND(A321&lt;=#REF!,#REF!&lt;'リスト（入院R9）'!B321),"該当","")</f>
        <v>#REF!</v>
      </c>
      <c r="K321" s="17" t="s">
        <v>712</v>
      </c>
    </row>
    <row r="322" spans="1:11">
      <c r="A322" s="17">
        <v>318.5</v>
      </c>
      <c r="B322" s="17">
        <v>319.5</v>
      </c>
      <c r="C322" s="17" t="s">
        <v>713</v>
      </c>
      <c r="D322" s="17">
        <v>319</v>
      </c>
      <c r="F322" s="162" t="e">
        <f>新様式97_看護職員処遇改善評価料・入院ベースアップ評価料!$M$116-A322</f>
        <v>#VALUE!</v>
      </c>
      <c r="G322" s="162" t="e">
        <f>新様式97_看護職員処遇改善評価料・入院ベースアップ評価料!$M$116-B322</f>
        <v>#VALUE!</v>
      </c>
      <c r="H322" s="17" t="e">
        <f t="shared" si="4"/>
        <v>#VALUE!</v>
      </c>
      <c r="I322" s="17" t="e">
        <f>IF(新様式97_看護職員処遇改善評価料・入院ベースアップ評価料!$M$116=B322,"",IF(H322&lt;=0,"該当",""))</f>
        <v>#VALUE!</v>
      </c>
      <c r="J322" s="17" t="e">
        <f>IF(AND(A322&lt;=#REF!,#REF!&lt;'リスト（入院R9）'!B322),"該当","")</f>
        <v>#REF!</v>
      </c>
      <c r="K322" s="17" t="s">
        <v>713</v>
      </c>
    </row>
    <row r="323" spans="1:11">
      <c r="A323" s="17">
        <v>319.5</v>
      </c>
      <c r="B323" s="17">
        <v>320.5</v>
      </c>
      <c r="C323" s="17" t="s">
        <v>714</v>
      </c>
      <c r="D323" s="17">
        <v>320</v>
      </c>
      <c r="F323" s="162" t="e">
        <f>新様式97_看護職員処遇改善評価料・入院ベースアップ評価料!$M$116-A323</f>
        <v>#VALUE!</v>
      </c>
      <c r="G323" s="162" t="e">
        <f>新様式97_看護職員処遇改善評価料・入院ベースアップ評価料!$M$116-B323</f>
        <v>#VALUE!</v>
      </c>
      <c r="H323" s="17" t="e">
        <f t="shared" si="4"/>
        <v>#VALUE!</v>
      </c>
      <c r="I323" s="17" t="e">
        <f>IF(新様式97_看護職員処遇改善評価料・入院ベースアップ評価料!$M$116=B323,"",IF(H323&lt;=0,"該当",""))</f>
        <v>#VALUE!</v>
      </c>
      <c r="J323" s="17" t="e">
        <f>IF(AND(A323&lt;=#REF!,#REF!&lt;'リスト（入院R9）'!B323),"該当","")</f>
        <v>#REF!</v>
      </c>
      <c r="K323" s="17" t="s">
        <v>714</v>
      </c>
    </row>
    <row r="324" spans="1:11">
      <c r="A324" s="17">
        <v>320.5</v>
      </c>
      <c r="B324" s="17">
        <v>321.5</v>
      </c>
      <c r="C324" s="17" t="s">
        <v>715</v>
      </c>
      <c r="D324" s="17">
        <v>321</v>
      </c>
      <c r="F324" s="162" t="e">
        <f>新様式97_看護職員処遇改善評価料・入院ベースアップ評価料!$M$116-A324</f>
        <v>#VALUE!</v>
      </c>
      <c r="G324" s="162" t="e">
        <f>新様式97_看護職員処遇改善評価料・入院ベースアップ評価料!$M$116-B324</f>
        <v>#VALUE!</v>
      </c>
      <c r="H324" s="17" t="e">
        <f t="shared" si="4"/>
        <v>#VALUE!</v>
      </c>
      <c r="I324" s="17" t="e">
        <f>IF(新様式97_看護職員処遇改善評価料・入院ベースアップ評価料!$M$116=B324,"",IF(H324&lt;=0,"該当",""))</f>
        <v>#VALUE!</v>
      </c>
      <c r="J324" s="17" t="e">
        <f>IF(AND(A324&lt;=#REF!,#REF!&lt;'リスト（入院R9）'!B324),"該当","")</f>
        <v>#REF!</v>
      </c>
      <c r="K324" s="17" t="s">
        <v>715</v>
      </c>
    </row>
    <row r="325" spans="1:11">
      <c r="A325" s="17">
        <v>321.5</v>
      </c>
      <c r="B325" s="17">
        <v>322.5</v>
      </c>
      <c r="C325" s="17" t="s">
        <v>716</v>
      </c>
      <c r="D325" s="17">
        <v>322</v>
      </c>
      <c r="F325" s="162" t="e">
        <f>新様式97_看護職員処遇改善評価料・入院ベースアップ評価料!$M$116-A325</f>
        <v>#VALUE!</v>
      </c>
      <c r="G325" s="162" t="e">
        <f>新様式97_看護職員処遇改善評価料・入院ベースアップ評価料!$M$116-B325</f>
        <v>#VALUE!</v>
      </c>
      <c r="H325" s="17" t="e">
        <f t="shared" ref="H325:H388" si="5">F325*G325</f>
        <v>#VALUE!</v>
      </c>
      <c r="I325" s="17" t="e">
        <f>IF(新様式97_看護職員処遇改善評価料・入院ベースアップ評価料!$M$116=B325,"",IF(H325&lt;=0,"該当",""))</f>
        <v>#VALUE!</v>
      </c>
      <c r="J325" s="17" t="e">
        <f>IF(AND(A325&lt;=#REF!,#REF!&lt;'リスト（入院R9）'!B325),"該当","")</f>
        <v>#REF!</v>
      </c>
      <c r="K325" s="17" t="s">
        <v>716</v>
      </c>
    </row>
    <row r="326" spans="1:11">
      <c r="A326" s="17">
        <v>322.5</v>
      </c>
      <c r="B326" s="17">
        <v>323.5</v>
      </c>
      <c r="C326" s="17" t="s">
        <v>717</v>
      </c>
      <c r="D326" s="17">
        <v>323</v>
      </c>
      <c r="F326" s="162" t="e">
        <f>新様式97_看護職員処遇改善評価料・入院ベースアップ評価料!$M$116-A326</f>
        <v>#VALUE!</v>
      </c>
      <c r="G326" s="162" t="e">
        <f>新様式97_看護職員処遇改善評価料・入院ベースアップ評価料!$M$116-B326</f>
        <v>#VALUE!</v>
      </c>
      <c r="H326" s="17" t="e">
        <f t="shared" si="5"/>
        <v>#VALUE!</v>
      </c>
      <c r="I326" s="17" t="e">
        <f>IF(新様式97_看護職員処遇改善評価料・入院ベースアップ評価料!$M$116=B326,"",IF(H326&lt;=0,"該当",""))</f>
        <v>#VALUE!</v>
      </c>
      <c r="J326" s="17" t="e">
        <f>IF(AND(A326&lt;=#REF!,#REF!&lt;'リスト（入院R9）'!B326),"該当","")</f>
        <v>#REF!</v>
      </c>
      <c r="K326" s="17" t="s">
        <v>717</v>
      </c>
    </row>
    <row r="327" spans="1:11">
      <c r="A327" s="17">
        <v>323.5</v>
      </c>
      <c r="B327" s="17">
        <v>324.5</v>
      </c>
      <c r="C327" s="17" t="s">
        <v>718</v>
      </c>
      <c r="D327" s="17">
        <v>324</v>
      </c>
      <c r="F327" s="162" t="e">
        <f>新様式97_看護職員処遇改善評価料・入院ベースアップ評価料!$M$116-A327</f>
        <v>#VALUE!</v>
      </c>
      <c r="G327" s="162" t="e">
        <f>新様式97_看護職員処遇改善評価料・入院ベースアップ評価料!$M$116-B327</f>
        <v>#VALUE!</v>
      </c>
      <c r="H327" s="17" t="e">
        <f t="shared" si="5"/>
        <v>#VALUE!</v>
      </c>
      <c r="I327" s="17" t="e">
        <f>IF(新様式97_看護職員処遇改善評価料・入院ベースアップ評価料!$M$116=B327,"",IF(H327&lt;=0,"該当",""))</f>
        <v>#VALUE!</v>
      </c>
      <c r="J327" s="17" t="e">
        <f>IF(AND(A327&lt;=#REF!,#REF!&lt;'リスト（入院R9）'!B327),"該当","")</f>
        <v>#REF!</v>
      </c>
      <c r="K327" s="17" t="s">
        <v>718</v>
      </c>
    </row>
    <row r="328" spans="1:11">
      <c r="A328" s="17">
        <v>324.5</v>
      </c>
      <c r="B328" s="17">
        <v>325.5</v>
      </c>
      <c r="C328" s="17" t="s">
        <v>719</v>
      </c>
      <c r="D328" s="17">
        <v>325</v>
      </c>
      <c r="F328" s="162" t="e">
        <f>新様式97_看護職員処遇改善評価料・入院ベースアップ評価料!$M$116-A328</f>
        <v>#VALUE!</v>
      </c>
      <c r="G328" s="162" t="e">
        <f>新様式97_看護職員処遇改善評価料・入院ベースアップ評価料!$M$116-B328</f>
        <v>#VALUE!</v>
      </c>
      <c r="H328" s="17" t="e">
        <f t="shared" si="5"/>
        <v>#VALUE!</v>
      </c>
      <c r="I328" s="17" t="e">
        <f>IF(新様式97_看護職員処遇改善評価料・入院ベースアップ評価料!$M$116=B328,"",IF(H328&lt;=0,"該当",""))</f>
        <v>#VALUE!</v>
      </c>
      <c r="J328" s="17" t="e">
        <f>IF(AND(A328&lt;=#REF!,#REF!&lt;'リスト（入院R9）'!B328),"該当","")</f>
        <v>#REF!</v>
      </c>
      <c r="K328" s="17" t="s">
        <v>719</v>
      </c>
    </row>
    <row r="329" spans="1:11">
      <c r="A329" s="17">
        <v>325.5</v>
      </c>
      <c r="B329" s="17">
        <v>326.5</v>
      </c>
      <c r="C329" s="17" t="s">
        <v>720</v>
      </c>
      <c r="D329" s="17">
        <v>326</v>
      </c>
      <c r="F329" s="162" t="e">
        <f>新様式97_看護職員処遇改善評価料・入院ベースアップ評価料!$M$116-A329</f>
        <v>#VALUE!</v>
      </c>
      <c r="G329" s="162" t="e">
        <f>新様式97_看護職員処遇改善評価料・入院ベースアップ評価料!$M$116-B329</f>
        <v>#VALUE!</v>
      </c>
      <c r="H329" s="17" t="e">
        <f t="shared" si="5"/>
        <v>#VALUE!</v>
      </c>
      <c r="I329" s="17" t="e">
        <f>IF(新様式97_看護職員処遇改善評価料・入院ベースアップ評価料!$M$116=B329,"",IF(H329&lt;=0,"該当",""))</f>
        <v>#VALUE!</v>
      </c>
      <c r="J329" s="17" t="e">
        <f>IF(AND(A329&lt;=#REF!,#REF!&lt;'リスト（入院R9）'!B329),"該当","")</f>
        <v>#REF!</v>
      </c>
      <c r="K329" s="17" t="s">
        <v>720</v>
      </c>
    </row>
    <row r="330" spans="1:11">
      <c r="A330" s="17">
        <v>326.5</v>
      </c>
      <c r="B330" s="17">
        <v>327.5</v>
      </c>
      <c r="C330" s="17" t="s">
        <v>721</v>
      </c>
      <c r="D330" s="17">
        <v>327</v>
      </c>
      <c r="F330" s="162" t="e">
        <f>新様式97_看護職員処遇改善評価料・入院ベースアップ評価料!$M$116-A330</f>
        <v>#VALUE!</v>
      </c>
      <c r="G330" s="162" t="e">
        <f>新様式97_看護職員処遇改善評価料・入院ベースアップ評価料!$M$116-B330</f>
        <v>#VALUE!</v>
      </c>
      <c r="H330" s="17" t="e">
        <f t="shared" si="5"/>
        <v>#VALUE!</v>
      </c>
      <c r="I330" s="17" t="e">
        <f>IF(新様式97_看護職員処遇改善評価料・入院ベースアップ評価料!$M$116=B330,"",IF(H330&lt;=0,"該当",""))</f>
        <v>#VALUE!</v>
      </c>
      <c r="J330" s="17" t="e">
        <f>IF(AND(A330&lt;=#REF!,#REF!&lt;'リスト（入院R9）'!B330),"該当","")</f>
        <v>#REF!</v>
      </c>
      <c r="K330" s="17" t="s">
        <v>721</v>
      </c>
    </row>
    <row r="331" spans="1:11">
      <c r="A331" s="17">
        <v>327.5</v>
      </c>
      <c r="B331" s="17">
        <v>328.5</v>
      </c>
      <c r="C331" s="17" t="s">
        <v>722</v>
      </c>
      <c r="D331" s="17">
        <v>328</v>
      </c>
      <c r="F331" s="162" t="e">
        <f>新様式97_看護職員処遇改善評価料・入院ベースアップ評価料!$M$116-A331</f>
        <v>#VALUE!</v>
      </c>
      <c r="G331" s="162" t="e">
        <f>新様式97_看護職員処遇改善評価料・入院ベースアップ評価料!$M$116-B331</f>
        <v>#VALUE!</v>
      </c>
      <c r="H331" s="17" t="e">
        <f t="shared" si="5"/>
        <v>#VALUE!</v>
      </c>
      <c r="I331" s="17" t="e">
        <f>IF(新様式97_看護職員処遇改善評価料・入院ベースアップ評価料!$M$116=B331,"",IF(H331&lt;=0,"該当",""))</f>
        <v>#VALUE!</v>
      </c>
      <c r="J331" s="17" t="e">
        <f>IF(AND(A331&lt;=#REF!,#REF!&lt;'リスト（入院R9）'!B331),"該当","")</f>
        <v>#REF!</v>
      </c>
      <c r="K331" s="17" t="s">
        <v>722</v>
      </c>
    </row>
    <row r="332" spans="1:11">
      <c r="A332" s="17">
        <v>328.5</v>
      </c>
      <c r="B332" s="17">
        <v>329.5</v>
      </c>
      <c r="C332" s="17" t="s">
        <v>723</v>
      </c>
      <c r="D332" s="17">
        <v>329</v>
      </c>
      <c r="F332" s="162" t="e">
        <f>新様式97_看護職員処遇改善評価料・入院ベースアップ評価料!$M$116-A332</f>
        <v>#VALUE!</v>
      </c>
      <c r="G332" s="162" t="e">
        <f>新様式97_看護職員処遇改善評価料・入院ベースアップ評価料!$M$116-B332</f>
        <v>#VALUE!</v>
      </c>
      <c r="H332" s="17" t="e">
        <f t="shared" si="5"/>
        <v>#VALUE!</v>
      </c>
      <c r="I332" s="17" t="e">
        <f>IF(新様式97_看護職員処遇改善評価料・入院ベースアップ評価料!$M$116=B332,"",IF(H332&lt;=0,"該当",""))</f>
        <v>#VALUE!</v>
      </c>
      <c r="J332" s="17" t="e">
        <f>IF(AND(A332&lt;=#REF!,#REF!&lt;'リスト（入院R9）'!B332),"該当","")</f>
        <v>#REF!</v>
      </c>
      <c r="K332" s="17" t="s">
        <v>723</v>
      </c>
    </row>
    <row r="333" spans="1:11">
      <c r="A333" s="17">
        <v>329.5</v>
      </c>
      <c r="B333" s="17">
        <v>330.5</v>
      </c>
      <c r="C333" s="17" t="s">
        <v>724</v>
      </c>
      <c r="D333" s="17">
        <v>330</v>
      </c>
      <c r="F333" s="162" t="e">
        <f>新様式97_看護職員処遇改善評価料・入院ベースアップ評価料!$M$116-A333</f>
        <v>#VALUE!</v>
      </c>
      <c r="G333" s="162" t="e">
        <f>新様式97_看護職員処遇改善評価料・入院ベースアップ評価料!$M$116-B333</f>
        <v>#VALUE!</v>
      </c>
      <c r="H333" s="17" t="e">
        <f t="shared" si="5"/>
        <v>#VALUE!</v>
      </c>
      <c r="I333" s="17" t="e">
        <f>IF(新様式97_看護職員処遇改善評価料・入院ベースアップ評価料!$M$116=B333,"",IF(H333&lt;=0,"該当",""))</f>
        <v>#VALUE!</v>
      </c>
      <c r="J333" s="17" t="e">
        <f>IF(AND(A333&lt;=#REF!,#REF!&lt;'リスト（入院R9）'!B333),"該当","")</f>
        <v>#REF!</v>
      </c>
      <c r="K333" s="17" t="s">
        <v>724</v>
      </c>
    </row>
    <row r="334" spans="1:11">
      <c r="A334" s="17">
        <v>330.5</v>
      </c>
      <c r="B334" s="17">
        <v>331.5</v>
      </c>
      <c r="C334" s="17" t="s">
        <v>725</v>
      </c>
      <c r="D334" s="17">
        <v>331</v>
      </c>
      <c r="F334" s="162" t="e">
        <f>新様式97_看護職員処遇改善評価料・入院ベースアップ評価料!$M$116-A334</f>
        <v>#VALUE!</v>
      </c>
      <c r="G334" s="162" t="e">
        <f>新様式97_看護職員処遇改善評価料・入院ベースアップ評価料!$M$116-B334</f>
        <v>#VALUE!</v>
      </c>
      <c r="H334" s="17" t="e">
        <f t="shared" si="5"/>
        <v>#VALUE!</v>
      </c>
      <c r="I334" s="17" t="e">
        <f>IF(新様式97_看護職員処遇改善評価料・入院ベースアップ評価料!$M$116=B334,"",IF(H334&lt;=0,"該当",""))</f>
        <v>#VALUE!</v>
      </c>
      <c r="J334" s="17" t="e">
        <f>IF(AND(A334&lt;=#REF!,#REF!&lt;'リスト（入院R9）'!B334),"該当","")</f>
        <v>#REF!</v>
      </c>
      <c r="K334" s="17" t="s">
        <v>725</v>
      </c>
    </row>
    <row r="335" spans="1:11">
      <c r="A335" s="17">
        <v>331.5</v>
      </c>
      <c r="B335" s="17">
        <v>332.5</v>
      </c>
      <c r="C335" s="17" t="s">
        <v>726</v>
      </c>
      <c r="D335" s="17">
        <v>332</v>
      </c>
      <c r="F335" s="162" t="e">
        <f>新様式97_看護職員処遇改善評価料・入院ベースアップ評価料!$M$116-A335</f>
        <v>#VALUE!</v>
      </c>
      <c r="G335" s="162" t="e">
        <f>新様式97_看護職員処遇改善評価料・入院ベースアップ評価料!$M$116-B335</f>
        <v>#VALUE!</v>
      </c>
      <c r="H335" s="17" t="e">
        <f t="shared" si="5"/>
        <v>#VALUE!</v>
      </c>
      <c r="I335" s="17" t="e">
        <f>IF(新様式97_看護職員処遇改善評価料・入院ベースアップ評価料!$M$116=B335,"",IF(H335&lt;=0,"該当",""))</f>
        <v>#VALUE!</v>
      </c>
      <c r="J335" s="17" t="e">
        <f>IF(AND(A335&lt;=#REF!,#REF!&lt;'リスト（入院R9）'!B335),"該当","")</f>
        <v>#REF!</v>
      </c>
      <c r="K335" s="17" t="s">
        <v>726</v>
      </c>
    </row>
    <row r="336" spans="1:11">
      <c r="A336" s="17">
        <v>332.5</v>
      </c>
      <c r="B336" s="17">
        <v>333.5</v>
      </c>
      <c r="C336" s="17" t="s">
        <v>727</v>
      </c>
      <c r="D336" s="17">
        <v>333</v>
      </c>
      <c r="F336" s="162" t="e">
        <f>新様式97_看護職員処遇改善評価料・入院ベースアップ評価料!$M$116-A336</f>
        <v>#VALUE!</v>
      </c>
      <c r="G336" s="162" t="e">
        <f>新様式97_看護職員処遇改善評価料・入院ベースアップ評価料!$M$116-B336</f>
        <v>#VALUE!</v>
      </c>
      <c r="H336" s="17" t="e">
        <f t="shared" si="5"/>
        <v>#VALUE!</v>
      </c>
      <c r="I336" s="17" t="e">
        <f>IF(新様式97_看護職員処遇改善評価料・入院ベースアップ評価料!$M$116=B336,"",IF(H336&lt;=0,"該当",""))</f>
        <v>#VALUE!</v>
      </c>
      <c r="J336" s="17" t="e">
        <f>IF(AND(A336&lt;=#REF!,#REF!&lt;'リスト（入院R9）'!B336),"該当","")</f>
        <v>#REF!</v>
      </c>
      <c r="K336" s="17" t="s">
        <v>727</v>
      </c>
    </row>
    <row r="337" spans="1:11">
      <c r="A337" s="17">
        <v>333.5</v>
      </c>
      <c r="B337" s="17">
        <v>334.5</v>
      </c>
      <c r="C337" s="17" t="s">
        <v>728</v>
      </c>
      <c r="D337" s="17">
        <v>334</v>
      </c>
      <c r="F337" s="162" t="e">
        <f>新様式97_看護職員処遇改善評価料・入院ベースアップ評価料!$M$116-A337</f>
        <v>#VALUE!</v>
      </c>
      <c r="G337" s="162" t="e">
        <f>新様式97_看護職員処遇改善評価料・入院ベースアップ評価料!$M$116-B337</f>
        <v>#VALUE!</v>
      </c>
      <c r="H337" s="17" t="e">
        <f t="shared" si="5"/>
        <v>#VALUE!</v>
      </c>
      <c r="I337" s="17" t="e">
        <f>IF(新様式97_看護職員処遇改善評価料・入院ベースアップ評価料!$M$116=B337,"",IF(H337&lt;=0,"該当",""))</f>
        <v>#VALUE!</v>
      </c>
      <c r="J337" s="17" t="e">
        <f>IF(AND(A337&lt;=#REF!,#REF!&lt;'リスト（入院R9）'!B337),"該当","")</f>
        <v>#REF!</v>
      </c>
      <c r="K337" s="17" t="s">
        <v>728</v>
      </c>
    </row>
    <row r="338" spans="1:11">
      <c r="A338" s="17">
        <v>334.5</v>
      </c>
      <c r="B338" s="17">
        <v>335.5</v>
      </c>
      <c r="C338" s="17" t="s">
        <v>729</v>
      </c>
      <c r="D338" s="17">
        <v>335</v>
      </c>
      <c r="F338" s="162" t="e">
        <f>新様式97_看護職員処遇改善評価料・入院ベースアップ評価料!$M$116-A338</f>
        <v>#VALUE!</v>
      </c>
      <c r="G338" s="162" t="e">
        <f>新様式97_看護職員処遇改善評価料・入院ベースアップ評価料!$M$116-B338</f>
        <v>#VALUE!</v>
      </c>
      <c r="H338" s="17" t="e">
        <f t="shared" si="5"/>
        <v>#VALUE!</v>
      </c>
      <c r="I338" s="17" t="e">
        <f>IF(新様式97_看護職員処遇改善評価料・入院ベースアップ評価料!$M$116=B338,"",IF(H338&lt;=0,"該当",""))</f>
        <v>#VALUE!</v>
      </c>
      <c r="J338" s="17" t="e">
        <f>IF(AND(A338&lt;=#REF!,#REF!&lt;'リスト（入院R9）'!B338),"該当","")</f>
        <v>#REF!</v>
      </c>
      <c r="K338" s="17" t="s">
        <v>729</v>
      </c>
    </row>
    <row r="339" spans="1:11">
      <c r="A339" s="17">
        <v>335.5</v>
      </c>
      <c r="B339" s="17">
        <v>336.5</v>
      </c>
      <c r="C339" s="17" t="s">
        <v>730</v>
      </c>
      <c r="D339" s="17">
        <v>336</v>
      </c>
      <c r="F339" s="162" t="e">
        <f>新様式97_看護職員処遇改善評価料・入院ベースアップ評価料!$M$116-A339</f>
        <v>#VALUE!</v>
      </c>
      <c r="G339" s="162" t="e">
        <f>新様式97_看護職員処遇改善評価料・入院ベースアップ評価料!$M$116-B339</f>
        <v>#VALUE!</v>
      </c>
      <c r="H339" s="17" t="e">
        <f t="shared" si="5"/>
        <v>#VALUE!</v>
      </c>
      <c r="I339" s="17" t="e">
        <f>IF(新様式97_看護職員処遇改善評価料・入院ベースアップ評価料!$M$116=B339,"",IF(H339&lt;=0,"該当",""))</f>
        <v>#VALUE!</v>
      </c>
      <c r="J339" s="17" t="e">
        <f>IF(AND(A339&lt;=#REF!,#REF!&lt;'リスト（入院R9）'!B339),"該当","")</f>
        <v>#REF!</v>
      </c>
      <c r="K339" s="17" t="s">
        <v>730</v>
      </c>
    </row>
    <row r="340" spans="1:11">
      <c r="A340" s="17">
        <v>336.5</v>
      </c>
      <c r="B340" s="17">
        <v>337.5</v>
      </c>
      <c r="C340" s="17" t="s">
        <v>731</v>
      </c>
      <c r="D340" s="17">
        <v>337</v>
      </c>
      <c r="F340" s="162" t="e">
        <f>新様式97_看護職員処遇改善評価料・入院ベースアップ評価料!$M$116-A340</f>
        <v>#VALUE!</v>
      </c>
      <c r="G340" s="162" t="e">
        <f>新様式97_看護職員処遇改善評価料・入院ベースアップ評価料!$M$116-B340</f>
        <v>#VALUE!</v>
      </c>
      <c r="H340" s="17" t="e">
        <f t="shared" si="5"/>
        <v>#VALUE!</v>
      </c>
      <c r="I340" s="17" t="e">
        <f>IF(新様式97_看護職員処遇改善評価料・入院ベースアップ評価料!$M$116=B340,"",IF(H340&lt;=0,"該当",""))</f>
        <v>#VALUE!</v>
      </c>
      <c r="J340" s="17" t="e">
        <f>IF(AND(A340&lt;=#REF!,#REF!&lt;'リスト（入院R9）'!B340),"該当","")</f>
        <v>#REF!</v>
      </c>
      <c r="K340" s="17" t="s">
        <v>731</v>
      </c>
    </row>
    <row r="341" spans="1:11">
      <c r="A341" s="17">
        <v>337.5</v>
      </c>
      <c r="B341" s="17">
        <v>338.5</v>
      </c>
      <c r="C341" s="17" t="s">
        <v>732</v>
      </c>
      <c r="D341" s="17">
        <v>338</v>
      </c>
      <c r="F341" s="162" t="e">
        <f>新様式97_看護職員処遇改善評価料・入院ベースアップ評価料!$M$116-A341</f>
        <v>#VALUE!</v>
      </c>
      <c r="G341" s="162" t="e">
        <f>新様式97_看護職員処遇改善評価料・入院ベースアップ評価料!$M$116-B341</f>
        <v>#VALUE!</v>
      </c>
      <c r="H341" s="17" t="e">
        <f t="shared" si="5"/>
        <v>#VALUE!</v>
      </c>
      <c r="I341" s="17" t="e">
        <f>IF(新様式97_看護職員処遇改善評価料・入院ベースアップ評価料!$M$116=B341,"",IF(H341&lt;=0,"該当",""))</f>
        <v>#VALUE!</v>
      </c>
      <c r="J341" s="17" t="e">
        <f>IF(AND(A341&lt;=#REF!,#REF!&lt;'リスト（入院R9）'!B341),"該当","")</f>
        <v>#REF!</v>
      </c>
      <c r="K341" s="17" t="s">
        <v>732</v>
      </c>
    </row>
    <row r="342" spans="1:11">
      <c r="A342" s="17">
        <v>338.5</v>
      </c>
      <c r="B342" s="17">
        <v>339.5</v>
      </c>
      <c r="C342" s="17" t="s">
        <v>733</v>
      </c>
      <c r="D342" s="17">
        <v>339</v>
      </c>
      <c r="F342" s="162" t="e">
        <f>新様式97_看護職員処遇改善評価料・入院ベースアップ評価料!$M$116-A342</f>
        <v>#VALUE!</v>
      </c>
      <c r="G342" s="162" t="e">
        <f>新様式97_看護職員処遇改善評価料・入院ベースアップ評価料!$M$116-B342</f>
        <v>#VALUE!</v>
      </c>
      <c r="H342" s="17" t="e">
        <f t="shared" si="5"/>
        <v>#VALUE!</v>
      </c>
      <c r="I342" s="17" t="e">
        <f>IF(新様式97_看護職員処遇改善評価料・入院ベースアップ評価料!$M$116=B342,"",IF(H342&lt;=0,"該当",""))</f>
        <v>#VALUE!</v>
      </c>
      <c r="J342" s="17" t="e">
        <f>IF(AND(A342&lt;=#REF!,#REF!&lt;'リスト（入院R9）'!B342),"該当","")</f>
        <v>#REF!</v>
      </c>
      <c r="K342" s="17" t="s">
        <v>733</v>
      </c>
    </row>
    <row r="343" spans="1:11">
      <c r="A343" s="17">
        <v>339.5</v>
      </c>
      <c r="B343" s="17">
        <v>340.5</v>
      </c>
      <c r="C343" s="17" t="s">
        <v>734</v>
      </c>
      <c r="D343" s="17">
        <v>340</v>
      </c>
      <c r="F343" s="162" t="e">
        <f>新様式97_看護職員処遇改善評価料・入院ベースアップ評価料!$M$116-A343</f>
        <v>#VALUE!</v>
      </c>
      <c r="G343" s="162" t="e">
        <f>新様式97_看護職員処遇改善評価料・入院ベースアップ評価料!$M$116-B343</f>
        <v>#VALUE!</v>
      </c>
      <c r="H343" s="17" t="e">
        <f t="shared" si="5"/>
        <v>#VALUE!</v>
      </c>
      <c r="I343" s="17" t="e">
        <f>IF(新様式97_看護職員処遇改善評価料・入院ベースアップ評価料!$M$116=B343,"",IF(H343&lt;=0,"該当",""))</f>
        <v>#VALUE!</v>
      </c>
      <c r="J343" s="17" t="e">
        <f>IF(AND(A343&lt;=#REF!,#REF!&lt;'リスト（入院R9）'!B343),"該当","")</f>
        <v>#REF!</v>
      </c>
      <c r="K343" s="17" t="s">
        <v>734</v>
      </c>
    </row>
    <row r="344" spans="1:11">
      <c r="A344" s="17">
        <v>340.5</v>
      </c>
      <c r="B344" s="17">
        <v>341.5</v>
      </c>
      <c r="C344" s="17" t="s">
        <v>735</v>
      </c>
      <c r="D344" s="17">
        <v>341</v>
      </c>
      <c r="F344" s="162" t="e">
        <f>新様式97_看護職員処遇改善評価料・入院ベースアップ評価料!$M$116-A344</f>
        <v>#VALUE!</v>
      </c>
      <c r="G344" s="162" t="e">
        <f>新様式97_看護職員処遇改善評価料・入院ベースアップ評価料!$M$116-B344</f>
        <v>#VALUE!</v>
      </c>
      <c r="H344" s="17" t="e">
        <f t="shared" si="5"/>
        <v>#VALUE!</v>
      </c>
      <c r="I344" s="17" t="e">
        <f>IF(新様式97_看護職員処遇改善評価料・入院ベースアップ評価料!$M$116=B344,"",IF(H344&lt;=0,"該当",""))</f>
        <v>#VALUE!</v>
      </c>
      <c r="J344" s="17" t="e">
        <f>IF(AND(A344&lt;=#REF!,#REF!&lt;'リスト（入院R9）'!B344),"該当","")</f>
        <v>#REF!</v>
      </c>
      <c r="K344" s="17" t="s">
        <v>735</v>
      </c>
    </row>
    <row r="345" spans="1:11">
      <c r="A345" s="17">
        <v>341.5</v>
      </c>
      <c r="B345" s="17">
        <v>342.5</v>
      </c>
      <c r="C345" s="17" t="s">
        <v>736</v>
      </c>
      <c r="D345" s="17">
        <v>342</v>
      </c>
      <c r="F345" s="162" t="e">
        <f>新様式97_看護職員処遇改善評価料・入院ベースアップ評価料!$M$116-A345</f>
        <v>#VALUE!</v>
      </c>
      <c r="G345" s="162" t="e">
        <f>新様式97_看護職員処遇改善評価料・入院ベースアップ評価料!$M$116-B345</f>
        <v>#VALUE!</v>
      </c>
      <c r="H345" s="17" t="e">
        <f t="shared" si="5"/>
        <v>#VALUE!</v>
      </c>
      <c r="I345" s="17" t="e">
        <f>IF(新様式97_看護職員処遇改善評価料・入院ベースアップ評価料!$M$116=B345,"",IF(H345&lt;=0,"該当",""))</f>
        <v>#VALUE!</v>
      </c>
      <c r="J345" s="17" t="e">
        <f>IF(AND(A345&lt;=#REF!,#REF!&lt;'リスト（入院R9）'!B345),"該当","")</f>
        <v>#REF!</v>
      </c>
      <c r="K345" s="17" t="s">
        <v>736</v>
      </c>
    </row>
    <row r="346" spans="1:11">
      <c r="A346" s="17">
        <v>342.5</v>
      </c>
      <c r="B346" s="17">
        <v>343.5</v>
      </c>
      <c r="C346" s="17" t="s">
        <v>737</v>
      </c>
      <c r="D346" s="17">
        <v>343</v>
      </c>
      <c r="F346" s="162" t="e">
        <f>新様式97_看護職員処遇改善評価料・入院ベースアップ評価料!$M$116-A346</f>
        <v>#VALUE!</v>
      </c>
      <c r="G346" s="162" t="e">
        <f>新様式97_看護職員処遇改善評価料・入院ベースアップ評価料!$M$116-B346</f>
        <v>#VALUE!</v>
      </c>
      <c r="H346" s="17" t="e">
        <f t="shared" si="5"/>
        <v>#VALUE!</v>
      </c>
      <c r="I346" s="17" t="e">
        <f>IF(新様式97_看護職員処遇改善評価料・入院ベースアップ評価料!$M$116=B346,"",IF(H346&lt;=0,"該当",""))</f>
        <v>#VALUE!</v>
      </c>
      <c r="J346" s="17" t="e">
        <f>IF(AND(A346&lt;=#REF!,#REF!&lt;'リスト（入院R9）'!B346),"該当","")</f>
        <v>#REF!</v>
      </c>
      <c r="K346" s="17" t="s">
        <v>737</v>
      </c>
    </row>
    <row r="347" spans="1:11">
      <c r="A347" s="17">
        <v>343.5</v>
      </c>
      <c r="B347" s="17">
        <v>344.5</v>
      </c>
      <c r="C347" s="17" t="s">
        <v>738</v>
      </c>
      <c r="D347" s="17">
        <v>344</v>
      </c>
      <c r="F347" s="162" t="e">
        <f>新様式97_看護職員処遇改善評価料・入院ベースアップ評価料!$M$116-A347</f>
        <v>#VALUE!</v>
      </c>
      <c r="G347" s="162" t="e">
        <f>新様式97_看護職員処遇改善評価料・入院ベースアップ評価料!$M$116-B347</f>
        <v>#VALUE!</v>
      </c>
      <c r="H347" s="17" t="e">
        <f t="shared" si="5"/>
        <v>#VALUE!</v>
      </c>
      <c r="I347" s="17" t="e">
        <f>IF(新様式97_看護職員処遇改善評価料・入院ベースアップ評価料!$M$116=B347,"",IF(H347&lt;=0,"該当",""))</f>
        <v>#VALUE!</v>
      </c>
      <c r="J347" s="17" t="e">
        <f>IF(AND(A347&lt;=#REF!,#REF!&lt;'リスト（入院R9）'!B347),"該当","")</f>
        <v>#REF!</v>
      </c>
      <c r="K347" s="17" t="s">
        <v>738</v>
      </c>
    </row>
    <row r="348" spans="1:11">
      <c r="A348" s="17">
        <v>344.5</v>
      </c>
      <c r="B348" s="17">
        <v>345.5</v>
      </c>
      <c r="C348" s="17" t="s">
        <v>739</v>
      </c>
      <c r="D348" s="17">
        <v>345</v>
      </c>
      <c r="F348" s="162" t="e">
        <f>新様式97_看護職員処遇改善評価料・入院ベースアップ評価料!$M$116-A348</f>
        <v>#VALUE!</v>
      </c>
      <c r="G348" s="162" t="e">
        <f>新様式97_看護職員処遇改善評価料・入院ベースアップ評価料!$M$116-B348</f>
        <v>#VALUE!</v>
      </c>
      <c r="H348" s="17" t="e">
        <f t="shared" si="5"/>
        <v>#VALUE!</v>
      </c>
      <c r="I348" s="17" t="e">
        <f>IF(新様式97_看護職員処遇改善評価料・入院ベースアップ評価料!$M$116=B348,"",IF(H348&lt;=0,"該当",""))</f>
        <v>#VALUE!</v>
      </c>
      <c r="J348" s="17" t="e">
        <f>IF(AND(A348&lt;=#REF!,#REF!&lt;'リスト（入院R9）'!B348),"該当","")</f>
        <v>#REF!</v>
      </c>
      <c r="K348" s="17" t="s">
        <v>739</v>
      </c>
    </row>
    <row r="349" spans="1:11">
      <c r="A349" s="17">
        <v>345.5</v>
      </c>
      <c r="B349" s="17">
        <v>346.5</v>
      </c>
      <c r="C349" s="17" t="s">
        <v>740</v>
      </c>
      <c r="D349" s="17">
        <v>346</v>
      </c>
      <c r="F349" s="162" t="e">
        <f>新様式97_看護職員処遇改善評価料・入院ベースアップ評価料!$M$116-A349</f>
        <v>#VALUE!</v>
      </c>
      <c r="G349" s="162" t="e">
        <f>新様式97_看護職員処遇改善評価料・入院ベースアップ評価料!$M$116-B349</f>
        <v>#VALUE!</v>
      </c>
      <c r="H349" s="17" t="e">
        <f t="shared" si="5"/>
        <v>#VALUE!</v>
      </c>
      <c r="I349" s="17" t="e">
        <f>IF(新様式97_看護職員処遇改善評価料・入院ベースアップ評価料!$M$116=B349,"",IF(H349&lt;=0,"該当",""))</f>
        <v>#VALUE!</v>
      </c>
      <c r="J349" s="17" t="e">
        <f>IF(AND(A349&lt;=#REF!,#REF!&lt;'リスト（入院R9）'!B349),"該当","")</f>
        <v>#REF!</v>
      </c>
      <c r="K349" s="17" t="s">
        <v>740</v>
      </c>
    </row>
    <row r="350" spans="1:11">
      <c r="A350" s="17">
        <v>346.5</v>
      </c>
      <c r="B350" s="17">
        <v>347.5</v>
      </c>
      <c r="C350" s="17" t="s">
        <v>741</v>
      </c>
      <c r="D350" s="17">
        <v>347</v>
      </c>
      <c r="F350" s="162" t="e">
        <f>新様式97_看護職員処遇改善評価料・入院ベースアップ評価料!$M$116-A350</f>
        <v>#VALUE!</v>
      </c>
      <c r="G350" s="162" t="e">
        <f>新様式97_看護職員処遇改善評価料・入院ベースアップ評価料!$M$116-B350</f>
        <v>#VALUE!</v>
      </c>
      <c r="H350" s="17" t="e">
        <f t="shared" si="5"/>
        <v>#VALUE!</v>
      </c>
      <c r="I350" s="17" t="e">
        <f>IF(新様式97_看護職員処遇改善評価料・入院ベースアップ評価料!$M$116=B350,"",IF(H350&lt;=0,"該当",""))</f>
        <v>#VALUE!</v>
      </c>
      <c r="J350" s="17" t="e">
        <f>IF(AND(A350&lt;=#REF!,#REF!&lt;'リスト（入院R9）'!B350),"該当","")</f>
        <v>#REF!</v>
      </c>
      <c r="K350" s="17" t="s">
        <v>741</v>
      </c>
    </row>
    <row r="351" spans="1:11">
      <c r="A351" s="17">
        <v>347.5</v>
      </c>
      <c r="B351" s="17">
        <v>348.5</v>
      </c>
      <c r="C351" s="17" t="s">
        <v>742</v>
      </c>
      <c r="D351" s="17">
        <v>348</v>
      </c>
      <c r="F351" s="162" t="e">
        <f>新様式97_看護職員処遇改善評価料・入院ベースアップ評価料!$M$116-A351</f>
        <v>#VALUE!</v>
      </c>
      <c r="G351" s="162" t="e">
        <f>新様式97_看護職員処遇改善評価料・入院ベースアップ評価料!$M$116-B351</f>
        <v>#VALUE!</v>
      </c>
      <c r="H351" s="17" t="e">
        <f t="shared" si="5"/>
        <v>#VALUE!</v>
      </c>
      <c r="I351" s="17" t="e">
        <f>IF(新様式97_看護職員処遇改善評価料・入院ベースアップ評価料!$M$116=B351,"",IF(H351&lt;=0,"該当",""))</f>
        <v>#VALUE!</v>
      </c>
      <c r="J351" s="17" t="e">
        <f>IF(AND(A351&lt;=#REF!,#REF!&lt;'リスト（入院R9）'!B351),"該当","")</f>
        <v>#REF!</v>
      </c>
      <c r="K351" s="17" t="s">
        <v>742</v>
      </c>
    </row>
    <row r="352" spans="1:11">
      <c r="A352" s="17">
        <v>348.5</v>
      </c>
      <c r="B352" s="17">
        <v>349.5</v>
      </c>
      <c r="C352" s="17" t="s">
        <v>743</v>
      </c>
      <c r="D352" s="17">
        <v>349</v>
      </c>
      <c r="F352" s="162" t="e">
        <f>新様式97_看護職員処遇改善評価料・入院ベースアップ評価料!$M$116-A352</f>
        <v>#VALUE!</v>
      </c>
      <c r="G352" s="162" t="e">
        <f>新様式97_看護職員処遇改善評価料・入院ベースアップ評価料!$M$116-B352</f>
        <v>#VALUE!</v>
      </c>
      <c r="H352" s="17" t="e">
        <f t="shared" si="5"/>
        <v>#VALUE!</v>
      </c>
      <c r="I352" s="17" t="e">
        <f>IF(新様式97_看護職員処遇改善評価料・入院ベースアップ評価料!$M$116=B352,"",IF(H352&lt;=0,"該当",""))</f>
        <v>#VALUE!</v>
      </c>
      <c r="J352" s="17" t="e">
        <f>IF(AND(A352&lt;=#REF!,#REF!&lt;'リスト（入院R9）'!B352),"該当","")</f>
        <v>#REF!</v>
      </c>
      <c r="K352" s="17" t="s">
        <v>743</v>
      </c>
    </row>
    <row r="353" spans="1:11">
      <c r="A353" s="17">
        <v>349.5</v>
      </c>
      <c r="B353" s="17">
        <v>350.5</v>
      </c>
      <c r="C353" s="17" t="s">
        <v>744</v>
      </c>
      <c r="D353" s="17">
        <v>350</v>
      </c>
      <c r="F353" s="162" t="e">
        <f>新様式97_看護職員処遇改善評価料・入院ベースアップ評価料!$M$116-A353</f>
        <v>#VALUE!</v>
      </c>
      <c r="G353" s="162" t="e">
        <f>新様式97_看護職員処遇改善評価料・入院ベースアップ評価料!$M$116-B353</f>
        <v>#VALUE!</v>
      </c>
      <c r="H353" s="17" t="e">
        <f t="shared" si="5"/>
        <v>#VALUE!</v>
      </c>
      <c r="I353" s="17" t="e">
        <f>IF(新様式97_看護職員処遇改善評価料・入院ベースアップ評価料!$M$116=B353,"",IF(H353&lt;=0,"該当",""))</f>
        <v>#VALUE!</v>
      </c>
      <c r="J353" s="17" t="e">
        <f>IF(AND(A353&lt;=#REF!,#REF!&lt;'リスト（入院R9）'!B353),"該当","")</f>
        <v>#REF!</v>
      </c>
      <c r="K353" s="17" t="s">
        <v>744</v>
      </c>
    </row>
    <row r="354" spans="1:11">
      <c r="A354" s="17">
        <v>350.5</v>
      </c>
      <c r="B354" s="17">
        <v>351.5</v>
      </c>
      <c r="C354" s="17" t="s">
        <v>745</v>
      </c>
      <c r="D354" s="17">
        <v>351</v>
      </c>
      <c r="F354" s="162" t="e">
        <f>新様式97_看護職員処遇改善評価料・入院ベースアップ評価料!$M$116-A354</f>
        <v>#VALUE!</v>
      </c>
      <c r="G354" s="162" t="e">
        <f>新様式97_看護職員処遇改善評価料・入院ベースアップ評価料!$M$116-B354</f>
        <v>#VALUE!</v>
      </c>
      <c r="H354" s="17" t="e">
        <f t="shared" si="5"/>
        <v>#VALUE!</v>
      </c>
      <c r="I354" s="17" t="e">
        <f>IF(新様式97_看護職員処遇改善評価料・入院ベースアップ評価料!$M$116=B354,"",IF(H354&lt;=0,"該当",""))</f>
        <v>#VALUE!</v>
      </c>
      <c r="J354" s="17" t="e">
        <f>IF(AND(A354&lt;=#REF!,#REF!&lt;'リスト（入院R9）'!B354),"該当","")</f>
        <v>#REF!</v>
      </c>
      <c r="K354" s="17" t="s">
        <v>745</v>
      </c>
    </row>
    <row r="355" spans="1:11">
      <c r="A355" s="17">
        <v>351.5</v>
      </c>
      <c r="B355" s="17">
        <v>352.5</v>
      </c>
      <c r="C355" s="17" t="s">
        <v>746</v>
      </c>
      <c r="D355" s="17">
        <v>352</v>
      </c>
      <c r="F355" s="162" t="e">
        <f>新様式97_看護職員処遇改善評価料・入院ベースアップ評価料!$M$116-A355</f>
        <v>#VALUE!</v>
      </c>
      <c r="G355" s="162" t="e">
        <f>新様式97_看護職員処遇改善評価料・入院ベースアップ評価料!$M$116-B355</f>
        <v>#VALUE!</v>
      </c>
      <c r="H355" s="17" t="e">
        <f t="shared" si="5"/>
        <v>#VALUE!</v>
      </c>
      <c r="I355" s="17" t="e">
        <f>IF(新様式97_看護職員処遇改善評価料・入院ベースアップ評価料!$M$116=B355,"",IF(H355&lt;=0,"該当",""))</f>
        <v>#VALUE!</v>
      </c>
      <c r="J355" s="17" t="e">
        <f>IF(AND(A355&lt;=#REF!,#REF!&lt;'リスト（入院R9）'!B355),"該当","")</f>
        <v>#REF!</v>
      </c>
      <c r="K355" s="17" t="s">
        <v>746</v>
      </c>
    </row>
    <row r="356" spans="1:11">
      <c r="A356" s="17">
        <v>352.5</v>
      </c>
      <c r="B356" s="17">
        <v>353.5</v>
      </c>
      <c r="C356" s="17" t="s">
        <v>747</v>
      </c>
      <c r="D356" s="17">
        <v>353</v>
      </c>
      <c r="F356" s="162" t="e">
        <f>新様式97_看護職員処遇改善評価料・入院ベースアップ評価料!$M$116-A356</f>
        <v>#VALUE!</v>
      </c>
      <c r="G356" s="162" t="e">
        <f>新様式97_看護職員処遇改善評価料・入院ベースアップ評価料!$M$116-B356</f>
        <v>#VALUE!</v>
      </c>
      <c r="H356" s="17" t="e">
        <f t="shared" si="5"/>
        <v>#VALUE!</v>
      </c>
      <c r="I356" s="17" t="e">
        <f>IF(新様式97_看護職員処遇改善評価料・入院ベースアップ評価料!$M$116=B356,"",IF(H356&lt;=0,"該当",""))</f>
        <v>#VALUE!</v>
      </c>
      <c r="J356" s="17" t="e">
        <f>IF(AND(A356&lt;=#REF!,#REF!&lt;'リスト（入院R9）'!B356),"該当","")</f>
        <v>#REF!</v>
      </c>
      <c r="K356" s="17" t="s">
        <v>747</v>
      </c>
    </row>
    <row r="357" spans="1:11">
      <c r="A357" s="17">
        <v>353.5</v>
      </c>
      <c r="B357" s="17">
        <v>354.5</v>
      </c>
      <c r="C357" s="17" t="s">
        <v>748</v>
      </c>
      <c r="D357" s="17">
        <v>354</v>
      </c>
      <c r="F357" s="162" t="e">
        <f>新様式97_看護職員処遇改善評価料・入院ベースアップ評価料!$M$116-A357</f>
        <v>#VALUE!</v>
      </c>
      <c r="G357" s="162" t="e">
        <f>新様式97_看護職員処遇改善評価料・入院ベースアップ評価料!$M$116-B357</f>
        <v>#VALUE!</v>
      </c>
      <c r="H357" s="17" t="e">
        <f t="shared" si="5"/>
        <v>#VALUE!</v>
      </c>
      <c r="I357" s="17" t="e">
        <f>IF(新様式97_看護職員処遇改善評価料・入院ベースアップ評価料!$M$116=B357,"",IF(H357&lt;=0,"該当",""))</f>
        <v>#VALUE!</v>
      </c>
      <c r="J357" s="17" t="e">
        <f>IF(AND(A357&lt;=#REF!,#REF!&lt;'リスト（入院R9）'!B357),"該当","")</f>
        <v>#REF!</v>
      </c>
      <c r="K357" s="17" t="s">
        <v>748</v>
      </c>
    </row>
    <row r="358" spans="1:11">
      <c r="A358" s="17">
        <v>354.5</v>
      </c>
      <c r="B358" s="17">
        <v>355.5</v>
      </c>
      <c r="C358" s="17" t="s">
        <v>749</v>
      </c>
      <c r="D358" s="17">
        <v>355</v>
      </c>
      <c r="F358" s="162" t="e">
        <f>新様式97_看護職員処遇改善評価料・入院ベースアップ評価料!$M$116-A358</f>
        <v>#VALUE!</v>
      </c>
      <c r="G358" s="162" t="e">
        <f>新様式97_看護職員処遇改善評価料・入院ベースアップ評価料!$M$116-B358</f>
        <v>#VALUE!</v>
      </c>
      <c r="H358" s="17" t="e">
        <f t="shared" si="5"/>
        <v>#VALUE!</v>
      </c>
      <c r="I358" s="17" t="e">
        <f>IF(新様式97_看護職員処遇改善評価料・入院ベースアップ評価料!$M$116=B358,"",IF(H358&lt;=0,"該当",""))</f>
        <v>#VALUE!</v>
      </c>
      <c r="J358" s="17" t="e">
        <f>IF(AND(A358&lt;=#REF!,#REF!&lt;'リスト（入院R9）'!B358),"該当","")</f>
        <v>#REF!</v>
      </c>
      <c r="K358" s="17" t="s">
        <v>749</v>
      </c>
    </row>
    <row r="359" spans="1:11">
      <c r="A359" s="17">
        <v>355.5</v>
      </c>
      <c r="B359" s="17">
        <v>356.5</v>
      </c>
      <c r="C359" s="17" t="s">
        <v>750</v>
      </c>
      <c r="D359" s="17">
        <v>356</v>
      </c>
      <c r="F359" s="162" t="e">
        <f>新様式97_看護職員処遇改善評価料・入院ベースアップ評価料!$M$116-A359</f>
        <v>#VALUE!</v>
      </c>
      <c r="G359" s="162" t="e">
        <f>新様式97_看護職員処遇改善評価料・入院ベースアップ評価料!$M$116-B359</f>
        <v>#VALUE!</v>
      </c>
      <c r="H359" s="17" t="e">
        <f t="shared" si="5"/>
        <v>#VALUE!</v>
      </c>
      <c r="I359" s="17" t="e">
        <f>IF(新様式97_看護職員処遇改善評価料・入院ベースアップ評価料!$M$116=B359,"",IF(H359&lt;=0,"該当",""))</f>
        <v>#VALUE!</v>
      </c>
      <c r="J359" s="17" t="e">
        <f>IF(AND(A359&lt;=#REF!,#REF!&lt;'リスト（入院R9）'!B359),"該当","")</f>
        <v>#REF!</v>
      </c>
      <c r="K359" s="17" t="s">
        <v>750</v>
      </c>
    </row>
    <row r="360" spans="1:11">
      <c r="A360" s="17">
        <v>356.5</v>
      </c>
      <c r="B360" s="17">
        <v>357.5</v>
      </c>
      <c r="C360" s="17" t="s">
        <v>751</v>
      </c>
      <c r="D360" s="17">
        <v>357</v>
      </c>
      <c r="F360" s="162" t="e">
        <f>新様式97_看護職員処遇改善評価料・入院ベースアップ評価料!$M$116-A360</f>
        <v>#VALUE!</v>
      </c>
      <c r="G360" s="162" t="e">
        <f>新様式97_看護職員処遇改善評価料・入院ベースアップ評価料!$M$116-B360</f>
        <v>#VALUE!</v>
      </c>
      <c r="H360" s="17" t="e">
        <f t="shared" si="5"/>
        <v>#VALUE!</v>
      </c>
      <c r="I360" s="17" t="e">
        <f>IF(新様式97_看護職員処遇改善評価料・入院ベースアップ評価料!$M$116=B360,"",IF(H360&lt;=0,"該当",""))</f>
        <v>#VALUE!</v>
      </c>
      <c r="J360" s="17" t="e">
        <f>IF(AND(A360&lt;=#REF!,#REF!&lt;'リスト（入院R9）'!B360),"該当","")</f>
        <v>#REF!</v>
      </c>
      <c r="K360" s="17" t="s">
        <v>751</v>
      </c>
    </row>
    <row r="361" spans="1:11">
      <c r="A361" s="17">
        <v>357.5</v>
      </c>
      <c r="B361" s="17">
        <v>358.5</v>
      </c>
      <c r="C361" s="17" t="s">
        <v>752</v>
      </c>
      <c r="D361" s="17">
        <v>358</v>
      </c>
      <c r="F361" s="162" t="e">
        <f>新様式97_看護職員処遇改善評価料・入院ベースアップ評価料!$M$116-A361</f>
        <v>#VALUE!</v>
      </c>
      <c r="G361" s="162" t="e">
        <f>新様式97_看護職員処遇改善評価料・入院ベースアップ評価料!$M$116-B361</f>
        <v>#VALUE!</v>
      </c>
      <c r="H361" s="17" t="e">
        <f t="shared" si="5"/>
        <v>#VALUE!</v>
      </c>
      <c r="I361" s="17" t="e">
        <f>IF(新様式97_看護職員処遇改善評価料・入院ベースアップ評価料!$M$116=B361,"",IF(H361&lt;=0,"該当",""))</f>
        <v>#VALUE!</v>
      </c>
      <c r="J361" s="17" t="e">
        <f>IF(AND(A361&lt;=#REF!,#REF!&lt;'リスト（入院R9）'!B361),"該当","")</f>
        <v>#REF!</v>
      </c>
      <c r="K361" s="17" t="s">
        <v>752</v>
      </c>
    </row>
    <row r="362" spans="1:11">
      <c r="A362" s="17">
        <v>358.5</v>
      </c>
      <c r="B362" s="17">
        <v>359.5</v>
      </c>
      <c r="C362" s="17" t="s">
        <v>753</v>
      </c>
      <c r="D362" s="17">
        <v>359</v>
      </c>
      <c r="F362" s="162" t="e">
        <f>新様式97_看護職員処遇改善評価料・入院ベースアップ評価料!$M$116-A362</f>
        <v>#VALUE!</v>
      </c>
      <c r="G362" s="162" t="e">
        <f>新様式97_看護職員処遇改善評価料・入院ベースアップ評価料!$M$116-B362</f>
        <v>#VALUE!</v>
      </c>
      <c r="H362" s="17" t="e">
        <f t="shared" si="5"/>
        <v>#VALUE!</v>
      </c>
      <c r="I362" s="17" t="e">
        <f>IF(新様式97_看護職員処遇改善評価料・入院ベースアップ評価料!$M$116=B362,"",IF(H362&lt;=0,"該当",""))</f>
        <v>#VALUE!</v>
      </c>
      <c r="J362" s="17" t="e">
        <f>IF(AND(A362&lt;=#REF!,#REF!&lt;'リスト（入院R9）'!B362),"該当","")</f>
        <v>#REF!</v>
      </c>
      <c r="K362" s="17" t="s">
        <v>753</v>
      </c>
    </row>
    <row r="363" spans="1:11">
      <c r="A363" s="17">
        <v>359.5</v>
      </c>
      <c r="B363" s="17">
        <v>360.5</v>
      </c>
      <c r="C363" s="17" t="s">
        <v>754</v>
      </c>
      <c r="D363" s="17">
        <v>360</v>
      </c>
      <c r="F363" s="162" t="e">
        <f>新様式97_看護職員処遇改善評価料・入院ベースアップ評価料!$M$116-A363</f>
        <v>#VALUE!</v>
      </c>
      <c r="G363" s="162" t="e">
        <f>新様式97_看護職員処遇改善評価料・入院ベースアップ評価料!$M$116-B363</f>
        <v>#VALUE!</v>
      </c>
      <c r="H363" s="17" t="e">
        <f t="shared" si="5"/>
        <v>#VALUE!</v>
      </c>
      <c r="I363" s="17" t="e">
        <f>IF(新様式97_看護職員処遇改善評価料・入院ベースアップ評価料!$M$116=B363,"",IF(H363&lt;=0,"該当",""))</f>
        <v>#VALUE!</v>
      </c>
      <c r="J363" s="17" t="e">
        <f>IF(AND(A363&lt;=#REF!,#REF!&lt;'リスト（入院R9）'!B363),"該当","")</f>
        <v>#REF!</v>
      </c>
      <c r="K363" s="17" t="s">
        <v>754</v>
      </c>
    </row>
    <row r="364" spans="1:11">
      <c r="A364" s="17">
        <v>360.5</v>
      </c>
      <c r="B364" s="17">
        <v>361.5</v>
      </c>
      <c r="C364" s="17" t="s">
        <v>755</v>
      </c>
      <c r="D364" s="17">
        <v>361</v>
      </c>
      <c r="F364" s="162" t="e">
        <f>新様式97_看護職員処遇改善評価料・入院ベースアップ評価料!$M$116-A364</f>
        <v>#VALUE!</v>
      </c>
      <c r="G364" s="162" t="e">
        <f>新様式97_看護職員処遇改善評価料・入院ベースアップ評価料!$M$116-B364</f>
        <v>#VALUE!</v>
      </c>
      <c r="H364" s="17" t="e">
        <f t="shared" si="5"/>
        <v>#VALUE!</v>
      </c>
      <c r="I364" s="17" t="e">
        <f>IF(新様式97_看護職員処遇改善評価料・入院ベースアップ評価料!$M$116=B364,"",IF(H364&lt;=0,"該当",""))</f>
        <v>#VALUE!</v>
      </c>
      <c r="J364" s="17" t="e">
        <f>IF(AND(A364&lt;=#REF!,#REF!&lt;'リスト（入院R9）'!B364),"該当","")</f>
        <v>#REF!</v>
      </c>
      <c r="K364" s="17" t="s">
        <v>755</v>
      </c>
    </row>
    <row r="365" spans="1:11">
      <c r="A365" s="17">
        <v>361.5</v>
      </c>
      <c r="B365" s="17">
        <v>362.5</v>
      </c>
      <c r="C365" s="17" t="s">
        <v>756</v>
      </c>
      <c r="D365" s="17">
        <v>362</v>
      </c>
      <c r="F365" s="162" t="e">
        <f>新様式97_看護職員処遇改善評価料・入院ベースアップ評価料!$M$116-A365</f>
        <v>#VALUE!</v>
      </c>
      <c r="G365" s="162" t="e">
        <f>新様式97_看護職員処遇改善評価料・入院ベースアップ評価料!$M$116-B365</f>
        <v>#VALUE!</v>
      </c>
      <c r="H365" s="17" t="e">
        <f t="shared" si="5"/>
        <v>#VALUE!</v>
      </c>
      <c r="I365" s="17" t="e">
        <f>IF(新様式97_看護職員処遇改善評価料・入院ベースアップ評価料!$M$116=B365,"",IF(H365&lt;=0,"該当",""))</f>
        <v>#VALUE!</v>
      </c>
      <c r="J365" s="17" t="e">
        <f>IF(AND(A365&lt;=#REF!,#REF!&lt;'リスト（入院R9）'!B365),"該当","")</f>
        <v>#REF!</v>
      </c>
      <c r="K365" s="17" t="s">
        <v>756</v>
      </c>
    </row>
    <row r="366" spans="1:11">
      <c r="A366" s="17">
        <v>362.5</v>
      </c>
      <c r="B366" s="17">
        <v>363.5</v>
      </c>
      <c r="C366" s="17" t="s">
        <v>757</v>
      </c>
      <c r="D366" s="17">
        <v>363</v>
      </c>
      <c r="F366" s="162" t="e">
        <f>新様式97_看護職員処遇改善評価料・入院ベースアップ評価料!$M$116-A366</f>
        <v>#VALUE!</v>
      </c>
      <c r="G366" s="162" t="e">
        <f>新様式97_看護職員処遇改善評価料・入院ベースアップ評価料!$M$116-B366</f>
        <v>#VALUE!</v>
      </c>
      <c r="H366" s="17" t="e">
        <f t="shared" si="5"/>
        <v>#VALUE!</v>
      </c>
      <c r="I366" s="17" t="e">
        <f>IF(新様式97_看護職員処遇改善評価料・入院ベースアップ評価料!$M$116=B366,"",IF(H366&lt;=0,"該当",""))</f>
        <v>#VALUE!</v>
      </c>
      <c r="J366" s="17" t="e">
        <f>IF(AND(A366&lt;=#REF!,#REF!&lt;'リスト（入院R9）'!B366),"該当","")</f>
        <v>#REF!</v>
      </c>
      <c r="K366" s="17" t="s">
        <v>757</v>
      </c>
    </row>
    <row r="367" spans="1:11">
      <c r="A367" s="17">
        <v>363.5</v>
      </c>
      <c r="B367" s="17">
        <v>364.5</v>
      </c>
      <c r="C367" s="17" t="s">
        <v>758</v>
      </c>
      <c r="D367" s="17">
        <v>364</v>
      </c>
      <c r="F367" s="162" t="e">
        <f>新様式97_看護職員処遇改善評価料・入院ベースアップ評価料!$M$116-A367</f>
        <v>#VALUE!</v>
      </c>
      <c r="G367" s="162" t="e">
        <f>新様式97_看護職員処遇改善評価料・入院ベースアップ評価料!$M$116-B367</f>
        <v>#VALUE!</v>
      </c>
      <c r="H367" s="17" t="e">
        <f t="shared" si="5"/>
        <v>#VALUE!</v>
      </c>
      <c r="I367" s="17" t="e">
        <f>IF(新様式97_看護職員処遇改善評価料・入院ベースアップ評価料!$M$116=B367,"",IF(H367&lt;=0,"該当",""))</f>
        <v>#VALUE!</v>
      </c>
      <c r="J367" s="17" t="e">
        <f>IF(AND(A367&lt;=#REF!,#REF!&lt;'リスト（入院R9）'!B367),"該当","")</f>
        <v>#REF!</v>
      </c>
      <c r="K367" s="17" t="s">
        <v>758</v>
      </c>
    </row>
    <row r="368" spans="1:11">
      <c r="A368" s="17">
        <v>364.5</v>
      </c>
      <c r="B368" s="17">
        <v>365.5</v>
      </c>
      <c r="C368" s="17" t="s">
        <v>759</v>
      </c>
      <c r="D368" s="17">
        <v>365</v>
      </c>
      <c r="F368" s="162" t="e">
        <f>新様式97_看護職員処遇改善評価料・入院ベースアップ評価料!$M$116-A368</f>
        <v>#VALUE!</v>
      </c>
      <c r="G368" s="162" t="e">
        <f>新様式97_看護職員処遇改善評価料・入院ベースアップ評価料!$M$116-B368</f>
        <v>#VALUE!</v>
      </c>
      <c r="H368" s="17" t="e">
        <f t="shared" si="5"/>
        <v>#VALUE!</v>
      </c>
      <c r="I368" s="17" t="e">
        <f>IF(新様式97_看護職員処遇改善評価料・入院ベースアップ評価料!$M$116=B368,"",IF(H368&lt;=0,"該当",""))</f>
        <v>#VALUE!</v>
      </c>
      <c r="J368" s="17" t="e">
        <f>IF(AND(A368&lt;=#REF!,#REF!&lt;'リスト（入院R9）'!B368),"該当","")</f>
        <v>#REF!</v>
      </c>
      <c r="K368" s="17" t="s">
        <v>759</v>
      </c>
    </row>
    <row r="369" spans="1:11">
      <c r="A369" s="17">
        <v>365.5</v>
      </c>
      <c r="B369" s="17">
        <v>366.5</v>
      </c>
      <c r="C369" s="17" t="s">
        <v>760</v>
      </c>
      <c r="D369" s="17">
        <v>366</v>
      </c>
      <c r="F369" s="162" t="e">
        <f>新様式97_看護職員処遇改善評価料・入院ベースアップ評価料!$M$116-A369</f>
        <v>#VALUE!</v>
      </c>
      <c r="G369" s="162" t="e">
        <f>新様式97_看護職員処遇改善評価料・入院ベースアップ評価料!$M$116-B369</f>
        <v>#VALUE!</v>
      </c>
      <c r="H369" s="17" t="e">
        <f t="shared" si="5"/>
        <v>#VALUE!</v>
      </c>
      <c r="I369" s="17" t="e">
        <f>IF(新様式97_看護職員処遇改善評価料・入院ベースアップ評価料!$M$116=B369,"",IF(H369&lt;=0,"該当",""))</f>
        <v>#VALUE!</v>
      </c>
      <c r="J369" s="17" t="e">
        <f>IF(AND(A369&lt;=#REF!,#REF!&lt;'リスト（入院R9）'!B369),"該当","")</f>
        <v>#REF!</v>
      </c>
      <c r="K369" s="17" t="s">
        <v>760</v>
      </c>
    </row>
    <row r="370" spans="1:11">
      <c r="A370" s="17">
        <v>366.5</v>
      </c>
      <c r="B370" s="17">
        <v>367.5</v>
      </c>
      <c r="C370" s="17" t="s">
        <v>761</v>
      </c>
      <c r="D370" s="17">
        <v>367</v>
      </c>
      <c r="F370" s="162" t="e">
        <f>新様式97_看護職員処遇改善評価料・入院ベースアップ評価料!$M$116-A370</f>
        <v>#VALUE!</v>
      </c>
      <c r="G370" s="162" t="e">
        <f>新様式97_看護職員処遇改善評価料・入院ベースアップ評価料!$M$116-B370</f>
        <v>#VALUE!</v>
      </c>
      <c r="H370" s="17" t="e">
        <f t="shared" si="5"/>
        <v>#VALUE!</v>
      </c>
      <c r="I370" s="17" t="e">
        <f>IF(新様式97_看護職員処遇改善評価料・入院ベースアップ評価料!$M$116=B370,"",IF(H370&lt;=0,"該当",""))</f>
        <v>#VALUE!</v>
      </c>
      <c r="J370" s="17" t="e">
        <f>IF(AND(A370&lt;=#REF!,#REF!&lt;'リスト（入院R9）'!B370),"該当","")</f>
        <v>#REF!</v>
      </c>
      <c r="K370" s="17" t="s">
        <v>761</v>
      </c>
    </row>
    <row r="371" spans="1:11">
      <c r="A371" s="17">
        <v>367.5</v>
      </c>
      <c r="B371" s="17">
        <v>368.5</v>
      </c>
      <c r="C371" s="17" t="s">
        <v>762</v>
      </c>
      <c r="D371" s="17">
        <v>368</v>
      </c>
      <c r="F371" s="162" t="e">
        <f>新様式97_看護職員処遇改善評価料・入院ベースアップ評価料!$M$116-A371</f>
        <v>#VALUE!</v>
      </c>
      <c r="G371" s="162" t="e">
        <f>新様式97_看護職員処遇改善評価料・入院ベースアップ評価料!$M$116-B371</f>
        <v>#VALUE!</v>
      </c>
      <c r="H371" s="17" t="e">
        <f t="shared" si="5"/>
        <v>#VALUE!</v>
      </c>
      <c r="I371" s="17" t="e">
        <f>IF(新様式97_看護職員処遇改善評価料・入院ベースアップ評価料!$M$116=B371,"",IF(H371&lt;=0,"該当",""))</f>
        <v>#VALUE!</v>
      </c>
      <c r="J371" s="17" t="e">
        <f>IF(AND(A371&lt;=#REF!,#REF!&lt;'リスト（入院R9）'!B371),"該当","")</f>
        <v>#REF!</v>
      </c>
      <c r="K371" s="17" t="s">
        <v>762</v>
      </c>
    </row>
    <row r="372" spans="1:11">
      <c r="A372" s="17">
        <v>368.5</v>
      </c>
      <c r="B372" s="17">
        <v>369.5</v>
      </c>
      <c r="C372" s="17" t="s">
        <v>763</v>
      </c>
      <c r="D372" s="17">
        <v>369</v>
      </c>
      <c r="F372" s="162" t="e">
        <f>新様式97_看護職員処遇改善評価料・入院ベースアップ評価料!$M$116-A372</f>
        <v>#VALUE!</v>
      </c>
      <c r="G372" s="162" t="e">
        <f>新様式97_看護職員処遇改善評価料・入院ベースアップ評価料!$M$116-B372</f>
        <v>#VALUE!</v>
      </c>
      <c r="H372" s="17" t="e">
        <f t="shared" si="5"/>
        <v>#VALUE!</v>
      </c>
      <c r="I372" s="17" t="e">
        <f>IF(新様式97_看護職員処遇改善評価料・入院ベースアップ評価料!$M$116=B372,"",IF(H372&lt;=0,"該当",""))</f>
        <v>#VALUE!</v>
      </c>
      <c r="J372" s="17" t="e">
        <f>IF(AND(A372&lt;=#REF!,#REF!&lt;'リスト（入院R9）'!B372),"該当","")</f>
        <v>#REF!</v>
      </c>
      <c r="K372" s="17" t="s">
        <v>763</v>
      </c>
    </row>
    <row r="373" spans="1:11">
      <c r="A373" s="17">
        <v>369.5</v>
      </c>
      <c r="B373" s="17">
        <v>370.5</v>
      </c>
      <c r="C373" s="17" t="s">
        <v>764</v>
      </c>
      <c r="D373" s="17">
        <v>370</v>
      </c>
      <c r="F373" s="162" t="e">
        <f>新様式97_看護職員処遇改善評価料・入院ベースアップ評価料!$M$116-A373</f>
        <v>#VALUE!</v>
      </c>
      <c r="G373" s="162" t="e">
        <f>新様式97_看護職員処遇改善評価料・入院ベースアップ評価料!$M$116-B373</f>
        <v>#VALUE!</v>
      </c>
      <c r="H373" s="17" t="e">
        <f t="shared" si="5"/>
        <v>#VALUE!</v>
      </c>
      <c r="I373" s="17" t="e">
        <f>IF(新様式97_看護職員処遇改善評価料・入院ベースアップ評価料!$M$116=B373,"",IF(H373&lt;=0,"該当",""))</f>
        <v>#VALUE!</v>
      </c>
      <c r="J373" s="17" t="e">
        <f>IF(AND(A373&lt;=#REF!,#REF!&lt;'リスト（入院R9）'!B373),"該当","")</f>
        <v>#REF!</v>
      </c>
      <c r="K373" s="17" t="s">
        <v>764</v>
      </c>
    </row>
    <row r="374" spans="1:11">
      <c r="A374" s="17">
        <v>370.5</v>
      </c>
      <c r="B374" s="17">
        <v>371.5</v>
      </c>
      <c r="C374" s="17" t="s">
        <v>765</v>
      </c>
      <c r="D374" s="17">
        <v>371</v>
      </c>
      <c r="F374" s="162" t="e">
        <f>新様式97_看護職員処遇改善評価料・入院ベースアップ評価料!$M$116-A374</f>
        <v>#VALUE!</v>
      </c>
      <c r="G374" s="162" t="e">
        <f>新様式97_看護職員処遇改善評価料・入院ベースアップ評価料!$M$116-B374</f>
        <v>#VALUE!</v>
      </c>
      <c r="H374" s="17" t="e">
        <f t="shared" si="5"/>
        <v>#VALUE!</v>
      </c>
      <c r="I374" s="17" t="e">
        <f>IF(新様式97_看護職員処遇改善評価料・入院ベースアップ評価料!$M$116=B374,"",IF(H374&lt;=0,"該当",""))</f>
        <v>#VALUE!</v>
      </c>
      <c r="J374" s="17" t="e">
        <f>IF(AND(A374&lt;=#REF!,#REF!&lt;'リスト（入院R9）'!B374),"該当","")</f>
        <v>#REF!</v>
      </c>
      <c r="K374" s="17" t="s">
        <v>765</v>
      </c>
    </row>
    <row r="375" spans="1:11">
      <c r="A375" s="17">
        <v>371.5</v>
      </c>
      <c r="B375" s="17">
        <v>372.5</v>
      </c>
      <c r="C375" s="17" t="s">
        <v>766</v>
      </c>
      <c r="D375" s="17">
        <v>372</v>
      </c>
      <c r="F375" s="162" t="e">
        <f>新様式97_看護職員処遇改善評価料・入院ベースアップ評価料!$M$116-A375</f>
        <v>#VALUE!</v>
      </c>
      <c r="G375" s="162" t="e">
        <f>新様式97_看護職員処遇改善評価料・入院ベースアップ評価料!$M$116-B375</f>
        <v>#VALUE!</v>
      </c>
      <c r="H375" s="17" t="e">
        <f t="shared" si="5"/>
        <v>#VALUE!</v>
      </c>
      <c r="I375" s="17" t="e">
        <f>IF(新様式97_看護職員処遇改善評価料・入院ベースアップ評価料!$M$116=B375,"",IF(H375&lt;=0,"該当",""))</f>
        <v>#VALUE!</v>
      </c>
      <c r="J375" s="17" t="e">
        <f>IF(AND(A375&lt;=#REF!,#REF!&lt;'リスト（入院R9）'!B375),"該当","")</f>
        <v>#REF!</v>
      </c>
      <c r="K375" s="17" t="s">
        <v>766</v>
      </c>
    </row>
    <row r="376" spans="1:11">
      <c r="A376" s="17">
        <v>372.5</v>
      </c>
      <c r="B376" s="17">
        <v>373.5</v>
      </c>
      <c r="C376" s="17" t="s">
        <v>767</v>
      </c>
      <c r="D376" s="17">
        <v>373</v>
      </c>
      <c r="F376" s="162" t="e">
        <f>新様式97_看護職員処遇改善評価料・入院ベースアップ評価料!$M$116-A376</f>
        <v>#VALUE!</v>
      </c>
      <c r="G376" s="162" t="e">
        <f>新様式97_看護職員処遇改善評価料・入院ベースアップ評価料!$M$116-B376</f>
        <v>#VALUE!</v>
      </c>
      <c r="H376" s="17" t="e">
        <f t="shared" si="5"/>
        <v>#VALUE!</v>
      </c>
      <c r="I376" s="17" t="e">
        <f>IF(新様式97_看護職員処遇改善評価料・入院ベースアップ評価料!$M$116=B376,"",IF(H376&lt;=0,"該当",""))</f>
        <v>#VALUE!</v>
      </c>
      <c r="J376" s="17" t="e">
        <f>IF(AND(A376&lt;=#REF!,#REF!&lt;'リスト（入院R9）'!B376),"該当","")</f>
        <v>#REF!</v>
      </c>
      <c r="K376" s="17" t="s">
        <v>767</v>
      </c>
    </row>
    <row r="377" spans="1:11">
      <c r="A377" s="17">
        <v>373.5</v>
      </c>
      <c r="B377" s="17">
        <v>374.5</v>
      </c>
      <c r="C377" s="17" t="s">
        <v>768</v>
      </c>
      <c r="D377" s="17">
        <v>374</v>
      </c>
      <c r="F377" s="162" t="e">
        <f>新様式97_看護職員処遇改善評価料・入院ベースアップ評価料!$M$116-A377</f>
        <v>#VALUE!</v>
      </c>
      <c r="G377" s="162" t="e">
        <f>新様式97_看護職員処遇改善評価料・入院ベースアップ評価料!$M$116-B377</f>
        <v>#VALUE!</v>
      </c>
      <c r="H377" s="17" t="e">
        <f t="shared" si="5"/>
        <v>#VALUE!</v>
      </c>
      <c r="I377" s="17" t="e">
        <f>IF(新様式97_看護職員処遇改善評価料・入院ベースアップ評価料!$M$116=B377,"",IF(H377&lt;=0,"該当",""))</f>
        <v>#VALUE!</v>
      </c>
      <c r="J377" s="17" t="e">
        <f>IF(AND(A377&lt;=#REF!,#REF!&lt;'リスト（入院R9）'!B377),"該当","")</f>
        <v>#REF!</v>
      </c>
      <c r="K377" s="17" t="s">
        <v>768</v>
      </c>
    </row>
    <row r="378" spans="1:11">
      <c r="A378" s="17">
        <v>374.5</v>
      </c>
      <c r="B378" s="17">
        <v>375.5</v>
      </c>
      <c r="C378" s="17" t="s">
        <v>769</v>
      </c>
      <c r="D378" s="17">
        <v>375</v>
      </c>
      <c r="F378" s="162" t="e">
        <f>新様式97_看護職員処遇改善評価料・入院ベースアップ評価料!$M$116-A378</f>
        <v>#VALUE!</v>
      </c>
      <c r="G378" s="162" t="e">
        <f>新様式97_看護職員処遇改善評価料・入院ベースアップ評価料!$M$116-B378</f>
        <v>#VALUE!</v>
      </c>
      <c r="H378" s="17" t="e">
        <f t="shared" si="5"/>
        <v>#VALUE!</v>
      </c>
      <c r="I378" s="17" t="e">
        <f>IF(新様式97_看護職員処遇改善評価料・入院ベースアップ評価料!$M$116=B378,"",IF(H378&lt;=0,"該当",""))</f>
        <v>#VALUE!</v>
      </c>
      <c r="J378" s="17" t="e">
        <f>IF(AND(A378&lt;=#REF!,#REF!&lt;'リスト（入院R9）'!B378),"該当","")</f>
        <v>#REF!</v>
      </c>
      <c r="K378" s="17" t="s">
        <v>769</v>
      </c>
    </row>
    <row r="379" spans="1:11">
      <c r="A379" s="17">
        <v>375.5</v>
      </c>
      <c r="B379" s="17">
        <v>376.5</v>
      </c>
      <c r="C379" s="17" t="s">
        <v>770</v>
      </c>
      <c r="D379" s="17">
        <v>376</v>
      </c>
      <c r="F379" s="162" t="e">
        <f>新様式97_看護職員処遇改善評価料・入院ベースアップ評価料!$M$116-A379</f>
        <v>#VALUE!</v>
      </c>
      <c r="G379" s="162" t="e">
        <f>新様式97_看護職員処遇改善評価料・入院ベースアップ評価料!$M$116-B379</f>
        <v>#VALUE!</v>
      </c>
      <c r="H379" s="17" t="e">
        <f t="shared" si="5"/>
        <v>#VALUE!</v>
      </c>
      <c r="I379" s="17" t="e">
        <f>IF(新様式97_看護職員処遇改善評価料・入院ベースアップ評価料!$M$116=B379,"",IF(H379&lt;=0,"該当",""))</f>
        <v>#VALUE!</v>
      </c>
      <c r="J379" s="17" t="e">
        <f>IF(AND(A379&lt;=#REF!,#REF!&lt;'リスト（入院R9）'!B379),"該当","")</f>
        <v>#REF!</v>
      </c>
      <c r="K379" s="17" t="s">
        <v>770</v>
      </c>
    </row>
    <row r="380" spans="1:11">
      <c r="A380" s="17">
        <v>376.5</v>
      </c>
      <c r="B380" s="17">
        <v>377.5</v>
      </c>
      <c r="C380" s="17" t="s">
        <v>771</v>
      </c>
      <c r="D380" s="17">
        <v>377</v>
      </c>
      <c r="F380" s="162" t="e">
        <f>新様式97_看護職員処遇改善評価料・入院ベースアップ評価料!$M$116-A380</f>
        <v>#VALUE!</v>
      </c>
      <c r="G380" s="162" t="e">
        <f>新様式97_看護職員処遇改善評価料・入院ベースアップ評価料!$M$116-B380</f>
        <v>#VALUE!</v>
      </c>
      <c r="H380" s="17" t="e">
        <f t="shared" si="5"/>
        <v>#VALUE!</v>
      </c>
      <c r="I380" s="17" t="e">
        <f>IF(新様式97_看護職員処遇改善評価料・入院ベースアップ評価料!$M$116=B380,"",IF(H380&lt;=0,"該当",""))</f>
        <v>#VALUE!</v>
      </c>
      <c r="J380" s="17" t="e">
        <f>IF(AND(A380&lt;=#REF!,#REF!&lt;'リスト（入院R9）'!B380),"該当","")</f>
        <v>#REF!</v>
      </c>
      <c r="K380" s="17" t="s">
        <v>771</v>
      </c>
    </row>
    <row r="381" spans="1:11">
      <c r="A381" s="17">
        <v>377.5</v>
      </c>
      <c r="B381" s="17">
        <v>378.5</v>
      </c>
      <c r="C381" s="17" t="s">
        <v>772</v>
      </c>
      <c r="D381" s="17">
        <v>378</v>
      </c>
      <c r="F381" s="162" t="e">
        <f>新様式97_看護職員処遇改善評価料・入院ベースアップ評価料!$M$116-A381</f>
        <v>#VALUE!</v>
      </c>
      <c r="G381" s="162" t="e">
        <f>新様式97_看護職員処遇改善評価料・入院ベースアップ評価料!$M$116-B381</f>
        <v>#VALUE!</v>
      </c>
      <c r="H381" s="17" t="e">
        <f t="shared" si="5"/>
        <v>#VALUE!</v>
      </c>
      <c r="I381" s="17" t="e">
        <f>IF(新様式97_看護職員処遇改善評価料・入院ベースアップ評価料!$M$116=B381,"",IF(H381&lt;=0,"該当",""))</f>
        <v>#VALUE!</v>
      </c>
      <c r="J381" s="17" t="e">
        <f>IF(AND(A381&lt;=#REF!,#REF!&lt;'リスト（入院R9）'!B381),"該当","")</f>
        <v>#REF!</v>
      </c>
      <c r="K381" s="17" t="s">
        <v>772</v>
      </c>
    </row>
    <row r="382" spans="1:11">
      <c r="A382" s="17">
        <v>378.5</v>
      </c>
      <c r="B382" s="17">
        <v>379.5</v>
      </c>
      <c r="C382" s="17" t="s">
        <v>773</v>
      </c>
      <c r="D382" s="17">
        <v>379</v>
      </c>
      <c r="F382" s="162" t="e">
        <f>新様式97_看護職員処遇改善評価料・入院ベースアップ評価料!$M$116-A382</f>
        <v>#VALUE!</v>
      </c>
      <c r="G382" s="162" t="e">
        <f>新様式97_看護職員処遇改善評価料・入院ベースアップ評価料!$M$116-B382</f>
        <v>#VALUE!</v>
      </c>
      <c r="H382" s="17" t="e">
        <f t="shared" si="5"/>
        <v>#VALUE!</v>
      </c>
      <c r="I382" s="17" t="e">
        <f>IF(新様式97_看護職員処遇改善評価料・入院ベースアップ評価料!$M$116=B382,"",IF(H382&lt;=0,"該当",""))</f>
        <v>#VALUE!</v>
      </c>
      <c r="J382" s="17" t="e">
        <f>IF(AND(A382&lt;=#REF!,#REF!&lt;'リスト（入院R9）'!B382),"該当","")</f>
        <v>#REF!</v>
      </c>
      <c r="K382" s="17" t="s">
        <v>773</v>
      </c>
    </row>
    <row r="383" spans="1:11">
      <c r="A383" s="17">
        <v>379.5</v>
      </c>
      <c r="B383" s="17">
        <v>380.5</v>
      </c>
      <c r="C383" s="17" t="s">
        <v>774</v>
      </c>
      <c r="D383" s="17">
        <v>380</v>
      </c>
      <c r="F383" s="162" t="e">
        <f>新様式97_看護職員処遇改善評価料・入院ベースアップ評価料!$M$116-A383</f>
        <v>#VALUE!</v>
      </c>
      <c r="G383" s="162" t="e">
        <f>新様式97_看護職員処遇改善評価料・入院ベースアップ評価料!$M$116-B383</f>
        <v>#VALUE!</v>
      </c>
      <c r="H383" s="17" t="e">
        <f t="shared" si="5"/>
        <v>#VALUE!</v>
      </c>
      <c r="I383" s="17" t="e">
        <f>IF(新様式97_看護職員処遇改善評価料・入院ベースアップ評価料!$M$116=B383,"",IF(H383&lt;=0,"該当",""))</f>
        <v>#VALUE!</v>
      </c>
      <c r="J383" s="17" t="e">
        <f>IF(AND(A383&lt;=#REF!,#REF!&lt;'リスト（入院R9）'!B383),"該当","")</f>
        <v>#REF!</v>
      </c>
      <c r="K383" s="17" t="s">
        <v>774</v>
      </c>
    </row>
    <row r="384" spans="1:11">
      <c r="A384" s="17">
        <v>380.5</v>
      </c>
      <c r="B384" s="17">
        <v>381.5</v>
      </c>
      <c r="C384" s="17" t="s">
        <v>775</v>
      </c>
      <c r="D384" s="17">
        <v>381</v>
      </c>
      <c r="F384" s="162" t="e">
        <f>新様式97_看護職員処遇改善評価料・入院ベースアップ評価料!$M$116-A384</f>
        <v>#VALUE!</v>
      </c>
      <c r="G384" s="162" t="e">
        <f>新様式97_看護職員処遇改善評価料・入院ベースアップ評価料!$M$116-B384</f>
        <v>#VALUE!</v>
      </c>
      <c r="H384" s="17" t="e">
        <f t="shared" si="5"/>
        <v>#VALUE!</v>
      </c>
      <c r="I384" s="17" t="e">
        <f>IF(新様式97_看護職員処遇改善評価料・入院ベースアップ評価料!$M$116=B384,"",IF(H384&lt;=0,"該当",""))</f>
        <v>#VALUE!</v>
      </c>
      <c r="J384" s="17" t="e">
        <f>IF(AND(A384&lt;=#REF!,#REF!&lt;'リスト（入院R9）'!B384),"該当","")</f>
        <v>#REF!</v>
      </c>
      <c r="K384" s="17" t="s">
        <v>775</v>
      </c>
    </row>
    <row r="385" spans="1:11">
      <c r="A385" s="17">
        <v>381.5</v>
      </c>
      <c r="B385" s="17">
        <v>382.5</v>
      </c>
      <c r="C385" s="17" t="s">
        <v>776</v>
      </c>
      <c r="D385" s="17">
        <v>382</v>
      </c>
      <c r="F385" s="162" t="e">
        <f>新様式97_看護職員処遇改善評価料・入院ベースアップ評価料!$M$116-A385</f>
        <v>#VALUE!</v>
      </c>
      <c r="G385" s="162" t="e">
        <f>新様式97_看護職員処遇改善評価料・入院ベースアップ評価料!$M$116-B385</f>
        <v>#VALUE!</v>
      </c>
      <c r="H385" s="17" t="e">
        <f t="shared" si="5"/>
        <v>#VALUE!</v>
      </c>
      <c r="I385" s="17" t="e">
        <f>IF(新様式97_看護職員処遇改善評価料・入院ベースアップ評価料!$M$116=B385,"",IF(H385&lt;=0,"該当",""))</f>
        <v>#VALUE!</v>
      </c>
      <c r="J385" s="17" t="e">
        <f>IF(AND(A385&lt;=#REF!,#REF!&lt;'リスト（入院R9）'!B385),"該当","")</f>
        <v>#REF!</v>
      </c>
      <c r="K385" s="17" t="s">
        <v>776</v>
      </c>
    </row>
    <row r="386" spans="1:11">
      <c r="A386" s="17">
        <v>382.5</v>
      </c>
      <c r="B386" s="17">
        <v>383.5</v>
      </c>
      <c r="C386" s="17" t="s">
        <v>777</v>
      </c>
      <c r="D386" s="17">
        <v>383</v>
      </c>
      <c r="F386" s="162" t="e">
        <f>新様式97_看護職員処遇改善評価料・入院ベースアップ評価料!$M$116-A386</f>
        <v>#VALUE!</v>
      </c>
      <c r="G386" s="162" t="e">
        <f>新様式97_看護職員処遇改善評価料・入院ベースアップ評価料!$M$116-B386</f>
        <v>#VALUE!</v>
      </c>
      <c r="H386" s="17" t="e">
        <f t="shared" si="5"/>
        <v>#VALUE!</v>
      </c>
      <c r="I386" s="17" t="e">
        <f>IF(新様式97_看護職員処遇改善評価料・入院ベースアップ評価料!$M$116=B386,"",IF(H386&lt;=0,"該当",""))</f>
        <v>#VALUE!</v>
      </c>
      <c r="J386" s="17" t="e">
        <f>IF(AND(A386&lt;=#REF!,#REF!&lt;'リスト（入院R9）'!B386),"該当","")</f>
        <v>#REF!</v>
      </c>
      <c r="K386" s="17" t="s">
        <v>777</v>
      </c>
    </row>
    <row r="387" spans="1:11">
      <c r="A387" s="17">
        <v>383.5</v>
      </c>
      <c r="B387" s="17">
        <v>384.5</v>
      </c>
      <c r="C387" s="17" t="s">
        <v>778</v>
      </c>
      <c r="D387" s="17">
        <v>384</v>
      </c>
      <c r="F387" s="162" t="e">
        <f>新様式97_看護職員処遇改善評価料・入院ベースアップ評価料!$M$116-A387</f>
        <v>#VALUE!</v>
      </c>
      <c r="G387" s="162" t="e">
        <f>新様式97_看護職員処遇改善評価料・入院ベースアップ評価料!$M$116-B387</f>
        <v>#VALUE!</v>
      </c>
      <c r="H387" s="17" t="e">
        <f t="shared" si="5"/>
        <v>#VALUE!</v>
      </c>
      <c r="I387" s="17" t="e">
        <f>IF(新様式97_看護職員処遇改善評価料・入院ベースアップ評価料!$M$116=B387,"",IF(H387&lt;=0,"該当",""))</f>
        <v>#VALUE!</v>
      </c>
      <c r="J387" s="17" t="e">
        <f>IF(AND(A387&lt;=#REF!,#REF!&lt;'リスト（入院R9）'!B387),"該当","")</f>
        <v>#REF!</v>
      </c>
      <c r="K387" s="17" t="s">
        <v>778</v>
      </c>
    </row>
    <row r="388" spans="1:11">
      <c r="A388" s="17">
        <v>384.5</v>
      </c>
      <c r="B388" s="17">
        <v>385.5</v>
      </c>
      <c r="C388" s="17" t="s">
        <v>779</v>
      </c>
      <c r="D388" s="17">
        <v>385</v>
      </c>
      <c r="F388" s="162" t="e">
        <f>新様式97_看護職員処遇改善評価料・入院ベースアップ評価料!$M$116-A388</f>
        <v>#VALUE!</v>
      </c>
      <c r="G388" s="162" t="e">
        <f>新様式97_看護職員処遇改善評価料・入院ベースアップ評価料!$M$116-B388</f>
        <v>#VALUE!</v>
      </c>
      <c r="H388" s="17" t="e">
        <f t="shared" si="5"/>
        <v>#VALUE!</v>
      </c>
      <c r="I388" s="17" t="e">
        <f>IF(新様式97_看護職員処遇改善評価料・入院ベースアップ評価料!$M$116=B388,"",IF(H388&lt;=0,"該当",""))</f>
        <v>#VALUE!</v>
      </c>
      <c r="J388" s="17" t="e">
        <f>IF(AND(A388&lt;=#REF!,#REF!&lt;'リスト（入院R9）'!B388),"該当","")</f>
        <v>#REF!</v>
      </c>
      <c r="K388" s="17" t="s">
        <v>779</v>
      </c>
    </row>
    <row r="389" spans="1:11">
      <c r="A389" s="17">
        <v>385.5</v>
      </c>
      <c r="B389" s="17">
        <v>386.5</v>
      </c>
      <c r="C389" s="17" t="s">
        <v>780</v>
      </c>
      <c r="D389" s="17">
        <v>386</v>
      </c>
      <c r="F389" s="162" t="e">
        <f>新様式97_看護職員処遇改善評価料・入院ベースアップ評価料!$M$116-A389</f>
        <v>#VALUE!</v>
      </c>
      <c r="G389" s="162" t="e">
        <f>新様式97_看護職員処遇改善評価料・入院ベースアップ評価料!$M$116-B389</f>
        <v>#VALUE!</v>
      </c>
      <c r="H389" s="17" t="e">
        <f t="shared" ref="H389:H452" si="6">F389*G389</f>
        <v>#VALUE!</v>
      </c>
      <c r="I389" s="17" t="e">
        <f>IF(新様式97_看護職員処遇改善評価料・入院ベースアップ評価料!$M$116=B389,"",IF(H389&lt;=0,"該当",""))</f>
        <v>#VALUE!</v>
      </c>
      <c r="J389" s="17" t="e">
        <f>IF(AND(A389&lt;=#REF!,#REF!&lt;'リスト（入院R9）'!B389),"該当","")</f>
        <v>#REF!</v>
      </c>
      <c r="K389" s="17" t="s">
        <v>780</v>
      </c>
    </row>
    <row r="390" spans="1:11">
      <c r="A390" s="17">
        <v>386.5</v>
      </c>
      <c r="B390" s="17">
        <v>387.5</v>
      </c>
      <c r="C390" s="17" t="s">
        <v>781</v>
      </c>
      <c r="D390" s="17">
        <v>387</v>
      </c>
      <c r="F390" s="162" t="e">
        <f>新様式97_看護職員処遇改善評価料・入院ベースアップ評価料!$M$116-A390</f>
        <v>#VALUE!</v>
      </c>
      <c r="G390" s="162" t="e">
        <f>新様式97_看護職員処遇改善評価料・入院ベースアップ評価料!$M$116-B390</f>
        <v>#VALUE!</v>
      </c>
      <c r="H390" s="17" t="e">
        <f t="shared" si="6"/>
        <v>#VALUE!</v>
      </c>
      <c r="I390" s="17" t="e">
        <f>IF(新様式97_看護職員処遇改善評価料・入院ベースアップ評価料!$M$116=B390,"",IF(H390&lt;=0,"該当",""))</f>
        <v>#VALUE!</v>
      </c>
      <c r="J390" s="17" t="e">
        <f>IF(AND(A390&lt;=#REF!,#REF!&lt;'リスト（入院R9）'!B390),"該当","")</f>
        <v>#REF!</v>
      </c>
      <c r="K390" s="17" t="s">
        <v>781</v>
      </c>
    </row>
    <row r="391" spans="1:11">
      <c r="A391" s="17">
        <v>387.5</v>
      </c>
      <c r="B391" s="17">
        <v>388.5</v>
      </c>
      <c r="C391" s="17" t="s">
        <v>782</v>
      </c>
      <c r="D391" s="17">
        <v>388</v>
      </c>
      <c r="F391" s="162" t="e">
        <f>新様式97_看護職員処遇改善評価料・入院ベースアップ評価料!$M$116-A391</f>
        <v>#VALUE!</v>
      </c>
      <c r="G391" s="162" t="e">
        <f>新様式97_看護職員処遇改善評価料・入院ベースアップ評価料!$M$116-B391</f>
        <v>#VALUE!</v>
      </c>
      <c r="H391" s="17" t="e">
        <f t="shared" si="6"/>
        <v>#VALUE!</v>
      </c>
      <c r="I391" s="17" t="e">
        <f>IF(新様式97_看護職員処遇改善評価料・入院ベースアップ評価料!$M$116=B391,"",IF(H391&lt;=0,"該当",""))</f>
        <v>#VALUE!</v>
      </c>
      <c r="J391" s="17" t="e">
        <f>IF(AND(A391&lt;=#REF!,#REF!&lt;'リスト（入院R9）'!B391),"該当","")</f>
        <v>#REF!</v>
      </c>
      <c r="K391" s="17" t="s">
        <v>782</v>
      </c>
    </row>
    <row r="392" spans="1:11">
      <c r="A392" s="17">
        <v>388.5</v>
      </c>
      <c r="B392" s="17">
        <v>389.5</v>
      </c>
      <c r="C392" s="17" t="s">
        <v>783</v>
      </c>
      <c r="D392" s="17">
        <v>389</v>
      </c>
      <c r="F392" s="162" t="e">
        <f>新様式97_看護職員処遇改善評価料・入院ベースアップ評価料!$M$116-A392</f>
        <v>#VALUE!</v>
      </c>
      <c r="G392" s="162" t="e">
        <f>新様式97_看護職員処遇改善評価料・入院ベースアップ評価料!$M$116-B392</f>
        <v>#VALUE!</v>
      </c>
      <c r="H392" s="17" t="e">
        <f t="shared" si="6"/>
        <v>#VALUE!</v>
      </c>
      <c r="I392" s="17" t="e">
        <f>IF(新様式97_看護職員処遇改善評価料・入院ベースアップ評価料!$M$116=B392,"",IF(H392&lt;=0,"該当",""))</f>
        <v>#VALUE!</v>
      </c>
      <c r="J392" s="17" t="e">
        <f>IF(AND(A392&lt;=#REF!,#REF!&lt;'リスト（入院R9）'!B392),"該当","")</f>
        <v>#REF!</v>
      </c>
      <c r="K392" s="17" t="s">
        <v>783</v>
      </c>
    </row>
    <row r="393" spans="1:11">
      <c r="A393" s="17">
        <v>389.5</v>
      </c>
      <c r="B393" s="17">
        <v>390.5</v>
      </c>
      <c r="C393" s="17" t="s">
        <v>784</v>
      </c>
      <c r="D393" s="17">
        <v>390</v>
      </c>
      <c r="F393" s="162" t="e">
        <f>新様式97_看護職員処遇改善評価料・入院ベースアップ評価料!$M$116-A393</f>
        <v>#VALUE!</v>
      </c>
      <c r="G393" s="162" t="e">
        <f>新様式97_看護職員処遇改善評価料・入院ベースアップ評価料!$M$116-B393</f>
        <v>#VALUE!</v>
      </c>
      <c r="H393" s="17" t="e">
        <f t="shared" si="6"/>
        <v>#VALUE!</v>
      </c>
      <c r="I393" s="17" t="e">
        <f>IF(新様式97_看護職員処遇改善評価料・入院ベースアップ評価料!$M$116=B393,"",IF(H393&lt;=0,"該当",""))</f>
        <v>#VALUE!</v>
      </c>
      <c r="J393" s="17" t="e">
        <f>IF(AND(A393&lt;=#REF!,#REF!&lt;'リスト（入院R9）'!B393),"該当","")</f>
        <v>#REF!</v>
      </c>
      <c r="K393" s="17" t="s">
        <v>784</v>
      </c>
    </row>
    <row r="394" spans="1:11">
      <c r="A394" s="17">
        <v>390.5</v>
      </c>
      <c r="B394" s="17">
        <v>391.5</v>
      </c>
      <c r="C394" s="17" t="s">
        <v>785</v>
      </c>
      <c r="D394" s="17">
        <v>391</v>
      </c>
      <c r="F394" s="162" t="e">
        <f>新様式97_看護職員処遇改善評価料・入院ベースアップ評価料!$M$116-A394</f>
        <v>#VALUE!</v>
      </c>
      <c r="G394" s="162" t="e">
        <f>新様式97_看護職員処遇改善評価料・入院ベースアップ評価料!$M$116-B394</f>
        <v>#VALUE!</v>
      </c>
      <c r="H394" s="17" t="e">
        <f t="shared" si="6"/>
        <v>#VALUE!</v>
      </c>
      <c r="I394" s="17" t="e">
        <f>IF(新様式97_看護職員処遇改善評価料・入院ベースアップ評価料!$M$116=B394,"",IF(H394&lt;=0,"該当",""))</f>
        <v>#VALUE!</v>
      </c>
      <c r="J394" s="17" t="e">
        <f>IF(AND(A394&lt;=#REF!,#REF!&lt;'リスト（入院R9）'!B394),"該当","")</f>
        <v>#REF!</v>
      </c>
      <c r="K394" s="17" t="s">
        <v>785</v>
      </c>
    </row>
    <row r="395" spans="1:11">
      <c r="A395" s="17">
        <v>391.5</v>
      </c>
      <c r="B395" s="17">
        <v>392.5</v>
      </c>
      <c r="C395" s="17" t="s">
        <v>786</v>
      </c>
      <c r="D395" s="17">
        <v>392</v>
      </c>
      <c r="F395" s="162" t="e">
        <f>新様式97_看護職員処遇改善評価料・入院ベースアップ評価料!$M$116-A395</f>
        <v>#VALUE!</v>
      </c>
      <c r="G395" s="162" t="e">
        <f>新様式97_看護職員処遇改善評価料・入院ベースアップ評価料!$M$116-B395</f>
        <v>#VALUE!</v>
      </c>
      <c r="H395" s="17" t="e">
        <f t="shared" si="6"/>
        <v>#VALUE!</v>
      </c>
      <c r="I395" s="17" t="e">
        <f>IF(新様式97_看護職員処遇改善評価料・入院ベースアップ評価料!$M$116=B395,"",IF(H395&lt;=0,"該当",""))</f>
        <v>#VALUE!</v>
      </c>
      <c r="J395" s="17" t="e">
        <f>IF(AND(A395&lt;=#REF!,#REF!&lt;'リスト（入院R9）'!B395),"該当","")</f>
        <v>#REF!</v>
      </c>
      <c r="K395" s="17" t="s">
        <v>786</v>
      </c>
    </row>
    <row r="396" spans="1:11">
      <c r="A396" s="17">
        <v>392.5</v>
      </c>
      <c r="B396" s="17">
        <v>393.5</v>
      </c>
      <c r="C396" s="17" t="s">
        <v>787</v>
      </c>
      <c r="D396" s="17">
        <v>393</v>
      </c>
      <c r="F396" s="162" t="e">
        <f>新様式97_看護職員処遇改善評価料・入院ベースアップ評価料!$M$116-A396</f>
        <v>#VALUE!</v>
      </c>
      <c r="G396" s="162" t="e">
        <f>新様式97_看護職員処遇改善評価料・入院ベースアップ評価料!$M$116-B396</f>
        <v>#VALUE!</v>
      </c>
      <c r="H396" s="17" t="e">
        <f t="shared" si="6"/>
        <v>#VALUE!</v>
      </c>
      <c r="I396" s="17" t="e">
        <f>IF(新様式97_看護職員処遇改善評価料・入院ベースアップ評価料!$M$116=B396,"",IF(H396&lt;=0,"該当",""))</f>
        <v>#VALUE!</v>
      </c>
      <c r="J396" s="17" t="e">
        <f>IF(AND(A396&lt;=#REF!,#REF!&lt;'リスト（入院R9）'!B396),"該当","")</f>
        <v>#REF!</v>
      </c>
      <c r="K396" s="17" t="s">
        <v>787</v>
      </c>
    </row>
    <row r="397" spans="1:11">
      <c r="A397" s="17">
        <v>393.5</v>
      </c>
      <c r="B397" s="17">
        <v>394.5</v>
      </c>
      <c r="C397" s="17" t="s">
        <v>788</v>
      </c>
      <c r="D397" s="17">
        <v>394</v>
      </c>
      <c r="F397" s="162" t="e">
        <f>新様式97_看護職員処遇改善評価料・入院ベースアップ評価料!$M$116-A397</f>
        <v>#VALUE!</v>
      </c>
      <c r="G397" s="162" t="e">
        <f>新様式97_看護職員処遇改善評価料・入院ベースアップ評価料!$M$116-B397</f>
        <v>#VALUE!</v>
      </c>
      <c r="H397" s="17" t="e">
        <f t="shared" si="6"/>
        <v>#VALUE!</v>
      </c>
      <c r="I397" s="17" t="e">
        <f>IF(新様式97_看護職員処遇改善評価料・入院ベースアップ評価料!$M$116=B397,"",IF(H397&lt;=0,"該当",""))</f>
        <v>#VALUE!</v>
      </c>
      <c r="J397" s="17" t="e">
        <f>IF(AND(A397&lt;=#REF!,#REF!&lt;'リスト（入院R9）'!B397),"該当","")</f>
        <v>#REF!</v>
      </c>
      <c r="K397" s="17" t="s">
        <v>788</v>
      </c>
    </row>
    <row r="398" spans="1:11">
      <c r="A398" s="17">
        <v>394.5</v>
      </c>
      <c r="B398" s="17">
        <v>395.5</v>
      </c>
      <c r="C398" s="17" t="s">
        <v>789</v>
      </c>
      <c r="D398" s="17">
        <v>395</v>
      </c>
      <c r="F398" s="162" t="e">
        <f>新様式97_看護職員処遇改善評価料・入院ベースアップ評価料!$M$116-A398</f>
        <v>#VALUE!</v>
      </c>
      <c r="G398" s="162" t="e">
        <f>新様式97_看護職員処遇改善評価料・入院ベースアップ評価料!$M$116-B398</f>
        <v>#VALUE!</v>
      </c>
      <c r="H398" s="17" t="e">
        <f t="shared" si="6"/>
        <v>#VALUE!</v>
      </c>
      <c r="I398" s="17" t="e">
        <f>IF(新様式97_看護職員処遇改善評価料・入院ベースアップ評価料!$M$116=B398,"",IF(H398&lt;=0,"該当",""))</f>
        <v>#VALUE!</v>
      </c>
      <c r="J398" s="17" t="e">
        <f>IF(AND(A398&lt;=#REF!,#REF!&lt;'リスト（入院R9）'!B398),"該当","")</f>
        <v>#REF!</v>
      </c>
      <c r="K398" s="17" t="s">
        <v>789</v>
      </c>
    </row>
    <row r="399" spans="1:11">
      <c r="A399" s="17">
        <v>395.5</v>
      </c>
      <c r="B399" s="17">
        <v>396.5</v>
      </c>
      <c r="C399" s="17" t="s">
        <v>790</v>
      </c>
      <c r="D399" s="17">
        <v>396</v>
      </c>
      <c r="F399" s="162" t="e">
        <f>新様式97_看護職員処遇改善評価料・入院ベースアップ評価料!$M$116-A399</f>
        <v>#VALUE!</v>
      </c>
      <c r="G399" s="162" t="e">
        <f>新様式97_看護職員処遇改善評価料・入院ベースアップ評価料!$M$116-B399</f>
        <v>#VALUE!</v>
      </c>
      <c r="H399" s="17" t="e">
        <f t="shared" si="6"/>
        <v>#VALUE!</v>
      </c>
      <c r="I399" s="17" t="e">
        <f>IF(新様式97_看護職員処遇改善評価料・入院ベースアップ評価料!$M$116=B399,"",IF(H399&lt;=0,"該当",""))</f>
        <v>#VALUE!</v>
      </c>
      <c r="J399" s="17" t="e">
        <f>IF(AND(A399&lt;=#REF!,#REF!&lt;'リスト（入院R9）'!B399),"該当","")</f>
        <v>#REF!</v>
      </c>
      <c r="K399" s="17" t="s">
        <v>790</v>
      </c>
    </row>
    <row r="400" spans="1:11">
      <c r="A400" s="17">
        <v>396.5</v>
      </c>
      <c r="B400" s="17">
        <v>397.5</v>
      </c>
      <c r="C400" s="17" t="s">
        <v>791</v>
      </c>
      <c r="D400" s="17">
        <v>397</v>
      </c>
      <c r="F400" s="162" t="e">
        <f>新様式97_看護職員処遇改善評価料・入院ベースアップ評価料!$M$116-A400</f>
        <v>#VALUE!</v>
      </c>
      <c r="G400" s="162" t="e">
        <f>新様式97_看護職員処遇改善評価料・入院ベースアップ評価料!$M$116-B400</f>
        <v>#VALUE!</v>
      </c>
      <c r="H400" s="17" t="e">
        <f t="shared" si="6"/>
        <v>#VALUE!</v>
      </c>
      <c r="I400" s="17" t="e">
        <f>IF(新様式97_看護職員処遇改善評価料・入院ベースアップ評価料!$M$116=B400,"",IF(H400&lt;=0,"該当",""))</f>
        <v>#VALUE!</v>
      </c>
      <c r="J400" s="17" t="e">
        <f>IF(AND(A400&lt;=#REF!,#REF!&lt;'リスト（入院R9）'!B400),"該当","")</f>
        <v>#REF!</v>
      </c>
      <c r="K400" s="17" t="s">
        <v>791</v>
      </c>
    </row>
    <row r="401" spans="1:11">
      <c r="A401" s="17">
        <v>397.5</v>
      </c>
      <c r="B401" s="17">
        <v>398.5</v>
      </c>
      <c r="C401" s="17" t="s">
        <v>792</v>
      </c>
      <c r="D401" s="17">
        <v>398</v>
      </c>
      <c r="F401" s="162" t="e">
        <f>新様式97_看護職員処遇改善評価料・入院ベースアップ評価料!$M$116-A401</f>
        <v>#VALUE!</v>
      </c>
      <c r="G401" s="162" t="e">
        <f>新様式97_看護職員処遇改善評価料・入院ベースアップ評価料!$M$116-B401</f>
        <v>#VALUE!</v>
      </c>
      <c r="H401" s="17" t="e">
        <f t="shared" si="6"/>
        <v>#VALUE!</v>
      </c>
      <c r="I401" s="17" t="e">
        <f>IF(新様式97_看護職員処遇改善評価料・入院ベースアップ評価料!$M$116=B401,"",IF(H401&lt;=0,"該当",""))</f>
        <v>#VALUE!</v>
      </c>
      <c r="J401" s="17" t="e">
        <f>IF(AND(A401&lt;=#REF!,#REF!&lt;'リスト（入院R9）'!B401),"該当","")</f>
        <v>#REF!</v>
      </c>
      <c r="K401" s="17" t="s">
        <v>792</v>
      </c>
    </row>
    <row r="402" spans="1:11">
      <c r="A402" s="17">
        <v>398.5</v>
      </c>
      <c r="B402" s="17">
        <v>399.5</v>
      </c>
      <c r="C402" s="17" t="s">
        <v>793</v>
      </c>
      <c r="D402" s="17">
        <v>399</v>
      </c>
      <c r="F402" s="162" t="e">
        <f>新様式97_看護職員処遇改善評価料・入院ベースアップ評価料!$M$116-A402</f>
        <v>#VALUE!</v>
      </c>
      <c r="G402" s="162" t="e">
        <f>新様式97_看護職員処遇改善評価料・入院ベースアップ評価料!$M$116-B402</f>
        <v>#VALUE!</v>
      </c>
      <c r="H402" s="17" t="e">
        <f t="shared" si="6"/>
        <v>#VALUE!</v>
      </c>
      <c r="I402" s="17" t="e">
        <f>IF(新様式97_看護職員処遇改善評価料・入院ベースアップ評価料!$M$116=B402,"",IF(H402&lt;=0,"該当",""))</f>
        <v>#VALUE!</v>
      </c>
      <c r="J402" s="17" t="e">
        <f>IF(AND(A402&lt;=#REF!,#REF!&lt;'リスト（入院R9）'!B402),"該当","")</f>
        <v>#REF!</v>
      </c>
      <c r="K402" s="17" t="s">
        <v>793</v>
      </c>
    </row>
    <row r="403" spans="1:11">
      <c r="A403" s="17">
        <v>399.5</v>
      </c>
      <c r="B403" s="17">
        <v>400.5</v>
      </c>
      <c r="C403" s="17" t="s">
        <v>794</v>
      </c>
      <c r="D403" s="17">
        <v>400</v>
      </c>
      <c r="F403" s="162" t="e">
        <f>新様式97_看護職員処遇改善評価料・入院ベースアップ評価料!$M$116-A403</f>
        <v>#VALUE!</v>
      </c>
      <c r="G403" s="162" t="e">
        <f>新様式97_看護職員処遇改善評価料・入院ベースアップ評価料!$M$116-B403</f>
        <v>#VALUE!</v>
      </c>
      <c r="H403" s="17" t="e">
        <f t="shared" si="6"/>
        <v>#VALUE!</v>
      </c>
      <c r="I403" s="17" t="e">
        <f>IF(新様式97_看護職員処遇改善評価料・入院ベースアップ評価料!$M$116=B403,"",IF(H403&lt;=0,"該当",""))</f>
        <v>#VALUE!</v>
      </c>
      <c r="J403" s="17" t="e">
        <f>IF(AND(A403&lt;=#REF!,#REF!&lt;'リスト（入院R9）'!B403),"該当","")</f>
        <v>#REF!</v>
      </c>
      <c r="K403" s="17" t="s">
        <v>794</v>
      </c>
    </row>
    <row r="404" spans="1:11">
      <c r="A404" s="17">
        <v>400.5</v>
      </c>
      <c r="B404" s="17">
        <v>401.5</v>
      </c>
      <c r="C404" s="17" t="s">
        <v>795</v>
      </c>
      <c r="D404" s="17">
        <v>401</v>
      </c>
      <c r="F404" s="162" t="e">
        <f>新様式97_看護職員処遇改善評価料・入院ベースアップ評価料!$M$116-A404</f>
        <v>#VALUE!</v>
      </c>
      <c r="G404" s="162" t="e">
        <f>新様式97_看護職員処遇改善評価料・入院ベースアップ評価料!$M$116-B404</f>
        <v>#VALUE!</v>
      </c>
      <c r="H404" s="17" t="e">
        <f t="shared" si="6"/>
        <v>#VALUE!</v>
      </c>
      <c r="I404" s="17" t="e">
        <f>IF(新様式97_看護職員処遇改善評価料・入院ベースアップ評価料!$M$116=B404,"",IF(H404&lt;=0,"該当",""))</f>
        <v>#VALUE!</v>
      </c>
      <c r="J404" s="17" t="e">
        <f>IF(AND(A404&lt;=#REF!,#REF!&lt;'リスト（入院R9）'!B404),"該当","")</f>
        <v>#REF!</v>
      </c>
      <c r="K404" s="17" t="s">
        <v>795</v>
      </c>
    </row>
    <row r="405" spans="1:11">
      <c r="A405" s="17">
        <v>401.5</v>
      </c>
      <c r="B405" s="17">
        <v>402.5</v>
      </c>
      <c r="C405" s="17" t="s">
        <v>796</v>
      </c>
      <c r="D405" s="17">
        <v>402</v>
      </c>
      <c r="F405" s="162" t="e">
        <f>新様式97_看護職員処遇改善評価料・入院ベースアップ評価料!$M$116-A405</f>
        <v>#VALUE!</v>
      </c>
      <c r="G405" s="162" t="e">
        <f>新様式97_看護職員処遇改善評価料・入院ベースアップ評価料!$M$116-B405</f>
        <v>#VALUE!</v>
      </c>
      <c r="H405" s="17" t="e">
        <f t="shared" si="6"/>
        <v>#VALUE!</v>
      </c>
      <c r="I405" s="17" t="e">
        <f>IF(新様式97_看護職員処遇改善評価料・入院ベースアップ評価料!$M$116=B405,"",IF(H405&lt;=0,"該当",""))</f>
        <v>#VALUE!</v>
      </c>
      <c r="J405" s="17" t="e">
        <f>IF(AND(A405&lt;=#REF!,#REF!&lt;'リスト（入院R9）'!B405),"該当","")</f>
        <v>#REF!</v>
      </c>
      <c r="K405" s="17" t="s">
        <v>796</v>
      </c>
    </row>
    <row r="406" spans="1:11">
      <c r="A406" s="17">
        <v>402.5</v>
      </c>
      <c r="B406" s="17">
        <v>403.5</v>
      </c>
      <c r="C406" s="17" t="s">
        <v>797</v>
      </c>
      <c r="D406" s="17">
        <v>403</v>
      </c>
      <c r="F406" s="162" t="e">
        <f>新様式97_看護職員処遇改善評価料・入院ベースアップ評価料!$M$116-A406</f>
        <v>#VALUE!</v>
      </c>
      <c r="G406" s="162" t="e">
        <f>新様式97_看護職員処遇改善評価料・入院ベースアップ評価料!$M$116-B406</f>
        <v>#VALUE!</v>
      </c>
      <c r="H406" s="17" t="e">
        <f t="shared" si="6"/>
        <v>#VALUE!</v>
      </c>
      <c r="I406" s="17" t="e">
        <f>IF(新様式97_看護職員処遇改善評価料・入院ベースアップ評価料!$M$116=B406,"",IF(H406&lt;=0,"該当",""))</f>
        <v>#VALUE!</v>
      </c>
      <c r="J406" s="17" t="e">
        <f>IF(AND(A406&lt;=#REF!,#REF!&lt;'リスト（入院R9）'!B406),"該当","")</f>
        <v>#REF!</v>
      </c>
      <c r="K406" s="17" t="s">
        <v>797</v>
      </c>
    </row>
    <row r="407" spans="1:11">
      <c r="A407" s="17">
        <v>403.5</v>
      </c>
      <c r="B407" s="17">
        <v>404.5</v>
      </c>
      <c r="C407" s="17" t="s">
        <v>798</v>
      </c>
      <c r="D407" s="17">
        <v>404</v>
      </c>
      <c r="F407" s="162" t="e">
        <f>新様式97_看護職員処遇改善評価料・入院ベースアップ評価料!$M$116-A407</f>
        <v>#VALUE!</v>
      </c>
      <c r="G407" s="162" t="e">
        <f>新様式97_看護職員処遇改善評価料・入院ベースアップ評価料!$M$116-B407</f>
        <v>#VALUE!</v>
      </c>
      <c r="H407" s="17" t="e">
        <f t="shared" si="6"/>
        <v>#VALUE!</v>
      </c>
      <c r="I407" s="17" t="e">
        <f>IF(新様式97_看護職員処遇改善評価料・入院ベースアップ評価料!$M$116=B407,"",IF(H407&lt;=0,"該当",""))</f>
        <v>#VALUE!</v>
      </c>
      <c r="J407" s="17" t="e">
        <f>IF(AND(A407&lt;=#REF!,#REF!&lt;'リスト（入院R9）'!B407),"該当","")</f>
        <v>#REF!</v>
      </c>
      <c r="K407" s="17" t="s">
        <v>798</v>
      </c>
    </row>
    <row r="408" spans="1:11">
      <c r="A408" s="17">
        <v>404.5</v>
      </c>
      <c r="B408" s="17">
        <v>405.5</v>
      </c>
      <c r="C408" s="17" t="s">
        <v>799</v>
      </c>
      <c r="D408" s="17">
        <v>405</v>
      </c>
      <c r="F408" s="162" t="e">
        <f>新様式97_看護職員処遇改善評価料・入院ベースアップ評価料!$M$116-A408</f>
        <v>#VALUE!</v>
      </c>
      <c r="G408" s="162" t="e">
        <f>新様式97_看護職員処遇改善評価料・入院ベースアップ評価料!$M$116-B408</f>
        <v>#VALUE!</v>
      </c>
      <c r="H408" s="17" t="e">
        <f t="shared" si="6"/>
        <v>#VALUE!</v>
      </c>
      <c r="I408" s="17" t="e">
        <f>IF(新様式97_看護職員処遇改善評価料・入院ベースアップ評価料!$M$116=B408,"",IF(H408&lt;=0,"該当",""))</f>
        <v>#VALUE!</v>
      </c>
      <c r="J408" s="17" t="e">
        <f>IF(AND(A408&lt;=#REF!,#REF!&lt;'リスト（入院R9）'!B408),"該当","")</f>
        <v>#REF!</v>
      </c>
      <c r="K408" s="17" t="s">
        <v>799</v>
      </c>
    </row>
    <row r="409" spans="1:11">
      <c r="A409" s="17">
        <v>405.5</v>
      </c>
      <c r="B409" s="17">
        <v>406.5</v>
      </c>
      <c r="C409" s="17" t="s">
        <v>800</v>
      </c>
      <c r="D409" s="17">
        <v>406</v>
      </c>
      <c r="F409" s="162" t="e">
        <f>新様式97_看護職員処遇改善評価料・入院ベースアップ評価料!$M$116-A409</f>
        <v>#VALUE!</v>
      </c>
      <c r="G409" s="162" t="e">
        <f>新様式97_看護職員処遇改善評価料・入院ベースアップ評価料!$M$116-B409</f>
        <v>#VALUE!</v>
      </c>
      <c r="H409" s="17" t="e">
        <f t="shared" si="6"/>
        <v>#VALUE!</v>
      </c>
      <c r="I409" s="17" t="e">
        <f>IF(新様式97_看護職員処遇改善評価料・入院ベースアップ評価料!$M$116=B409,"",IF(H409&lt;=0,"該当",""))</f>
        <v>#VALUE!</v>
      </c>
      <c r="J409" s="17" t="e">
        <f>IF(AND(A409&lt;=#REF!,#REF!&lt;'リスト（入院R9）'!B409),"該当","")</f>
        <v>#REF!</v>
      </c>
      <c r="K409" s="17" t="s">
        <v>800</v>
      </c>
    </row>
    <row r="410" spans="1:11">
      <c r="A410" s="17">
        <v>406.5</v>
      </c>
      <c r="B410" s="17">
        <v>407.5</v>
      </c>
      <c r="C410" s="17" t="s">
        <v>801</v>
      </c>
      <c r="D410" s="17">
        <v>407</v>
      </c>
      <c r="F410" s="162" t="e">
        <f>新様式97_看護職員処遇改善評価料・入院ベースアップ評価料!$M$116-A410</f>
        <v>#VALUE!</v>
      </c>
      <c r="G410" s="162" t="e">
        <f>新様式97_看護職員処遇改善評価料・入院ベースアップ評価料!$M$116-B410</f>
        <v>#VALUE!</v>
      </c>
      <c r="H410" s="17" t="e">
        <f t="shared" si="6"/>
        <v>#VALUE!</v>
      </c>
      <c r="I410" s="17" t="e">
        <f>IF(新様式97_看護職員処遇改善評価料・入院ベースアップ評価料!$M$116=B410,"",IF(H410&lt;=0,"該当",""))</f>
        <v>#VALUE!</v>
      </c>
      <c r="J410" s="17" t="e">
        <f>IF(AND(A410&lt;=#REF!,#REF!&lt;'リスト（入院R9）'!B410),"該当","")</f>
        <v>#REF!</v>
      </c>
      <c r="K410" s="17" t="s">
        <v>801</v>
      </c>
    </row>
    <row r="411" spans="1:11">
      <c r="A411" s="17">
        <v>407.5</v>
      </c>
      <c r="B411" s="17">
        <v>408.5</v>
      </c>
      <c r="C411" s="17" t="s">
        <v>802</v>
      </c>
      <c r="D411" s="17">
        <v>408</v>
      </c>
      <c r="F411" s="162" t="e">
        <f>新様式97_看護職員処遇改善評価料・入院ベースアップ評価料!$M$116-A411</f>
        <v>#VALUE!</v>
      </c>
      <c r="G411" s="162" t="e">
        <f>新様式97_看護職員処遇改善評価料・入院ベースアップ評価料!$M$116-B411</f>
        <v>#VALUE!</v>
      </c>
      <c r="H411" s="17" t="e">
        <f t="shared" si="6"/>
        <v>#VALUE!</v>
      </c>
      <c r="I411" s="17" t="e">
        <f>IF(新様式97_看護職員処遇改善評価料・入院ベースアップ評価料!$M$116=B411,"",IF(H411&lt;=0,"該当",""))</f>
        <v>#VALUE!</v>
      </c>
      <c r="J411" s="17" t="e">
        <f>IF(AND(A411&lt;=#REF!,#REF!&lt;'リスト（入院R9）'!B411),"該当","")</f>
        <v>#REF!</v>
      </c>
      <c r="K411" s="17" t="s">
        <v>802</v>
      </c>
    </row>
    <row r="412" spans="1:11">
      <c r="A412" s="17">
        <v>408.5</v>
      </c>
      <c r="B412" s="17">
        <v>409.5</v>
      </c>
      <c r="C412" s="17" t="s">
        <v>803</v>
      </c>
      <c r="D412" s="17">
        <v>409</v>
      </c>
      <c r="F412" s="162" t="e">
        <f>新様式97_看護職員処遇改善評価料・入院ベースアップ評価料!$M$116-A412</f>
        <v>#VALUE!</v>
      </c>
      <c r="G412" s="162" t="e">
        <f>新様式97_看護職員処遇改善評価料・入院ベースアップ評価料!$M$116-B412</f>
        <v>#VALUE!</v>
      </c>
      <c r="H412" s="17" t="e">
        <f t="shared" si="6"/>
        <v>#VALUE!</v>
      </c>
      <c r="I412" s="17" t="e">
        <f>IF(新様式97_看護職員処遇改善評価料・入院ベースアップ評価料!$M$116=B412,"",IF(H412&lt;=0,"該当",""))</f>
        <v>#VALUE!</v>
      </c>
      <c r="J412" s="17" t="e">
        <f>IF(AND(A412&lt;=#REF!,#REF!&lt;'リスト（入院R9）'!B412),"該当","")</f>
        <v>#REF!</v>
      </c>
      <c r="K412" s="17" t="s">
        <v>803</v>
      </c>
    </row>
    <row r="413" spans="1:11">
      <c r="A413" s="17">
        <v>409.5</v>
      </c>
      <c r="B413" s="17">
        <v>410.5</v>
      </c>
      <c r="C413" s="17" t="s">
        <v>804</v>
      </c>
      <c r="D413" s="17">
        <v>410</v>
      </c>
      <c r="F413" s="162" t="e">
        <f>新様式97_看護職員処遇改善評価料・入院ベースアップ評価料!$M$116-A413</f>
        <v>#VALUE!</v>
      </c>
      <c r="G413" s="162" t="e">
        <f>新様式97_看護職員処遇改善評価料・入院ベースアップ評価料!$M$116-B413</f>
        <v>#VALUE!</v>
      </c>
      <c r="H413" s="17" t="e">
        <f t="shared" si="6"/>
        <v>#VALUE!</v>
      </c>
      <c r="I413" s="17" t="e">
        <f>IF(新様式97_看護職員処遇改善評価料・入院ベースアップ評価料!$M$116=B413,"",IF(H413&lt;=0,"該当",""))</f>
        <v>#VALUE!</v>
      </c>
      <c r="J413" s="17" t="e">
        <f>IF(AND(A413&lt;=#REF!,#REF!&lt;'リスト（入院R9）'!B413),"該当","")</f>
        <v>#REF!</v>
      </c>
      <c r="K413" s="17" t="s">
        <v>804</v>
      </c>
    </row>
    <row r="414" spans="1:11">
      <c r="A414" s="17">
        <v>410.5</v>
      </c>
      <c r="B414" s="17">
        <v>411.5</v>
      </c>
      <c r="C414" s="17" t="s">
        <v>805</v>
      </c>
      <c r="D414" s="17">
        <v>411</v>
      </c>
      <c r="F414" s="162" t="e">
        <f>新様式97_看護職員処遇改善評価料・入院ベースアップ評価料!$M$116-A414</f>
        <v>#VALUE!</v>
      </c>
      <c r="G414" s="162" t="e">
        <f>新様式97_看護職員処遇改善評価料・入院ベースアップ評価料!$M$116-B414</f>
        <v>#VALUE!</v>
      </c>
      <c r="H414" s="17" t="e">
        <f t="shared" si="6"/>
        <v>#VALUE!</v>
      </c>
      <c r="I414" s="17" t="e">
        <f>IF(新様式97_看護職員処遇改善評価料・入院ベースアップ評価料!$M$116=B414,"",IF(H414&lt;=0,"該当",""))</f>
        <v>#VALUE!</v>
      </c>
      <c r="J414" s="17" t="e">
        <f>IF(AND(A414&lt;=#REF!,#REF!&lt;'リスト（入院R9）'!B414),"該当","")</f>
        <v>#REF!</v>
      </c>
      <c r="K414" s="17" t="s">
        <v>805</v>
      </c>
    </row>
    <row r="415" spans="1:11">
      <c r="A415" s="17">
        <v>411.5</v>
      </c>
      <c r="B415" s="17">
        <v>412.5</v>
      </c>
      <c r="C415" s="17" t="s">
        <v>806</v>
      </c>
      <c r="D415" s="17">
        <v>412</v>
      </c>
      <c r="F415" s="162" t="e">
        <f>新様式97_看護職員処遇改善評価料・入院ベースアップ評価料!$M$116-A415</f>
        <v>#VALUE!</v>
      </c>
      <c r="G415" s="162" t="e">
        <f>新様式97_看護職員処遇改善評価料・入院ベースアップ評価料!$M$116-B415</f>
        <v>#VALUE!</v>
      </c>
      <c r="H415" s="17" t="e">
        <f t="shared" si="6"/>
        <v>#VALUE!</v>
      </c>
      <c r="I415" s="17" t="e">
        <f>IF(新様式97_看護職員処遇改善評価料・入院ベースアップ評価料!$M$116=B415,"",IF(H415&lt;=0,"該当",""))</f>
        <v>#VALUE!</v>
      </c>
      <c r="J415" s="17" t="e">
        <f>IF(AND(A415&lt;=#REF!,#REF!&lt;'リスト（入院R9）'!B415),"該当","")</f>
        <v>#REF!</v>
      </c>
      <c r="K415" s="17" t="s">
        <v>806</v>
      </c>
    </row>
    <row r="416" spans="1:11">
      <c r="A416" s="17">
        <v>412.5</v>
      </c>
      <c r="B416" s="17">
        <v>413.5</v>
      </c>
      <c r="C416" s="17" t="s">
        <v>807</v>
      </c>
      <c r="D416" s="17">
        <v>413</v>
      </c>
      <c r="F416" s="162" t="e">
        <f>新様式97_看護職員処遇改善評価料・入院ベースアップ評価料!$M$116-A416</f>
        <v>#VALUE!</v>
      </c>
      <c r="G416" s="162" t="e">
        <f>新様式97_看護職員処遇改善評価料・入院ベースアップ評価料!$M$116-B416</f>
        <v>#VALUE!</v>
      </c>
      <c r="H416" s="17" t="e">
        <f t="shared" si="6"/>
        <v>#VALUE!</v>
      </c>
      <c r="I416" s="17" t="e">
        <f>IF(新様式97_看護職員処遇改善評価料・入院ベースアップ評価料!$M$116=B416,"",IF(H416&lt;=0,"該当",""))</f>
        <v>#VALUE!</v>
      </c>
      <c r="J416" s="17" t="e">
        <f>IF(AND(A416&lt;=#REF!,#REF!&lt;'リスト（入院R9）'!B416),"該当","")</f>
        <v>#REF!</v>
      </c>
      <c r="K416" s="17" t="s">
        <v>807</v>
      </c>
    </row>
    <row r="417" spans="1:11">
      <c r="A417" s="17">
        <v>413.5</v>
      </c>
      <c r="B417" s="17">
        <v>414.5</v>
      </c>
      <c r="C417" s="17" t="s">
        <v>808</v>
      </c>
      <c r="D417" s="17">
        <v>414</v>
      </c>
      <c r="F417" s="162" t="e">
        <f>新様式97_看護職員処遇改善評価料・入院ベースアップ評価料!$M$116-A417</f>
        <v>#VALUE!</v>
      </c>
      <c r="G417" s="162" t="e">
        <f>新様式97_看護職員処遇改善評価料・入院ベースアップ評価料!$M$116-B417</f>
        <v>#VALUE!</v>
      </c>
      <c r="H417" s="17" t="e">
        <f t="shared" si="6"/>
        <v>#VALUE!</v>
      </c>
      <c r="I417" s="17" t="e">
        <f>IF(新様式97_看護職員処遇改善評価料・入院ベースアップ評価料!$M$116=B417,"",IF(H417&lt;=0,"該当",""))</f>
        <v>#VALUE!</v>
      </c>
      <c r="J417" s="17" t="e">
        <f>IF(AND(A417&lt;=#REF!,#REF!&lt;'リスト（入院R9）'!B417),"該当","")</f>
        <v>#REF!</v>
      </c>
      <c r="K417" s="17" t="s">
        <v>808</v>
      </c>
    </row>
    <row r="418" spans="1:11">
      <c r="A418" s="17">
        <v>414.5</v>
      </c>
      <c r="B418" s="17">
        <v>415.5</v>
      </c>
      <c r="C418" s="17" t="s">
        <v>809</v>
      </c>
      <c r="D418" s="17">
        <v>415</v>
      </c>
      <c r="F418" s="162" t="e">
        <f>新様式97_看護職員処遇改善評価料・入院ベースアップ評価料!$M$116-A418</f>
        <v>#VALUE!</v>
      </c>
      <c r="G418" s="162" t="e">
        <f>新様式97_看護職員処遇改善評価料・入院ベースアップ評価料!$M$116-B418</f>
        <v>#VALUE!</v>
      </c>
      <c r="H418" s="17" t="e">
        <f t="shared" si="6"/>
        <v>#VALUE!</v>
      </c>
      <c r="I418" s="17" t="e">
        <f>IF(新様式97_看護職員処遇改善評価料・入院ベースアップ評価料!$M$116=B418,"",IF(H418&lt;=0,"該当",""))</f>
        <v>#VALUE!</v>
      </c>
      <c r="J418" s="17" t="e">
        <f>IF(AND(A418&lt;=#REF!,#REF!&lt;'リスト（入院R9）'!B418),"該当","")</f>
        <v>#REF!</v>
      </c>
      <c r="K418" s="17" t="s">
        <v>809</v>
      </c>
    </row>
    <row r="419" spans="1:11">
      <c r="A419" s="17">
        <v>415.5</v>
      </c>
      <c r="B419" s="17">
        <v>416.5</v>
      </c>
      <c r="C419" s="17" t="s">
        <v>810</v>
      </c>
      <c r="D419" s="17">
        <v>416</v>
      </c>
      <c r="F419" s="162" t="e">
        <f>新様式97_看護職員処遇改善評価料・入院ベースアップ評価料!$M$116-A419</f>
        <v>#VALUE!</v>
      </c>
      <c r="G419" s="162" t="e">
        <f>新様式97_看護職員処遇改善評価料・入院ベースアップ評価料!$M$116-B419</f>
        <v>#VALUE!</v>
      </c>
      <c r="H419" s="17" t="e">
        <f t="shared" si="6"/>
        <v>#VALUE!</v>
      </c>
      <c r="I419" s="17" t="e">
        <f>IF(新様式97_看護職員処遇改善評価料・入院ベースアップ評価料!$M$116=B419,"",IF(H419&lt;=0,"該当",""))</f>
        <v>#VALUE!</v>
      </c>
      <c r="J419" s="17" t="e">
        <f>IF(AND(A419&lt;=#REF!,#REF!&lt;'リスト（入院R9）'!B419),"該当","")</f>
        <v>#REF!</v>
      </c>
      <c r="K419" s="17" t="s">
        <v>810</v>
      </c>
    </row>
    <row r="420" spans="1:11">
      <c r="A420" s="17">
        <v>416.5</v>
      </c>
      <c r="B420" s="17">
        <v>417.5</v>
      </c>
      <c r="C420" s="17" t="s">
        <v>811</v>
      </c>
      <c r="D420" s="17">
        <v>417</v>
      </c>
      <c r="F420" s="162" t="e">
        <f>新様式97_看護職員処遇改善評価料・入院ベースアップ評価料!$M$116-A420</f>
        <v>#VALUE!</v>
      </c>
      <c r="G420" s="162" t="e">
        <f>新様式97_看護職員処遇改善評価料・入院ベースアップ評価料!$M$116-B420</f>
        <v>#VALUE!</v>
      </c>
      <c r="H420" s="17" t="e">
        <f t="shared" si="6"/>
        <v>#VALUE!</v>
      </c>
      <c r="I420" s="17" t="e">
        <f>IF(新様式97_看護職員処遇改善評価料・入院ベースアップ評価料!$M$116=B420,"",IF(H420&lt;=0,"該当",""))</f>
        <v>#VALUE!</v>
      </c>
      <c r="J420" s="17" t="e">
        <f>IF(AND(A420&lt;=#REF!,#REF!&lt;'リスト（入院R9）'!B420),"該当","")</f>
        <v>#REF!</v>
      </c>
      <c r="K420" s="17" t="s">
        <v>811</v>
      </c>
    </row>
    <row r="421" spans="1:11">
      <c r="A421" s="17">
        <v>417.5</v>
      </c>
      <c r="B421" s="17">
        <v>418.5</v>
      </c>
      <c r="C421" s="17" t="s">
        <v>812</v>
      </c>
      <c r="D421" s="17">
        <v>418</v>
      </c>
      <c r="F421" s="162" t="e">
        <f>新様式97_看護職員処遇改善評価料・入院ベースアップ評価料!$M$116-A421</f>
        <v>#VALUE!</v>
      </c>
      <c r="G421" s="162" t="e">
        <f>新様式97_看護職員処遇改善評価料・入院ベースアップ評価料!$M$116-B421</f>
        <v>#VALUE!</v>
      </c>
      <c r="H421" s="17" t="e">
        <f t="shared" si="6"/>
        <v>#VALUE!</v>
      </c>
      <c r="I421" s="17" t="e">
        <f>IF(新様式97_看護職員処遇改善評価料・入院ベースアップ評価料!$M$116=B421,"",IF(H421&lt;=0,"該当",""))</f>
        <v>#VALUE!</v>
      </c>
      <c r="J421" s="17" t="e">
        <f>IF(AND(A421&lt;=#REF!,#REF!&lt;'リスト（入院R9）'!B421),"該当","")</f>
        <v>#REF!</v>
      </c>
      <c r="K421" s="17" t="s">
        <v>812</v>
      </c>
    </row>
    <row r="422" spans="1:11">
      <c r="A422" s="17">
        <v>418.5</v>
      </c>
      <c r="B422" s="17">
        <v>419.5</v>
      </c>
      <c r="C422" s="17" t="s">
        <v>813</v>
      </c>
      <c r="D422" s="17">
        <v>419</v>
      </c>
      <c r="F422" s="162" t="e">
        <f>新様式97_看護職員処遇改善評価料・入院ベースアップ評価料!$M$116-A422</f>
        <v>#VALUE!</v>
      </c>
      <c r="G422" s="162" t="e">
        <f>新様式97_看護職員処遇改善評価料・入院ベースアップ評価料!$M$116-B422</f>
        <v>#VALUE!</v>
      </c>
      <c r="H422" s="17" t="e">
        <f t="shared" si="6"/>
        <v>#VALUE!</v>
      </c>
      <c r="I422" s="17" t="e">
        <f>IF(新様式97_看護職員処遇改善評価料・入院ベースアップ評価料!$M$116=B422,"",IF(H422&lt;=0,"該当",""))</f>
        <v>#VALUE!</v>
      </c>
      <c r="J422" s="17" t="e">
        <f>IF(AND(A422&lt;=#REF!,#REF!&lt;'リスト（入院R9）'!B422),"該当","")</f>
        <v>#REF!</v>
      </c>
      <c r="K422" s="17" t="s">
        <v>813</v>
      </c>
    </row>
    <row r="423" spans="1:11">
      <c r="A423" s="17">
        <v>419.5</v>
      </c>
      <c r="B423" s="17">
        <v>420.5</v>
      </c>
      <c r="C423" s="17" t="s">
        <v>814</v>
      </c>
      <c r="D423" s="17">
        <v>420</v>
      </c>
      <c r="F423" s="162" t="e">
        <f>新様式97_看護職員処遇改善評価料・入院ベースアップ評価料!$M$116-A423</f>
        <v>#VALUE!</v>
      </c>
      <c r="G423" s="162" t="e">
        <f>新様式97_看護職員処遇改善評価料・入院ベースアップ評価料!$M$116-B423</f>
        <v>#VALUE!</v>
      </c>
      <c r="H423" s="17" t="e">
        <f t="shared" si="6"/>
        <v>#VALUE!</v>
      </c>
      <c r="I423" s="17" t="e">
        <f>IF(新様式97_看護職員処遇改善評価料・入院ベースアップ評価料!$M$116=B423,"",IF(H423&lt;=0,"該当",""))</f>
        <v>#VALUE!</v>
      </c>
      <c r="J423" s="17" t="e">
        <f>IF(AND(A423&lt;=#REF!,#REF!&lt;'リスト（入院R9）'!B423),"該当","")</f>
        <v>#REF!</v>
      </c>
      <c r="K423" s="17" t="s">
        <v>814</v>
      </c>
    </row>
    <row r="424" spans="1:11">
      <c r="A424" s="17">
        <v>420.5</v>
      </c>
      <c r="B424" s="17">
        <v>421.5</v>
      </c>
      <c r="C424" s="17" t="s">
        <v>815</v>
      </c>
      <c r="D424" s="17">
        <v>421</v>
      </c>
      <c r="F424" s="162" t="e">
        <f>新様式97_看護職員処遇改善評価料・入院ベースアップ評価料!$M$116-A424</f>
        <v>#VALUE!</v>
      </c>
      <c r="G424" s="162" t="e">
        <f>新様式97_看護職員処遇改善評価料・入院ベースアップ評価料!$M$116-B424</f>
        <v>#VALUE!</v>
      </c>
      <c r="H424" s="17" t="e">
        <f t="shared" si="6"/>
        <v>#VALUE!</v>
      </c>
      <c r="I424" s="17" t="e">
        <f>IF(新様式97_看護職員処遇改善評価料・入院ベースアップ評価料!$M$116=B424,"",IF(H424&lt;=0,"該当",""))</f>
        <v>#VALUE!</v>
      </c>
      <c r="J424" s="17" t="e">
        <f>IF(AND(A424&lt;=#REF!,#REF!&lt;'リスト（入院R9）'!B424),"該当","")</f>
        <v>#REF!</v>
      </c>
      <c r="K424" s="17" t="s">
        <v>815</v>
      </c>
    </row>
    <row r="425" spans="1:11">
      <c r="A425" s="17">
        <v>421.5</v>
      </c>
      <c r="B425" s="17">
        <v>422.5</v>
      </c>
      <c r="C425" s="17" t="s">
        <v>816</v>
      </c>
      <c r="D425" s="17">
        <v>422</v>
      </c>
      <c r="F425" s="162" t="e">
        <f>新様式97_看護職員処遇改善評価料・入院ベースアップ評価料!$M$116-A425</f>
        <v>#VALUE!</v>
      </c>
      <c r="G425" s="162" t="e">
        <f>新様式97_看護職員処遇改善評価料・入院ベースアップ評価料!$M$116-B425</f>
        <v>#VALUE!</v>
      </c>
      <c r="H425" s="17" t="e">
        <f t="shared" si="6"/>
        <v>#VALUE!</v>
      </c>
      <c r="I425" s="17" t="e">
        <f>IF(新様式97_看護職員処遇改善評価料・入院ベースアップ評価料!$M$116=B425,"",IF(H425&lt;=0,"該当",""))</f>
        <v>#VALUE!</v>
      </c>
      <c r="J425" s="17" t="e">
        <f>IF(AND(A425&lt;=#REF!,#REF!&lt;'リスト（入院R9）'!B425),"該当","")</f>
        <v>#REF!</v>
      </c>
      <c r="K425" s="17" t="s">
        <v>816</v>
      </c>
    </row>
    <row r="426" spans="1:11">
      <c r="A426" s="17">
        <v>422.5</v>
      </c>
      <c r="B426" s="17">
        <v>423.5</v>
      </c>
      <c r="C426" s="17" t="s">
        <v>817</v>
      </c>
      <c r="D426" s="17">
        <v>423</v>
      </c>
      <c r="F426" s="162" t="e">
        <f>新様式97_看護職員処遇改善評価料・入院ベースアップ評価料!$M$116-A426</f>
        <v>#VALUE!</v>
      </c>
      <c r="G426" s="162" t="e">
        <f>新様式97_看護職員処遇改善評価料・入院ベースアップ評価料!$M$116-B426</f>
        <v>#VALUE!</v>
      </c>
      <c r="H426" s="17" t="e">
        <f t="shared" si="6"/>
        <v>#VALUE!</v>
      </c>
      <c r="I426" s="17" t="e">
        <f>IF(新様式97_看護職員処遇改善評価料・入院ベースアップ評価料!$M$116=B426,"",IF(H426&lt;=0,"該当",""))</f>
        <v>#VALUE!</v>
      </c>
      <c r="J426" s="17" t="e">
        <f>IF(AND(A426&lt;=#REF!,#REF!&lt;'リスト（入院R9）'!B426),"該当","")</f>
        <v>#REF!</v>
      </c>
      <c r="K426" s="17" t="s">
        <v>817</v>
      </c>
    </row>
    <row r="427" spans="1:11">
      <c r="A427" s="17">
        <v>423.5</v>
      </c>
      <c r="B427" s="17">
        <v>424.5</v>
      </c>
      <c r="C427" s="17" t="s">
        <v>818</v>
      </c>
      <c r="D427" s="17">
        <v>424</v>
      </c>
      <c r="F427" s="162" t="e">
        <f>新様式97_看護職員処遇改善評価料・入院ベースアップ評価料!$M$116-A427</f>
        <v>#VALUE!</v>
      </c>
      <c r="G427" s="162" t="e">
        <f>新様式97_看護職員処遇改善評価料・入院ベースアップ評価料!$M$116-B427</f>
        <v>#VALUE!</v>
      </c>
      <c r="H427" s="17" t="e">
        <f t="shared" si="6"/>
        <v>#VALUE!</v>
      </c>
      <c r="I427" s="17" t="e">
        <f>IF(新様式97_看護職員処遇改善評価料・入院ベースアップ評価料!$M$116=B427,"",IF(H427&lt;=0,"該当",""))</f>
        <v>#VALUE!</v>
      </c>
      <c r="J427" s="17" t="e">
        <f>IF(AND(A427&lt;=#REF!,#REF!&lt;'リスト（入院R9）'!B427),"該当","")</f>
        <v>#REF!</v>
      </c>
      <c r="K427" s="17" t="s">
        <v>818</v>
      </c>
    </row>
    <row r="428" spans="1:11">
      <c r="A428" s="17">
        <v>424.5</v>
      </c>
      <c r="B428" s="17">
        <v>425.5</v>
      </c>
      <c r="C428" s="17" t="s">
        <v>819</v>
      </c>
      <c r="D428" s="17">
        <v>425</v>
      </c>
      <c r="F428" s="162" t="e">
        <f>新様式97_看護職員処遇改善評価料・入院ベースアップ評価料!$M$116-A428</f>
        <v>#VALUE!</v>
      </c>
      <c r="G428" s="162" t="e">
        <f>新様式97_看護職員処遇改善評価料・入院ベースアップ評価料!$M$116-B428</f>
        <v>#VALUE!</v>
      </c>
      <c r="H428" s="17" t="e">
        <f t="shared" si="6"/>
        <v>#VALUE!</v>
      </c>
      <c r="I428" s="17" t="e">
        <f>IF(新様式97_看護職員処遇改善評価料・入院ベースアップ評価料!$M$116=B428,"",IF(H428&lt;=0,"該当",""))</f>
        <v>#VALUE!</v>
      </c>
      <c r="J428" s="17" t="e">
        <f>IF(AND(A428&lt;=#REF!,#REF!&lt;'リスト（入院R9）'!B428),"該当","")</f>
        <v>#REF!</v>
      </c>
      <c r="K428" s="17" t="s">
        <v>819</v>
      </c>
    </row>
    <row r="429" spans="1:11">
      <c r="A429" s="17">
        <v>425.5</v>
      </c>
      <c r="B429" s="17">
        <v>426.5</v>
      </c>
      <c r="C429" s="17" t="s">
        <v>820</v>
      </c>
      <c r="D429" s="17">
        <v>426</v>
      </c>
      <c r="F429" s="162" t="e">
        <f>新様式97_看護職員処遇改善評価料・入院ベースアップ評価料!$M$116-A429</f>
        <v>#VALUE!</v>
      </c>
      <c r="G429" s="162" t="e">
        <f>新様式97_看護職員処遇改善評価料・入院ベースアップ評価料!$M$116-B429</f>
        <v>#VALUE!</v>
      </c>
      <c r="H429" s="17" t="e">
        <f t="shared" si="6"/>
        <v>#VALUE!</v>
      </c>
      <c r="I429" s="17" t="e">
        <f>IF(新様式97_看護職員処遇改善評価料・入院ベースアップ評価料!$M$116=B429,"",IF(H429&lt;=0,"該当",""))</f>
        <v>#VALUE!</v>
      </c>
      <c r="J429" s="17" t="e">
        <f>IF(AND(A429&lt;=#REF!,#REF!&lt;'リスト（入院R9）'!B429),"該当","")</f>
        <v>#REF!</v>
      </c>
      <c r="K429" s="17" t="s">
        <v>820</v>
      </c>
    </row>
    <row r="430" spans="1:11">
      <c r="A430" s="17">
        <v>426.5</v>
      </c>
      <c r="B430" s="17">
        <v>427.5</v>
      </c>
      <c r="C430" s="17" t="s">
        <v>821</v>
      </c>
      <c r="D430" s="17">
        <v>427</v>
      </c>
      <c r="F430" s="162" t="e">
        <f>新様式97_看護職員処遇改善評価料・入院ベースアップ評価料!$M$116-A430</f>
        <v>#VALUE!</v>
      </c>
      <c r="G430" s="162" t="e">
        <f>新様式97_看護職員処遇改善評価料・入院ベースアップ評価料!$M$116-B430</f>
        <v>#VALUE!</v>
      </c>
      <c r="H430" s="17" t="e">
        <f t="shared" si="6"/>
        <v>#VALUE!</v>
      </c>
      <c r="I430" s="17" t="e">
        <f>IF(新様式97_看護職員処遇改善評価料・入院ベースアップ評価料!$M$116=B430,"",IF(H430&lt;=0,"該当",""))</f>
        <v>#VALUE!</v>
      </c>
      <c r="J430" s="17" t="e">
        <f>IF(AND(A430&lt;=#REF!,#REF!&lt;'リスト（入院R9）'!B430),"該当","")</f>
        <v>#REF!</v>
      </c>
      <c r="K430" s="17" t="s">
        <v>821</v>
      </c>
    </row>
    <row r="431" spans="1:11">
      <c r="A431" s="17">
        <v>427.5</v>
      </c>
      <c r="B431" s="17">
        <v>428.5</v>
      </c>
      <c r="C431" s="17" t="s">
        <v>822</v>
      </c>
      <c r="D431" s="17">
        <v>428</v>
      </c>
      <c r="F431" s="162" t="e">
        <f>新様式97_看護職員処遇改善評価料・入院ベースアップ評価料!$M$116-A431</f>
        <v>#VALUE!</v>
      </c>
      <c r="G431" s="162" t="e">
        <f>新様式97_看護職員処遇改善評価料・入院ベースアップ評価料!$M$116-B431</f>
        <v>#VALUE!</v>
      </c>
      <c r="H431" s="17" t="e">
        <f t="shared" si="6"/>
        <v>#VALUE!</v>
      </c>
      <c r="I431" s="17" t="e">
        <f>IF(新様式97_看護職員処遇改善評価料・入院ベースアップ評価料!$M$116=B431,"",IF(H431&lt;=0,"該当",""))</f>
        <v>#VALUE!</v>
      </c>
      <c r="J431" s="17" t="e">
        <f>IF(AND(A431&lt;=#REF!,#REF!&lt;'リスト（入院R9）'!B431),"該当","")</f>
        <v>#REF!</v>
      </c>
      <c r="K431" s="17" t="s">
        <v>822</v>
      </c>
    </row>
    <row r="432" spans="1:11">
      <c r="A432" s="17">
        <v>428.5</v>
      </c>
      <c r="B432" s="17">
        <v>429.5</v>
      </c>
      <c r="C432" s="17" t="s">
        <v>823</v>
      </c>
      <c r="D432" s="17">
        <v>429</v>
      </c>
      <c r="F432" s="162" t="e">
        <f>新様式97_看護職員処遇改善評価料・入院ベースアップ評価料!$M$116-A432</f>
        <v>#VALUE!</v>
      </c>
      <c r="G432" s="162" t="e">
        <f>新様式97_看護職員処遇改善評価料・入院ベースアップ評価料!$M$116-B432</f>
        <v>#VALUE!</v>
      </c>
      <c r="H432" s="17" t="e">
        <f t="shared" si="6"/>
        <v>#VALUE!</v>
      </c>
      <c r="I432" s="17" t="e">
        <f>IF(新様式97_看護職員処遇改善評価料・入院ベースアップ評価料!$M$116=B432,"",IF(H432&lt;=0,"該当",""))</f>
        <v>#VALUE!</v>
      </c>
      <c r="J432" s="17" t="e">
        <f>IF(AND(A432&lt;=#REF!,#REF!&lt;'リスト（入院R9）'!B432),"該当","")</f>
        <v>#REF!</v>
      </c>
      <c r="K432" s="17" t="s">
        <v>823</v>
      </c>
    </row>
    <row r="433" spans="1:11">
      <c r="A433" s="17">
        <v>429.5</v>
      </c>
      <c r="B433" s="17">
        <v>430.5</v>
      </c>
      <c r="C433" s="17" t="s">
        <v>824</v>
      </c>
      <c r="D433" s="17">
        <v>430</v>
      </c>
      <c r="F433" s="162" t="e">
        <f>新様式97_看護職員処遇改善評価料・入院ベースアップ評価料!$M$116-A433</f>
        <v>#VALUE!</v>
      </c>
      <c r="G433" s="162" t="e">
        <f>新様式97_看護職員処遇改善評価料・入院ベースアップ評価料!$M$116-B433</f>
        <v>#VALUE!</v>
      </c>
      <c r="H433" s="17" t="e">
        <f t="shared" si="6"/>
        <v>#VALUE!</v>
      </c>
      <c r="I433" s="17" t="e">
        <f>IF(新様式97_看護職員処遇改善評価料・入院ベースアップ評価料!$M$116=B433,"",IF(H433&lt;=0,"該当",""))</f>
        <v>#VALUE!</v>
      </c>
      <c r="J433" s="17" t="e">
        <f>IF(AND(A433&lt;=#REF!,#REF!&lt;'リスト（入院R9）'!B433),"該当","")</f>
        <v>#REF!</v>
      </c>
      <c r="K433" s="17" t="s">
        <v>824</v>
      </c>
    </row>
    <row r="434" spans="1:11">
      <c r="A434" s="17">
        <v>430.5</v>
      </c>
      <c r="B434" s="17">
        <v>431.5</v>
      </c>
      <c r="C434" s="17" t="s">
        <v>825</v>
      </c>
      <c r="D434" s="17">
        <v>431</v>
      </c>
      <c r="F434" s="162" t="e">
        <f>新様式97_看護職員処遇改善評価料・入院ベースアップ評価料!$M$116-A434</f>
        <v>#VALUE!</v>
      </c>
      <c r="G434" s="162" t="e">
        <f>新様式97_看護職員処遇改善評価料・入院ベースアップ評価料!$M$116-B434</f>
        <v>#VALUE!</v>
      </c>
      <c r="H434" s="17" t="e">
        <f t="shared" si="6"/>
        <v>#VALUE!</v>
      </c>
      <c r="I434" s="17" t="e">
        <f>IF(新様式97_看護職員処遇改善評価料・入院ベースアップ評価料!$M$116=B434,"",IF(H434&lt;=0,"該当",""))</f>
        <v>#VALUE!</v>
      </c>
      <c r="J434" s="17" t="e">
        <f>IF(AND(A434&lt;=#REF!,#REF!&lt;'リスト（入院R9）'!B434),"該当","")</f>
        <v>#REF!</v>
      </c>
      <c r="K434" s="17" t="s">
        <v>825</v>
      </c>
    </row>
    <row r="435" spans="1:11">
      <c r="A435" s="17">
        <v>431.5</v>
      </c>
      <c r="B435" s="17">
        <v>432.5</v>
      </c>
      <c r="C435" s="17" t="s">
        <v>826</v>
      </c>
      <c r="D435" s="17">
        <v>432</v>
      </c>
      <c r="F435" s="162" t="e">
        <f>新様式97_看護職員処遇改善評価料・入院ベースアップ評価料!$M$116-A435</f>
        <v>#VALUE!</v>
      </c>
      <c r="G435" s="162" t="e">
        <f>新様式97_看護職員処遇改善評価料・入院ベースアップ評価料!$M$116-B435</f>
        <v>#VALUE!</v>
      </c>
      <c r="H435" s="17" t="e">
        <f t="shared" si="6"/>
        <v>#VALUE!</v>
      </c>
      <c r="I435" s="17" t="e">
        <f>IF(新様式97_看護職員処遇改善評価料・入院ベースアップ評価料!$M$116=B435,"",IF(H435&lt;=0,"該当",""))</f>
        <v>#VALUE!</v>
      </c>
      <c r="J435" s="17" t="e">
        <f>IF(AND(A435&lt;=#REF!,#REF!&lt;'リスト（入院R9）'!B435),"該当","")</f>
        <v>#REF!</v>
      </c>
      <c r="K435" s="17" t="s">
        <v>826</v>
      </c>
    </row>
    <row r="436" spans="1:11">
      <c r="A436" s="17">
        <v>432.5</v>
      </c>
      <c r="B436" s="17">
        <v>433.5</v>
      </c>
      <c r="C436" s="17" t="s">
        <v>827</v>
      </c>
      <c r="D436" s="17">
        <v>433</v>
      </c>
      <c r="F436" s="162" t="e">
        <f>新様式97_看護職員処遇改善評価料・入院ベースアップ評価料!$M$116-A436</f>
        <v>#VALUE!</v>
      </c>
      <c r="G436" s="162" t="e">
        <f>新様式97_看護職員処遇改善評価料・入院ベースアップ評価料!$M$116-B436</f>
        <v>#VALUE!</v>
      </c>
      <c r="H436" s="17" t="e">
        <f t="shared" si="6"/>
        <v>#VALUE!</v>
      </c>
      <c r="I436" s="17" t="e">
        <f>IF(新様式97_看護職員処遇改善評価料・入院ベースアップ評価料!$M$116=B436,"",IF(H436&lt;=0,"該当",""))</f>
        <v>#VALUE!</v>
      </c>
      <c r="J436" s="17" t="e">
        <f>IF(AND(A436&lt;=#REF!,#REF!&lt;'リスト（入院R9）'!B436),"該当","")</f>
        <v>#REF!</v>
      </c>
      <c r="K436" s="17" t="s">
        <v>827</v>
      </c>
    </row>
    <row r="437" spans="1:11">
      <c r="A437" s="17">
        <v>433.5</v>
      </c>
      <c r="B437" s="17">
        <v>434.5</v>
      </c>
      <c r="C437" s="17" t="s">
        <v>828</v>
      </c>
      <c r="D437" s="17">
        <v>434</v>
      </c>
      <c r="F437" s="162" t="e">
        <f>新様式97_看護職員処遇改善評価料・入院ベースアップ評価料!$M$116-A437</f>
        <v>#VALUE!</v>
      </c>
      <c r="G437" s="162" t="e">
        <f>新様式97_看護職員処遇改善評価料・入院ベースアップ評価料!$M$116-B437</f>
        <v>#VALUE!</v>
      </c>
      <c r="H437" s="17" t="e">
        <f t="shared" si="6"/>
        <v>#VALUE!</v>
      </c>
      <c r="I437" s="17" t="e">
        <f>IF(新様式97_看護職員処遇改善評価料・入院ベースアップ評価料!$M$116=B437,"",IF(H437&lt;=0,"該当",""))</f>
        <v>#VALUE!</v>
      </c>
      <c r="J437" s="17" t="e">
        <f>IF(AND(A437&lt;=#REF!,#REF!&lt;'リスト（入院R9）'!B437),"該当","")</f>
        <v>#REF!</v>
      </c>
      <c r="K437" s="17" t="s">
        <v>828</v>
      </c>
    </row>
    <row r="438" spans="1:11">
      <c r="A438" s="17">
        <v>434.5</v>
      </c>
      <c r="B438" s="17">
        <v>435.5</v>
      </c>
      <c r="C438" s="17" t="s">
        <v>829</v>
      </c>
      <c r="D438" s="17">
        <v>435</v>
      </c>
      <c r="F438" s="162" t="e">
        <f>新様式97_看護職員処遇改善評価料・入院ベースアップ評価料!$M$116-A438</f>
        <v>#VALUE!</v>
      </c>
      <c r="G438" s="162" t="e">
        <f>新様式97_看護職員処遇改善評価料・入院ベースアップ評価料!$M$116-B438</f>
        <v>#VALUE!</v>
      </c>
      <c r="H438" s="17" t="e">
        <f t="shared" si="6"/>
        <v>#VALUE!</v>
      </c>
      <c r="I438" s="17" t="e">
        <f>IF(新様式97_看護職員処遇改善評価料・入院ベースアップ評価料!$M$116=B438,"",IF(H438&lt;=0,"該当",""))</f>
        <v>#VALUE!</v>
      </c>
      <c r="J438" s="17" t="e">
        <f>IF(AND(A438&lt;=#REF!,#REF!&lt;'リスト（入院R9）'!B438),"該当","")</f>
        <v>#REF!</v>
      </c>
      <c r="K438" s="17" t="s">
        <v>829</v>
      </c>
    </row>
    <row r="439" spans="1:11">
      <c r="A439" s="17">
        <v>435.5</v>
      </c>
      <c r="B439" s="17">
        <v>436.5</v>
      </c>
      <c r="C439" s="17" t="s">
        <v>830</v>
      </c>
      <c r="D439" s="17">
        <v>436</v>
      </c>
      <c r="F439" s="162" t="e">
        <f>新様式97_看護職員処遇改善評価料・入院ベースアップ評価料!$M$116-A439</f>
        <v>#VALUE!</v>
      </c>
      <c r="G439" s="162" t="e">
        <f>新様式97_看護職員処遇改善評価料・入院ベースアップ評価料!$M$116-B439</f>
        <v>#VALUE!</v>
      </c>
      <c r="H439" s="17" t="e">
        <f t="shared" si="6"/>
        <v>#VALUE!</v>
      </c>
      <c r="I439" s="17" t="e">
        <f>IF(新様式97_看護職員処遇改善評価料・入院ベースアップ評価料!$M$116=B439,"",IF(H439&lt;=0,"該当",""))</f>
        <v>#VALUE!</v>
      </c>
      <c r="J439" s="17" t="e">
        <f>IF(AND(A439&lt;=#REF!,#REF!&lt;'リスト（入院R9）'!B439),"該当","")</f>
        <v>#REF!</v>
      </c>
      <c r="K439" s="17" t="s">
        <v>830</v>
      </c>
    </row>
    <row r="440" spans="1:11">
      <c r="A440" s="17">
        <v>436.5</v>
      </c>
      <c r="B440" s="17">
        <v>437.5</v>
      </c>
      <c r="C440" s="17" t="s">
        <v>831</v>
      </c>
      <c r="D440" s="17">
        <v>437</v>
      </c>
      <c r="F440" s="162" t="e">
        <f>新様式97_看護職員処遇改善評価料・入院ベースアップ評価料!$M$116-A440</f>
        <v>#VALUE!</v>
      </c>
      <c r="G440" s="162" t="e">
        <f>新様式97_看護職員処遇改善評価料・入院ベースアップ評価料!$M$116-B440</f>
        <v>#VALUE!</v>
      </c>
      <c r="H440" s="17" t="e">
        <f t="shared" si="6"/>
        <v>#VALUE!</v>
      </c>
      <c r="I440" s="17" t="e">
        <f>IF(新様式97_看護職員処遇改善評価料・入院ベースアップ評価料!$M$116=B440,"",IF(H440&lt;=0,"該当",""))</f>
        <v>#VALUE!</v>
      </c>
      <c r="J440" s="17" t="e">
        <f>IF(AND(A440&lt;=#REF!,#REF!&lt;'リスト（入院R9）'!B440),"該当","")</f>
        <v>#REF!</v>
      </c>
      <c r="K440" s="17" t="s">
        <v>831</v>
      </c>
    </row>
    <row r="441" spans="1:11">
      <c r="A441" s="17">
        <v>437.5</v>
      </c>
      <c r="B441" s="17">
        <v>438.5</v>
      </c>
      <c r="C441" s="17" t="s">
        <v>832</v>
      </c>
      <c r="D441" s="17">
        <v>438</v>
      </c>
      <c r="F441" s="162" t="e">
        <f>新様式97_看護職員処遇改善評価料・入院ベースアップ評価料!$M$116-A441</f>
        <v>#VALUE!</v>
      </c>
      <c r="G441" s="162" t="e">
        <f>新様式97_看護職員処遇改善評価料・入院ベースアップ評価料!$M$116-B441</f>
        <v>#VALUE!</v>
      </c>
      <c r="H441" s="17" t="e">
        <f t="shared" si="6"/>
        <v>#VALUE!</v>
      </c>
      <c r="I441" s="17" t="e">
        <f>IF(新様式97_看護職員処遇改善評価料・入院ベースアップ評価料!$M$116=B441,"",IF(H441&lt;=0,"該当",""))</f>
        <v>#VALUE!</v>
      </c>
      <c r="J441" s="17" t="e">
        <f>IF(AND(A441&lt;=#REF!,#REF!&lt;'リスト（入院R9）'!B441),"該当","")</f>
        <v>#REF!</v>
      </c>
      <c r="K441" s="17" t="s">
        <v>832</v>
      </c>
    </row>
    <row r="442" spans="1:11">
      <c r="A442" s="17">
        <v>438.5</v>
      </c>
      <c r="B442" s="17">
        <v>439.5</v>
      </c>
      <c r="C442" s="17" t="s">
        <v>833</v>
      </c>
      <c r="D442" s="17">
        <v>439</v>
      </c>
      <c r="F442" s="162" t="e">
        <f>新様式97_看護職員処遇改善評価料・入院ベースアップ評価料!$M$116-A442</f>
        <v>#VALUE!</v>
      </c>
      <c r="G442" s="162" t="e">
        <f>新様式97_看護職員処遇改善評価料・入院ベースアップ評価料!$M$116-B442</f>
        <v>#VALUE!</v>
      </c>
      <c r="H442" s="17" t="e">
        <f t="shared" si="6"/>
        <v>#VALUE!</v>
      </c>
      <c r="I442" s="17" t="e">
        <f>IF(新様式97_看護職員処遇改善評価料・入院ベースアップ評価料!$M$116=B442,"",IF(H442&lt;=0,"該当",""))</f>
        <v>#VALUE!</v>
      </c>
      <c r="J442" s="17" t="e">
        <f>IF(AND(A442&lt;=#REF!,#REF!&lt;'リスト（入院R9）'!B442),"該当","")</f>
        <v>#REF!</v>
      </c>
      <c r="K442" s="17" t="s">
        <v>833</v>
      </c>
    </row>
    <row r="443" spans="1:11">
      <c r="A443" s="17">
        <v>439.5</v>
      </c>
      <c r="B443" s="17">
        <v>440.5</v>
      </c>
      <c r="C443" s="17" t="s">
        <v>834</v>
      </c>
      <c r="D443" s="17">
        <v>440</v>
      </c>
      <c r="F443" s="162" t="e">
        <f>新様式97_看護職員処遇改善評価料・入院ベースアップ評価料!$M$116-A443</f>
        <v>#VALUE!</v>
      </c>
      <c r="G443" s="162" t="e">
        <f>新様式97_看護職員処遇改善評価料・入院ベースアップ評価料!$M$116-B443</f>
        <v>#VALUE!</v>
      </c>
      <c r="H443" s="17" t="e">
        <f t="shared" si="6"/>
        <v>#VALUE!</v>
      </c>
      <c r="I443" s="17" t="e">
        <f>IF(新様式97_看護職員処遇改善評価料・入院ベースアップ評価料!$M$116=B443,"",IF(H443&lt;=0,"該当",""))</f>
        <v>#VALUE!</v>
      </c>
      <c r="J443" s="17" t="e">
        <f>IF(AND(A443&lt;=#REF!,#REF!&lt;'リスト（入院R9）'!B443),"該当","")</f>
        <v>#REF!</v>
      </c>
      <c r="K443" s="17" t="s">
        <v>834</v>
      </c>
    </row>
    <row r="444" spans="1:11">
      <c r="A444" s="17">
        <v>440.5</v>
      </c>
      <c r="B444" s="17">
        <v>441.5</v>
      </c>
      <c r="C444" s="17" t="s">
        <v>835</v>
      </c>
      <c r="D444" s="17">
        <v>441</v>
      </c>
      <c r="F444" s="162" t="e">
        <f>新様式97_看護職員処遇改善評価料・入院ベースアップ評価料!$M$116-A444</f>
        <v>#VALUE!</v>
      </c>
      <c r="G444" s="162" t="e">
        <f>新様式97_看護職員処遇改善評価料・入院ベースアップ評価料!$M$116-B444</f>
        <v>#VALUE!</v>
      </c>
      <c r="H444" s="17" t="e">
        <f t="shared" si="6"/>
        <v>#VALUE!</v>
      </c>
      <c r="I444" s="17" t="e">
        <f>IF(新様式97_看護職員処遇改善評価料・入院ベースアップ評価料!$M$116=B444,"",IF(H444&lt;=0,"該当",""))</f>
        <v>#VALUE!</v>
      </c>
      <c r="J444" s="17" t="e">
        <f>IF(AND(A444&lt;=#REF!,#REF!&lt;'リスト（入院R9）'!B444),"該当","")</f>
        <v>#REF!</v>
      </c>
      <c r="K444" s="17" t="s">
        <v>835</v>
      </c>
    </row>
    <row r="445" spans="1:11">
      <c r="A445" s="17">
        <v>441.5</v>
      </c>
      <c r="B445" s="17">
        <v>442.5</v>
      </c>
      <c r="C445" s="17" t="s">
        <v>836</v>
      </c>
      <c r="D445" s="17">
        <v>442</v>
      </c>
      <c r="F445" s="162" t="e">
        <f>新様式97_看護職員処遇改善評価料・入院ベースアップ評価料!$M$116-A445</f>
        <v>#VALUE!</v>
      </c>
      <c r="G445" s="162" t="e">
        <f>新様式97_看護職員処遇改善評価料・入院ベースアップ評価料!$M$116-B445</f>
        <v>#VALUE!</v>
      </c>
      <c r="H445" s="17" t="e">
        <f t="shared" si="6"/>
        <v>#VALUE!</v>
      </c>
      <c r="I445" s="17" t="e">
        <f>IF(新様式97_看護職員処遇改善評価料・入院ベースアップ評価料!$M$116=B445,"",IF(H445&lt;=0,"該当",""))</f>
        <v>#VALUE!</v>
      </c>
      <c r="J445" s="17" t="e">
        <f>IF(AND(A445&lt;=#REF!,#REF!&lt;'リスト（入院R9）'!B445),"該当","")</f>
        <v>#REF!</v>
      </c>
      <c r="K445" s="17" t="s">
        <v>836</v>
      </c>
    </row>
    <row r="446" spans="1:11">
      <c r="A446" s="17">
        <v>442.5</v>
      </c>
      <c r="B446" s="17">
        <v>443.5</v>
      </c>
      <c r="C446" s="17" t="s">
        <v>837</v>
      </c>
      <c r="D446" s="17">
        <v>443</v>
      </c>
      <c r="F446" s="162" t="e">
        <f>新様式97_看護職員処遇改善評価料・入院ベースアップ評価料!$M$116-A446</f>
        <v>#VALUE!</v>
      </c>
      <c r="G446" s="162" t="e">
        <f>新様式97_看護職員処遇改善評価料・入院ベースアップ評価料!$M$116-B446</f>
        <v>#VALUE!</v>
      </c>
      <c r="H446" s="17" t="e">
        <f t="shared" si="6"/>
        <v>#VALUE!</v>
      </c>
      <c r="I446" s="17" t="e">
        <f>IF(新様式97_看護職員処遇改善評価料・入院ベースアップ評価料!$M$116=B446,"",IF(H446&lt;=0,"該当",""))</f>
        <v>#VALUE!</v>
      </c>
      <c r="J446" s="17" t="e">
        <f>IF(AND(A446&lt;=#REF!,#REF!&lt;'リスト（入院R9）'!B446),"該当","")</f>
        <v>#REF!</v>
      </c>
      <c r="K446" s="17" t="s">
        <v>837</v>
      </c>
    </row>
    <row r="447" spans="1:11">
      <c r="A447" s="17">
        <v>443.5</v>
      </c>
      <c r="B447" s="17">
        <v>444.5</v>
      </c>
      <c r="C447" s="17" t="s">
        <v>838</v>
      </c>
      <c r="D447" s="17">
        <v>444</v>
      </c>
      <c r="F447" s="162" t="e">
        <f>新様式97_看護職員処遇改善評価料・入院ベースアップ評価料!$M$116-A447</f>
        <v>#VALUE!</v>
      </c>
      <c r="G447" s="162" t="e">
        <f>新様式97_看護職員処遇改善評価料・入院ベースアップ評価料!$M$116-B447</f>
        <v>#VALUE!</v>
      </c>
      <c r="H447" s="17" t="e">
        <f t="shared" si="6"/>
        <v>#VALUE!</v>
      </c>
      <c r="I447" s="17" t="e">
        <f>IF(新様式97_看護職員処遇改善評価料・入院ベースアップ評価料!$M$116=B447,"",IF(H447&lt;=0,"該当",""))</f>
        <v>#VALUE!</v>
      </c>
      <c r="J447" s="17" t="e">
        <f>IF(AND(A447&lt;=#REF!,#REF!&lt;'リスト（入院R9）'!B447),"該当","")</f>
        <v>#REF!</v>
      </c>
      <c r="K447" s="17" t="s">
        <v>838</v>
      </c>
    </row>
    <row r="448" spans="1:11">
      <c r="A448" s="17">
        <v>444.5</v>
      </c>
      <c r="B448" s="17">
        <v>445.5</v>
      </c>
      <c r="C448" s="17" t="s">
        <v>839</v>
      </c>
      <c r="D448" s="17">
        <v>445</v>
      </c>
      <c r="F448" s="162" t="e">
        <f>新様式97_看護職員処遇改善評価料・入院ベースアップ評価料!$M$116-A448</f>
        <v>#VALUE!</v>
      </c>
      <c r="G448" s="162" t="e">
        <f>新様式97_看護職員処遇改善評価料・入院ベースアップ評価料!$M$116-B448</f>
        <v>#VALUE!</v>
      </c>
      <c r="H448" s="17" t="e">
        <f t="shared" si="6"/>
        <v>#VALUE!</v>
      </c>
      <c r="I448" s="17" t="e">
        <f>IF(新様式97_看護職員処遇改善評価料・入院ベースアップ評価料!$M$116=B448,"",IF(H448&lt;=0,"該当",""))</f>
        <v>#VALUE!</v>
      </c>
      <c r="J448" s="17" t="e">
        <f>IF(AND(A448&lt;=#REF!,#REF!&lt;'リスト（入院R9）'!B448),"該当","")</f>
        <v>#REF!</v>
      </c>
      <c r="K448" s="17" t="s">
        <v>839</v>
      </c>
    </row>
    <row r="449" spans="1:11">
      <c r="A449" s="17">
        <v>445.5</v>
      </c>
      <c r="B449" s="17">
        <v>446.5</v>
      </c>
      <c r="C449" s="17" t="s">
        <v>840</v>
      </c>
      <c r="D449" s="17">
        <v>446</v>
      </c>
      <c r="F449" s="162" t="e">
        <f>新様式97_看護職員処遇改善評価料・入院ベースアップ評価料!$M$116-A449</f>
        <v>#VALUE!</v>
      </c>
      <c r="G449" s="162" t="e">
        <f>新様式97_看護職員処遇改善評価料・入院ベースアップ評価料!$M$116-B449</f>
        <v>#VALUE!</v>
      </c>
      <c r="H449" s="17" t="e">
        <f t="shared" si="6"/>
        <v>#VALUE!</v>
      </c>
      <c r="I449" s="17" t="e">
        <f>IF(新様式97_看護職員処遇改善評価料・入院ベースアップ評価料!$M$116=B449,"",IF(H449&lt;=0,"該当",""))</f>
        <v>#VALUE!</v>
      </c>
      <c r="J449" s="17" t="e">
        <f>IF(AND(A449&lt;=#REF!,#REF!&lt;'リスト（入院R9）'!B449),"該当","")</f>
        <v>#REF!</v>
      </c>
      <c r="K449" s="17" t="s">
        <v>840</v>
      </c>
    </row>
    <row r="450" spans="1:11">
      <c r="A450" s="17">
        <v>446.5</v>
      </c>
      <c r="B450" s="17">
        <v>447.5</v>
      </c>
      <c r="C450" s="17" t="s">
        <v>841</v>
      </c>
      <c r="D450" s="17">
        <v>447</v>
      </c>
      <c r="F450" s="162" t="e">
        <f>新様式97_看護職員処遇改善評価料・入院ベースアップ評価料!$M$116-A450</f>
        <v>#VALUE!</v>
      </c>
      <c r="G450" s="162" t="e">
        <f>新様式97_看護職員処遇改善評価料・入院ベースアップ評価料!$M$116-B450</f>
        <v>#VALUE!</v>
      </c>
      <c r="H450" s="17" t="e">
        <f t="shared" si="6"/>
        <v>#VALUE!</v>
      </c>
      <c r="I450" s="17" t="e">
        <f>IF(新様式97_看護職員処遇改善評価料・入院ベースアップ評価料!$M$116=B450,"",IF(H450&lt;=0,"該当",""))</f>
        <v>#VALUE!</v>
      </c>
      <c r="J450" s="17" t="e">
        <f>IF(AND(A450&lt;=#REF!,#REF!&lt;'リスト（入院R9）'!B450),"該当","")</f>
        <v>#REF!</v>
      </c>
      <c r="K450" s="17" t="s">
        <v>841</v>
      </c>
    </row>
    <row r="451" spans="1:11">
      <c r="A451" s="17">
        <v>447.5</v>
      </c>
      <c r="B451" s="17">
        <v>448.5</v>
      </c>
      <c r="C451" s="17" t="s">
        <v>842</v>
      </c>
      <c r="D451" s="17">
        <v>448</v>
      </c>
      <c r="F451" s="162" t="e">
        <f>新様式97_看護職員処遇改善評価料・入院ベースアップ評価料!$M$116-A451</f>
        <v>#VALUE!</v>
      </c>
      <c r="G451" s="162" t="e">
        <f>新様式97_看護職員処遇改善評価料・入院ベースアップ評価料!$M$116-B451</f>
        <v>#VALUE!</v>
      </c>
      <c r="H451" s="17" t="e">
        <f t="shared" si="6"/>
        <v>#VALUE!</v>
      </c>
      <c r="I451" s="17" t="e">
        <f>IF(新様式97_看護職員処遇改善評価料・入院ベースアップ評価料!$M$116=B451,"",IF(H451&lt;=0,"該当",""))</f>
        <v>#VALUE!</v>
      </c>
      <c r="J451" s="17" t="e">
        <f>IF(AND(A451&lt;=#REF!,#REF!&lt;'リスト（入院R9）'!B451),"該当","")</f>
        <v>#REF!</v>
      </c>
      <c r="K451" s="17" t="s">
        <v>842</v>
      </c>
    </row>
    <row r="452" spans="1:11">
      <c r="A452" s="17">
        <v>448.5</v>
      </c>
      <c r="B452" s="17">
        <v>449.5</v>
      </c>
      <c r="C452" s="17" t="s">
        <v>843</v>
      </c>
      <c r="D452" s="17">
        <v>449</v>
      </c>
      <c r="F452" s="162" t="e">
        <f>新様式97_看護職員処遇改善評価料・入院ベースアップ評価料!$M$116-A452</f>
        <v>#VALUE!</v>
      </c>
      <c r="G452" s="162" t="e">
        <f>新様式97_看護職員処遇改善評価料・入院ベースアップ評価料!$M$116-B452</f>
        <v>#VALUE!</v>
      </c>
      <c r="H452" s="17" t="e">
        <f t="shared" si="6"/>
        <v>#VALUE!</v>
      </c>
      <c r="I452" s="17" t="e">
        <f>IF(新様式97_看護職員処遇改善評価料・入院ベースアップ評価料!$M$116=B452,"",IF(H452&lt;=0,"該当",""))</f>
        <v>#VALUE!</v>
      </c>
      <c r="J452" s="17" t="e">
        <f>IF(AND(A452&lt;=#REF!,#REF!&lt;'リスト（入院R9）'!B452),"該当","")</f>
        <v>#REF!</v>
      </c>
      <c r="K452" s="17" t="s">
        <v>843</v>
      </c>
    </row>
    <row r="453" spans="1:11">
      <c r="A453" s="17">
        <v>449.5</v>
      </c>
      <c r="B453" s="17">
        <v>450.5</v>
      </c>
      <c r="C453" s="17" t="s">
        <v>844</v>
      </c>
      <c r="D453" s="17">
        <v>450</v>
      </c>
      <c r="F453" s="162" t="e">
        <f>新様式97_看護職員処遇改善評価料・入院ベースアップ評価料!$M$116-A453</f>
        <v>#VALUE!</v>
      </c>
      <c r="G453" s="162" t="e">
        <f>新様式97_看護職員処遇改善評価料・入院ベースアップ評価料!$M$116-B453</f>
        <v>#VALUE!</v>
      </c>
      <c r="H453" s="17" t="e">
        <f t="shared" ref="H453:H503" si="7">F453*G453</f>
        <v>#VALUE!</v>
      </c>
      <c r="I453" s="17" t="e">
        <f>IF(新様式97_看護職員処遇改善評価料・入院ベースアップ評価料!$M$116=B453,"",IF(H453&lt;=0,"該当",""))</f>
        <v>#VALUE!</v>
      </c>
      <c r="J453" s="17" t="e">
        <f>IF(AND(A453&lt;=#REF!,#REF!&lt;'リスト（入院R9）'!B453),"該当","")</f>
        <v>#REF!</v>
      </c>
      <c r="K453" s="17" t="s">
        <v>844</v>
      </c>
    </row>
    <row r="454" spans="1:11">
      <c r="A454" s="17">
        <v>450.5</v>
      </c>
      <c r="B454" s="17">
        <v>451.5</v>
      </c>
      <c r="C454" s="17" t="s">
        <v>845</v>
      </c>
      <c r="D454" s="17">
        <v>451</v>
      </c>
      <c r="F454" s="162" t="e">
        <f>新様式97_看護職員処遇改善評価料・入院ベースアップ評価料!$M$116-A454</f>
        <v>#VALUE!</v>
      </c>
      <c r="G454" s="162" t="e">
        <f>新様式97_看護職員処遇改善評価料・入院ベースアップ評価料!$M$116-B454</f>
        <v>#VALUE!</v>
      </c>
      <c r="H454" s="17" t="e">
        <f t="shared" si="7"/>
        <v>#VALUE!</v>
      </c>
      <c r="I454" s="17" t="e">
        <f>IF(新様式97_看護職員処遇改善評価料・入院ベースアップ評価料!$M$116=B454,"",IF(H454&lt;=0,"該当",""))</f>
        <v>#VALUE!</v>
      </c>
      <c r="J454" s="17" t="e">
        <f>IF(AND(A454&lt;=#REF!,#REF!&lt;'リスト（入院R9）'!B454),"該当","")</f>
        <v>#REF!</v>
      </c>
      <c r="K454" s="17" t="s">
        <v>845</v>
      </c>
    </row>
    <row r="455" spans="1:11">
      <c r="A455" s="17">
        <v>451.5</v>
      </c>
      <c r="B455" s="17">
        <v>452.5</v>
      </c>
      <c r="C455" s="17" t="s">
        <v>846</v>
      </c>
      <c r="D455" s="17">
        <v>452</v>
      </c>
      <c r="F455" s="162" t="e">
        <f>新様式97_看護職員処遇改善評価料・入院ベースアップ評価料!$M$116-A455</f>
        <v>#VALUE!</v>
      </c>
      <c r="G455" s="162" t="e">
        <f>新様式97_看護職員処遇改善評価料・入院ベースアップ評価料!$M$116-B455</f>
        <v>#VALUE!</v>
      </c>
      <c r="H455" s="17" t="e">
        <f t="shared" si="7"/>
        <v>#VALUE!</v>
      </c>
      <c r="I455" s="17" t="e">
        <f>IF(新様式97_看護職員処遇改善評価料・入院ベースアップ評価料!$M$116=B455,"",IF(H455&lt;=0,"該当",""))</f>
        <v>#VALUE!</v>
      </c>
      <c r="J455" s="17" t="e">
        <f>IF(AND(A455&lt;=#REF!,#REF!&lt;'リスト（入院R9）'!B455),"該当","")</f>
        <v>#REF!</v>
      </c>
      <c r="K455" s="17" t="s">
        <v>846</v>
      </c>
    </row>
    <row r="456" spans="1:11">
      <c r="A456" s="17">
        <v>452.5</v>
      </c>
      <c r="B456" s="17">
        <v>453.5</v>
      </c>
      <c r="C456" s="17" t="s">
        <v>847</v>
      </c>
      <c r="D456" s="17">
        <v>453</v>
      </c>
      <c r="F456" s="162" t="e">
        <f>新様式97_看護職員処遇改善評価料・入院ベースアップ評価料!$M$116-A456</f>
        <v>#VALUE!</v>
      </c>
      <c r="G456" s="162" t="e">
        <f>新様式97_看護職員処遇改善評価料・入院ベースアップ評価料!$M$116-B456</f>
        <v>#VALUE!</v>
      </c>
      <c r="H456" s="17" t="e">
        <f t="shared" si="7"/>
        <v>#VALUE!</v>
      </c>
      <c r="I456" s="17" t="e">
        <f>IF(新様式97_看護職員処遇改善評価料・入院ベースアップ評価料!$M$116=B456,"",IF(H456&lt;=0,"該当",""))</f>
        <v>#VALUE!</v>
      </c>
      <c r="J456" s="17" t="e">
        <f>IF(AND(A456&lt;=#REF!,#REF!&lt;'リスト（入院R9）'!B456),"該当","")</f>
        <v>#REF!</v>
      </c>
      <c r="K456" s="17" t="s">
        <v>847</v>
      </c>
    </row>
    <row r="457" spans="1:11">
      <c r="A457" s="17">
        <v>453.5</v>
      </c>
      <c r="B457" s="17">
        <v>454.5</v>
      </c>
      <c r="C457" s="17" t="s">
        <v>848</v>
      </c>
      <c r="D457" s="17">
        <v>454</v>
      </c>
      <c r="F457" s="162" t="e">
        <f>新様式97_看護職員処遇改善評価料・入院ベースアップ評価料!$M$116-A457</f>
        <v>#VALUE!</v>
      </c>
      <c r="G457" s="162" t="e">
        <f>新様式97_看護職員処遇改善評価料・入院ベースアップ評価料!$M$116-B457</f>
        <v>#VALUE!</v>
      </c>
      <c r="H457" s="17" t="e">
        <f t="shared" si="7"/>
        <v>#VALUE!</v>
      </c>
      <c r="I457" s="17" t="e">
        <f>IF(新様式97_看護職員処遇改善評価料・入院ベースアップ評価料!$M$116=B457,"",IF(H457&lt;=0,"該当",""))</f>
        <v>#VALUE!</v>
      </c>
      <c r="J457" s="17" t="e">
        <f>IF(AND(A457&lt;=#REF!,#REF!&lt;'リスト（入院R9）'!B457),"該当","")</f>
        <v>#REF!</v>
      </c>
      <c r="K457" s="17" t="s">
        <v>848</v>
      </c>
    </row>
    <row r="458" spans="1:11">
      <c r="A458" s="17">
        <v>454.5</v>
      </c>
      <c r="B458" s="17">
        <v>455.5</v>
      </c>
      <c r="C458" s="17" t="s">
        <v>849</v>
      </c>
      <c r="D458" s="17">
        <v>455</v>
      </c>
      <c r="F458" s="162" t="e">
        <f>新様式97_看護職員処遇改善評価料・入院ベースアップ評価料!$M$116-A458</f>
        <v>#VALUE!</v>
      </c>
      <c r="G458" s="162" t="e">
        <f>新様式97_看護職員処遇改善評価料・入院ベースアップ評価料!$M$116-B458</f>
        <v>#VALUE!</v>
      </c>
      <c r="H458" s="17" t="e">
        <f t="shared" si="7"/>
        <v>#VALUE!</v>
      </c>
      <c r="I458" s="17" t="e">
        <f>IF(新様式97_看護職員処遇改善評価料・入院ベースアップ評価料!$M$116=B458,"",IF(H458&lt;=0,"該当",""))</f>
        <v>#VALUE!</v>
      </c>
      <c r="J458" s="17" t="e">
        <f>IF(AND(A458&lt;=#REF!,#REF!&lt;'リスト（入院R9）'!B458),"該当","")</f>
        <v>#REF!</v>
      </c>
      <c r="K458" s="17" t="s">
        <v>849</v>
      </c>
    </row>
    <row r="459" spans="1:11">
      <c r="A459" s="17">
        <v>455.5</v>
      </c>
      <c r="B459" s="17">
        <v>456.5</v>
      </c>
      <c r="C459" s="17" t="s">
        <v>850</v>
      </c>
      <c r="D459" s="17">
        <v>456</v>
      </c>
      <c r="F459" s="162" t="e">
        <f>新様式97_看護職員処遇改善評価料・入院ベースアップ評価料!$M$116-A459</f>
        <v>#VALUE!</v>
      </c>
      <c r="G459" s="162" t="e">
        <f>新様式97_看護職員処遇改善評価料・入院ベースアップ評価料!$M$116-B459</f>
        <v>#VALUE!</v>
      </c>
      <c r="H459" s="17" t="e">
        <f t="shared" si="7"/>
        <v>#VALUE!</v>
      </c>
      <c r="I459" s="17" t="e">
        <f>IF(新様式97_看護職員処遇改善評価料・入院ベースアップ評価料!$M$116=B459,"",IF(H459&lt;=0,"該当",""))</f>
        <v>#VALUE!</v>
      </c>
      <c r="J459" s="17" t="e">
        <f>IF(AND(A459&lt;=#REF!,#REF!&lt;'リスト（入院R9）'!B459),"該当","")</f>
        <v>#REF!</v>
      </c>
      <c r="K459" s="17" t="s">
        <v>850</v>
      </c>
    </row>
    <row r="460" spans="1:11">
      <c r="A460" s="17">
        <v>456.5</v>
      </c>
      <c r="B460" s="17">
        <v>457.5</v>
      </c>
      <c r="C460" s="17" t="s">
        <v>851</v>
      </c>
      <c r="D460" s="17">
        <v>457</v>
      </c>
      <c r="F460" s="162" t="e">
        <f>新様式97_看護職員処遇改善評価料・入院ベースアップ評価料!$M$116-A460</f>
        <v>#VALUE!</v>
      </c>
      <c r="G460" s="162" t="e">
        <f>新様式97_看護職員処遇改善評価料・入院ベースアップ評価料!$M$116-B460</f>
        <v>#VALUE!</v>
      </c>
      <c r="H460" s="17" t="e">
        <f t="shared" si="7"/>
        <v>#VALUE!</v>
      </c>
      <c r="I460" s="17" t="e">
        <f>IF(新様式97_看護職員処遇改善評価料・入院ベースアップ評価料!$M$116=B460,"",IF(H460&lt;=0,"該当",""))</f>
        <v>#VALUE!</v>
      </c>
      <c r="J460" s="17" t="e">
        <f>IF(AND(A460&lt;=#REF!,#REF!&lt;'リスト（入院R9）'!B460),"該当","")</f>
        <v>#REF!</v>
      </c>
      <c r="K460" s="17" t="s">
        <v>851</v>
      </c>
    </row>
    <row r="461" spans="1:11">
      <c r="A461" s="17">
        <v>457.5</v>
      </c>
      <c r="B461" s="17">
        <v>458.5</v>
      </c>
      <c r="C461" s="17" t="s">
        <v>852</v>
      </c>
      <c r="D461" s="17">
        <v>458</v>
      </c>
      <c r="F461" s="162" t="e">
        <f>新様式97_看護職員処遇改善評価料・入院ベースアップ評価料!$M$116-A461</f>
        <v>#VALUE!</v>
      </c>
      <c r="G461" s="162" t="e">
        <f>新様式97_看護職員処遇改善評価料・入院ベースアップ評価料!$M$116-B461</f>
        <v>#VALUE!</v>
      </c>
      <c r="H461" s="17" t="e">
        <f t="shared" si="7"/>
        <v>#VALUE!</v>
      </c>
      <c r="I461" s="17" t="e">
        <f>IF(新様式97_看護職員処遇改善評価料・入院ベースアップ評価料!$M$116=B461,"",IF(H461&lt;=0,"該当",""))</f>
        <v>#VALUE!</v>
      </c>
      <c r="J461" s="17" t="e">
        <f>IF(AND(A461&lt;=#REF!,#REF!&lt;'リスト（入院R9）'!B461),"該当","")</f>
        <v>#REF!</v>
      </c>
      <c r="K461" s="17" t="s">
        <v>852</v>
      </c>
    </row>
    <row r="462" spans="1:11">
      <c r="A462" s="17">
        <v>458.5</v>
      </c>
      <c r="B462" s="17">
        <v>459.5</v>
      </c>
      <c r="C462" s="17" t="s">
        <v>853</v>
      </c>
      <c r="D462" s="17">
        <v>459</v>
      </c>
      <c r="F462" s="162" t="e">
        <f>新様式97_看護職員処遇改善評価料・入院ベースアップ評価料!$M$116-A462</f>
        <v>#VALUE!</v>
      </c>
      <c r="G462" s="162" t="e">
        <f>新様式97_看護職員処遇改善評価料・入院ベースアップ評価料!$M$116-B462</f>
        <v>#VALUE!</v>
      </c>
      <c r="H462" s="17" t="e">
        <f t="shared" si="7"/>
        <v>#VALUE!</v>
      </c>
      <c r="I462" s="17" t="e">
        <f>IF(新様式97_看護職員処遇改善評価料・入院ベースアップ評価料!$M$116=B462,"",IF(H462&lt;=0,"該当",""))</f>
        <v>#VALUE!</v>
      </c>
      <c r="J462" s="17" t="e">
        <f>IF(AND(A462&lt;=#REF!,#REF!&lt;'リスト（入院R9）'!B462),"該当","")</f>
        <v>#REF!</v>
      </c>
      <c r="K462" s="17" t="s">
        <v>853</v>
      </c>
    </row>
    <row r="463" spans="1:11">
      <c r="A463" s="17">
        <v>459.5</v>
      </c>
      <c r="B463" s="17">
        <v>460.5</v>
      </c>
      <c r="C463" s="17" t="s">
        <v>854</v>
      </c>
      <c r="D463" s="17">
        <v>460</v>
      </c>
      <c r="F463" s="162" t="e">
        <f>新様式97_看護職員処遇改善評価料・入院ベースアップ評価料!$M$116-A463</f>
        <v>#VALUE!</v>
      </c>
      <c r="G463" s="162" t="e">
        <f>新様式97_看護職員処遇改善評価料・入院ベースアップ評価料!$M$116-B463</f>
        <v>#VALUE!</v>
      </c>
      <c r="H463" s="17" t="e">
        <f>F463*G463</f>
        <v>#VALUE!</v>
      </c>
      <c r="I463" s="17" t="e">
        <f>IF(新様式97_看護職員処遇改善評価料・入院ベースアップ評価料!$M$116=B463,"",IF(H463&lt;=0,"該当",""))</f>
        <v>#VALUE!</v>
      </c>
      <c r="J463" s="17" t="e">
        <f>IF(AND(A463&lt;=#REF!,#REF!&lt;'リスト（入院R9）'!B463),"該当","")</f>
        <v>#REF!</v>
      </c>
      <c r="K463" s="17" t="s">
        <v>854</v>
      </c>
    </row>
    <row r="464" spans="1:11">
      <c r="A464" s="17">
        <v>460.5</v>
      </c>
      <c r="B464" s="17">
        <v>461.5</v>
      </c>
      <c r="C464" s="17" t="s">
        <v>855</v>
      </c>
      <c r="D464" s="17">
        <v>461</v>
      </c>
      <c r="F464" s="162" t="e">
        <f>新様式97_看護職員処遇改善評価料・入院ベースアップ評価料!$M$116-A464</f>
        <v>#VALUE!</v>
      </c>
      <c r="G464" s="162" t="e">
        <f>新様式97_看護職員処遇改善評価料・入院ベースアップ評価料!$M$116-B464</f>
        <v>#VALUE!</v>
      </c>
      <c r="H464" s="17" t="e">
        <f t="shared" si="7"/>
        <v>#VALUE!</v>
      </c>
      <c r="I464" s="17" t="e">
        <f>IF(新様式97_看護職員処遇改善評価料・入院ベースアップ評価料!$M$116=B464,"",IF(H464&lt;=0,"該当",""))</f>
        <v>#VALUE!</v>
      </c>
      <c r="J464" s="17" t="e">
        <f>IF(AND(A464&lt;=#REF!,#REF!&lt;'リスト（入院R9）'!B464),"該当","")</f>
        <v>#REF!</v>
      </c>
      <c r="K464" s="17" t="s">
        <v>855</v>
      </c>
    </row>
    <row r="465" spans="1:11">
      <c r="A465" s="17">
        <v>461.5</v>
      </c>
      <c r="B465" s="17">
        <v>462.5</v>
      </c>
      <c r="C465" s="17" t="s">
        <v>856</v>
      </c>
      <c r="D465" s="17">
        <v>462</v>
      </c>
      <c r="F465" s="162" t="e">
        <f>新様式97_看護職員処遇改善評価料・入院ベースアップ評価料!$M$116-A465</f>
        <v>#VALUE!</v>
      </c>
      <c r="G465" s="162" t="e">
        <f>新様式97_看護職員処遇改善評価料・入院ベースアップ評価料!$M$116-B465</f>
        <v>#VALUE!</v>
      </c>
      <c r="H465" s="17" t="e">
        <f t="shared" si="7"/>
        <v>#VALUE!</v>
      </c>
      <c r="I465" s="17" t="e">
        <f>IF(新様式97_看護職員処遇改善評価料・入院ベースアップ評価料!$M$116=B465,"",IF(H465&lt;=0,"該当",""))</f>
        <v>#VALUE!</v>
      </c>
      <c r="J465" s="17" t="e">
        <f>IF(AND(A465&lt;=#REF!,#REF!&lt;'リスト（入院R9）'!B465),"該当","")</f>
        <v>#REF!</v>
      </c>
      <c r="K465" s="17" t="s">
        <v>856</v>
      </c>
    </row>
    <row r="466" spans="1:11">
      <c r="A466" s="17">
        <v>462.5</v>
      </c>
      <c r="B466" s="17">
        <v>463.5</v>
      </c>
      <c r="C466" s="17" t="s">
        <v>857</v>
      </c>
      <c r="D466" s="17">
        <v>463</v>
      </c>
      <c r="F466" s="162" t="e">
        <f>新様式97_看護職員処遇改善評価料・入院ベースアップ評価料!$M$116-A466</f>
        <v>#VALUE!</v>
      </c>
      <c r="G466" s="162" t="e">
        <f>新様式97_看護職員処遇改善評価料・入院ベースアップ評価料!$M$116-B466</f>
        <v>#VALUE!</v>
      </c>
      <c r="H466" s="17" t="e">
        <f t="shared" si="7"/>
        <v>#VALUE!</v>
      </c>
      <c r="I466" s="17" t="e">
        <f>IF(新様式97_看護職員処遇改善評価料・入院ベースアップ評価料!$M$116=B466,"",IF(H466&lt;=0,"該当",""))</f>
        <v>#VALUE!</v>
      </c>
      <c r="J466" s="17" t="e">
        <f>IF(AND(A466&lt;=#REF!,#REF!&lt;'リスト（入院R9）'!B466),"該当","")</f>
        <v>#REF!</v>
      </c>
      <c r="K466" s="17" t="s">
        <v>857</v>
      </c>
    </row>
    <row r="467" spans="1:11">
      <c r="A467" s="17">
        <v>463.5</v>
      </c>
      <c r="B467" s="17">
        <v>464.5</v>
      </c>
      <c r="C467" s="17" t="s">
        <v>858</v>
      </c>
      <c r="D467" s="17">
        <v>464</v>
      </c>
      <c r="F467" s="162" t="e">
        <f>新様式97_看護職員処遇改善評価料・入院ベースアップ評価料!$M$116-A467</f>
        <v>#VALUE!</v>
      </c>
      <c r="G467" s="162" t="e">
        <f>新様式97_看護職員処遇改善評価料・入院ベースアップ評価料!$M$116-B467</f>
        <v>#VALUE!</v>
      </c>
      <c r="H467" s="17" t="e">
        <f t="shared" si="7"/>
        <v>#VALUE!</v>
      </c>
      <c r="I467" s="17" t="e">
        <f>IF(新様式97_看護職員処遇改善評価料・入院ベースアップ評価料!$M$116=B467,"",IF(H467&lt;=0,"該当",""))</f>
        <v>#VALUE!</v>
      </c>
      <c r="J467" s="17" t="e">
        <f>IF(AND(A467&lt;=#REF!,#REF!&lt;'リスト（入院R9）'!B467),"該当","")</f>
        <v>#REF!</v>
      </c>
      <c r="K467" s="17" t="s">
        <v>858</v>
      </c>
    </row>
    <row r="468" spans="1:11">
      <c r="A468" s="17">
        <v>464.5</v>
      </c>
      <c r="B468" s="17">
        <v>465.5</v>
      </c>
      <c r="C468" s="17" t="s">
        <v>859</v>
      </c>
      <c r="D468" s="17">
        <v>465</v>
      </c>
      <c r="F468" s="162" t="e">
        <f>新様式97_看護職員処遇改善評価料・入院ベースアップ評価料!$M$116-A468</f>
        <v>#VALUE!</v>
      </c>
      <c r="G468" s="162" t="e">
        <f>新様式97_看護職員処遇改善評価料・入院ベースアップ評価料!$M$116-B468</f>
        <v>#VALUE!</v>
      </c>
      <c r="H468" s="17" t="e">
        <f t="shared" si="7"/>
        <v>#VALUE!</v>
      </c>
      <c r="I468" s="17" t="e">
        <f>IF(新様式97_看護職員処遇改善評価料・入院ベースアップ評価料!$M$116=B468,"",IF(H468&lt;=0,"該当",""))</f>
        <v>#VALUE!</v>
      </c>
      <c r="J468" s="17" t="e">
        <f>IF(AND(A468&lt;=#REF!,#REF!&lt;'リスト（入院R9）'!B468),"該当","")</f>
        <v>#REF!</v>
      </c>
      <c r="K468" s="17" t="s">
        <v>859</v>
      </c>
    </row>
    <row r="469" spans="1:11">
      <c r="A469" s="17">
        <v>465.5</v>
      </c>
      <c r="B469" s="17">
        <v>466.5</v>
      </c>
      <c r="C469" s="17" t="s">
        <v>860</v>
      </c>
      <c r="D469" s="17">
        <v>466</v>
      </c>
      <c r="F469" s="162" t="e">
        <f>新様式97_看護職員処遇改善評価料・入院ベースアップ評価料!$M$116-A469</f>
        <v>#VALUE!</v>
      </c>
      <c r="G469" s="162" t="e">
        <f>新様式97_看護職員処遇改善評価料・入院ベースアップ評価料!$M$116-B469</f>
        <v>#VALUE!</v>
      </c>
      <c r="H469" s="17" t="e">
        <f t="shared" si="7"/>
        <v>#VALUE!</v>
      </c>
      <c r="I469" s="17" t="e">
        <f>IF(新様式97_看護職員処遇改善評価料・入院ベースアップ評価料!$M$116=B469,"",IF(H469&lt;=0,"該当",""))</f>
        <v>#VALUE!</v>
      </c>
      <c r="J469" s="17" t="e">
        <f>IF(AND(A469&lt;=#REF!,#REF!&lt;'リスト（入院R9）'!B469),"該当","")</f>
        <v>#REF!</v>
      </c>
      <c r="K469" s="17" t="s">
        <v>860</v>
      </c>
    </row>
    <row r="470" spans="1:11">
      <c r="A470" s="17">
        <v>466.5</v>
      </c>
      <c r="B470" s="17">
        <v>467.5</v>
      </c>
      <c r="C470" s="17" t="s">
        <v>861</v>
      </c>
      <c r="D470" s="17">
        <v>467</v>
      </c>
      <c r="F470" s="162" t="e">
        <f>新様式97_看護職員処遇改善評価料・入院ベースアップ評価料!$M$116-A470</f>
        <v>#VALUE!</v>
      </c>
      <c r="G470" s="162" t="e">
        <f>新様式97_看護職員処遇改善評価料・入院ベースアップ評価料!$M$116-B470</f>
        <v>#VALUE!</v>
      </c>
      <c r="H470" s="17" t="e">
        <f t="shared" si="7"/>
        <v>#VALUE!</v>
      </c>
      <c r="I470" s="17" t="e">
        <f>IF(新様式97_看護職員処遇改善評価料・入院ベースアップ評価料!$M$116=B470,"",IF(H470&lt;=0,"該当",""))</f>
        <v>#VALUE!</v>
      </c>
      <c r="J470" s="17" t="e">
        <f>IF(AND(A470&lt;=#REF!,#REF!&lt;'リスト（入院R9）'!B470),"該当","")</f>
        <v>#REF!</v>
      </c>
      <c r="K470" s="17" t="s">
        <v>861</v>
      </c>
    </row>
    <row r="471" spans="1:11">
      <c r="A471" s="17">
        <v>467.5</v>
      </c>
      <c r="B471" s="17">
        <v>468.5</v>
      </c>
      <c r="C471" s="17" t="s">
        <v>862</v>
      </c>
      <c r="D471" s="17">
        <v>468</v>
      </c>
      <c r="F471" s="162" t="e">
        <f>新様式97_看護職員処遇改善評価料・入院ベースアップ評価料!$M$116-A471</f>
        <v>#VALUE!</v>
      </c>
      <c r="G471" s="162" t="e">
        <f>新様式97_看護職員処遇改善評価料・入院ベースアップ評価料!$M$116-B471</f>
        <v>#VALUE!</v>
      </c>
      <c r="H471" s="17" t="e">
        <f t="shared" si="7"/>
        <v>#VALUE!</v>
      </c>
      <c r="I471" s="17" t="e">
        <f>IF(新様式97_看護職員処遇改善評価料・入院ベースアップ評価料!$M$116=B471,"",IF(H471&lt;=0,"該当",""))</f>
        <v>#VALUE!</v>
      </c>
      <c r="J471" s="17" t="e">
        <f>IF(AND(A471&lt;=#REF!,#REF!&lt;'リスト（入院R9）'!B471),"該当","")</f>
        <v>#REF!</v>
      </c>
      <c r="K471" s="17" t="s">
        <v>862</v>
      </c>
    </row>
    <row r="472" spans="1:11">
      <c r="A472" s="17">
        <v>468.5</v>
      </c>
      <c r="B472" s="17">
        <v>469.5</v>
      </c>
      <c r="C472" s="17" t="s">
        <v>863</v>
      </c>
      <c r="D472" s="17">
        <v>469</v>
      </c>
      <c r="F472" s="162" t="e">
        <f>新様式97_看護職員処遇改善評価料・入院ベースアップ評価料!$M$116-A472</f>
        <v>#VALUE!</v>
      </c>
      <c r="G472" s="162" t="e">
        <f>新様式97_看護職員処遇改善評価料・入院ベースアップ評価料!$M$116-B472</f>
        <v>#VALUE!</v>
      </c>
      <c r="H472" s="17" t="e">
        <f t="shared" si="7"/>
        <v>#VALUE!</v>
      </c>
      <c r="I472" s="17" t="e">
        <f>IF(新様式97_看護職員処遇改善評価料・入院ベースアップ評価料!$M$116=B472,"",IF(H472&lt;=0,"該当",""))</f>
        <v>#VALUE!</v>
      </c>
      <c r="J472" s="17" t="e">
        <f>IF(AND(A472&lt;=#REF!,#REF!&lt;'リスト（入院R9）'!B472),"該当","")</f>
        <v>#REF!</v>
      </c>
      <c r="K472" s="17" t="s">
        <v>863</v>
      </c>
    </row>
    <row r="473" spans="1:11">
      <c r="A473" s="17">
        <v>469.5</v>
      </c>
      <c r="B473" s="17">
        <v>470.5</v>
      </c>
      <c r="C473" s="17" t="s">
        <v>864</v>
      </c>
      <c r="D473" s="17">
        <v>470</v>
      </c>
      <c r="F473" s="162" t="e">
        <f>新様式97_看護職員処遇改善評価料・入院ベースアップ評価料!$M$116-A473</f>
        <v>#VALUE!</v>
      </c>
      <c r="G473" s="162" t="e">
        <f>新様式97_看護職員処遇改善評価料・入院ベースアップ評価料!$M$116-B473</f>
        <v>#VALUE!</v>
      </c>
      <c r="H473" s="17" t="e">
        <f t="shared" si="7"/>
        <v>#VALUE!</v>
      </c>
      <c r="I473" s="17" t="e">
        <f>IF(新様式97_看護職員処遇改善評価料・入院ベースアップ評価料!$M$116=B473,"",IF(H473&lt;=0,"該当",""))</f>
        <v>#VALUE!</v>
      </c>
      <c r="J473" s="17" t="e">
        <f>IF(AND(A473&lt;=#REF!,#REF!&lt;'リスト（入院R9）'!B473),"該当","")</f>
        <v>#REF!</v>
      </c>
      <c r="K473" s="17" t="s">
        <v>864</v>
      </c>
    </row>
    <row r="474" spans="1:11">
      <c r="A474" s="17">
        <v>470.5</v>
      </c>
      <c r="B474" s="17">
        <v>471.5</v>
      </c>
      <c r="C474" s="17" t="s">
        <v>865</v>
      </c>
      <c r="D474" s="17">
        <v>471</v>
      </c>
      <c r="F474" s="162" t="e">
        <f>新様式97_看護職員処遇改善評価料・入院ベースアップ評価料!$M$116-A474</f>
        <v>#VALUE!</v>
      </c>
      <c r="G474" s="162" t="e">
        <f>新様式97_看護職員処遇改善評価料・入院ベースアップ評価料!$M$116-B474</f>
        <v>#VALUE!</v>
      </c>
      <c r="H474" s="17" t="e">
        <f t="shared" si="7"/>
        <v>#VALUE!</v>
      </c>
      <c r="I474" s="17" t="e">
        <f>IF(新様式97_看護職員処遇改善評価料・入院ベースアップ評価料!$M$116=B474,"",IF(H474&lt;=0,"該当",""))</f>
        <v>#VALUE!</v>
      </c>
      <c r="J474" s="17" t="e">
        <f>IF(AND(A474&lt;=#REF!,#REF!&lt;'リスト（入院R9）'!B474),"該当","")</f>
        <v>#REF!</v>
      </c>
      <c r="K474" s="17" t="s">
        <v>865</v>
      </c>
    </row>
    <row r="475" spans="1:11">
      <c r="A475" s="17">
        <v>471.5</v>
      </c>
      <c r="B475" s="17">
        <v>472.5</v>
      </c>
      <c r="C475" s="17" t="s">
        <v>866</v>
      </c>
      <c r="D475" s="17">
        <v>472</v>
      </c>
      <c r="F475" s="162" t="e">
        <f>新様式97_看護職員処遇改善評価料・入院ベースアップ評価料!$M$116-A475</f>
        <v>#VALUE!</v>
      </c>
      <c r="G475" s="162" t="e">
        <f>新様式97_看護職員処遇改善評価料・入院ベースアップ評価料!$M$116-B475</f>
        <v>#VALUE!</v>
      </c>
      <c r="H475" s="17" t="e">
        <f t="shared" si="7"/>
        <v>#VALUE!</v>
      </c>
      <c r="I475" s="17" t="e">
        <f>IF(新様式97_看護職員処遇改善評価料・入院ベースアップ評価料!$M$116=B475,"",IF(H475&lt;=0,"該当",""))</f>
        <v>#VALUE!</v>
      </c>
      <c r="J475" s="17" t="e">
        <f>IF(AND(A475&lt;=#REF!,#REF!&lt;'リスト（入院R9）'!B475),"該当","")</f>
        <v>#REF!</v>
      </c>
      <c r="K475" s="17" t="s">
        <v>866</v>
      </c>
    </row>
    <row r="476" spans="1:11">
      <c r="A476" s="17">
        <v>472.5</v>
      </c>
      <c r="B476" s="17">
        <v>473.5</v>
      </c>
      <c r="C476" s="17" t="s">
        <v>867</v>
      </c>
      <c r="D476" s="17">
        <v>473</v>
      </c>
      <c r="F476" s="162" t="e">
        <f>新様式97_看護職員処遇改善評価料・入院ベースアップ評価料!$M$116-A476</f>
        <v>#VALUE!</v>
      </c>
      <c r="G476" s="162" t="e">
        <f>新様式97_看護職員処遇改善評価料・入院ベースアップ評価料!$M$116-B476</f>
        <v>#VALUE!</v>
      </c>
      <c r="H476" s="17" t="e">
        <f t="shared" si="7"/>
        <v>#VALUE!</v>
      </c>
      <c r="I476" s="17" t="e">
        <f>IF(新様式97_看護職員処遇改善評価料・入院ベースアップ評価料!$M$116=B476,"",IF(H476&lt;=0,"該当",""))</f>
        <v>#VALUE!</v>
      </c>
      <c r="J476" s="17" t="e">
        <f>IF(AND(A476&lt;=#REF!,#REF!&lt;'リスト（入院R9）'!B476),"該当","")</f>
        <v>#REF!</v>
      </c>
      <c r="K476" s="17" t="s">
        <v>867</v>
      </c>
    </row>
    <row r="477" spans="1:11">
      <c r="A477" s="17">
        <v>473.5</v>
      </c>
      <c r="B477" s="17">
        <v>474.5</v>
      </c>
      <c r="C477" s="17" t="s">
        <v>868</v>
      </c>
      <c r="D477" s="17">
        <v>474</v>
      </c>
      <c r="F477" s="162" t="e">
        <f>新様式97_看護職員処遇改善評価料・入院ベースアップ評価料!$M$116-A477</f>
        <v>#VALUE!</v>
      </c>
      <c r="G477" s="162" t="e">
        <f>新様式97_看護職員処遇改善評価料・入院ベースアップ評価料!$M$116-B477</f>
        <v>#VALUE!</v>
      </c>
      <c r="H477" s="17" t="e">
        <f t="shared" si="7"/>
        <v>#VALUE!</v>
      </c>
      <c r="I477" s="17" t="e">
        <f>IF(新様式97_看護職員処遇改善評価料・入院ベースアップ評価料!$M$116=B477,"",IF(H477&lt;=0,"該当",""))</f>
        <v>#VALUE!</v>
      </c>
      <c r="J477" s="17" t="e">
        <f>IF(AND(A477&lt;=#REF!,#REF!&lt;'リスト（入院R9）'!B477),"該当","")</f>
        <v>#REF!</v>
      </c>
      <c r="K477" s="17" t="s">
        <v>868</v>
      </c>
    </row>
    <row r="478" spans="1:11">
      <c r="A478" s="17">
        <v>474.5</v>
      </c>
      <c r="B478" s="17">
        <v>475.5</v>
      </c>
      <c r="C478" s="17" t="s">
        <v>869</v>
      </c>
      <c r="D478" s="17">
        <v>475</v>
      </c>
      <c r="F478" s="162" t="e">
        <f>新様式97_看護職員処遇改善評価料・入院ベースアップ評価料!$M$116-A478</f>
        <v>#VALUE!</v>
      </c>
      <c r="G478" s="162" t="e">
        <f>新様式97_看護職員処遇改善評価料・入院ベースアップ評価料!$M$116-B478</f>
        <v>#VALUE!</v>
      </c>
      <c r="H478" s="17" t="e">
        <f t="shared" si="7"/>
        <v>#VALUE!</v>
      </c>
      <c r="I478" s="17" t="e">
        <f>IF(新様式97_看護職員処遇改善評価料・入院ベースアップ評価料!$M$116=B478,"",IF(H478&lt;=0,"該当",""))</f>
        <v>#VALUE!</v>
      </c>
      <c r="J478" s="17" t="e">
        <f>IF(AND(A478&lt;=#REF!,#REF!&lt;'リスト（入院R9）'!B478),"該当","")</f>
        <v>#REF!</v>
      </c>
      <c r="K478" s="17" t="s">
        <v>869</v>
      </c>
    </row>
    <row r="479" spans="1:11">
      <c r="A479" s="17">
        <v>475.5</v>
      </c>
      <c r="B479" s="17">
        <v>476.5</v>
      </c>
      <c r="C479" s="17" t="s">
        <v>870</v>
      </c>
      <c r="D479" s="17">
        <v>476</v>
      </c>
      <c r="F479" s="162" t="e">
        <f>新様式97_看護職員処遇改善評価料・入院ベースアップ評価料!$M$116-A479</f>
        <v>#VALUE!</v>
      </c>
      <c r="G479" s="162" t="e">
        <f>新様式97_看護職員処遇改善評価料・入院ベースアップ評価料!$M$116-B479</f>
        <v>#VALUE!</v>
      </c>
      <c r="H479" s="17" t="e">
        <f t="shared" si="7"/>
        <v>#VALUE!</v>
      </c>
      <c r="I479" s="17" t="e">
        <f>IF(新様式97_看護職員処遇改善評価料・入院ベースアップ評価料!$M$116=B479,"",IF(H479&lt;=0,"該当",""))</f>
        <v>#VALUE!</v>
      </c>
      <c r="J479" s="17" t="e">
        <f>IF(AND(A479&lt;=#REF!,#REF!&lt;'リスト（入院R9）'!B479),"該当","")</f>
        <v>#REF!</v>
      </c>
      <c r="K479" s="17" t="s">
        <v>870</v>
      </c>
    </row>
    <row r="480" spans="1:11">
      <c r="A480" s="17">
        <v>476.5</v>
      </c>
      <c r="B480" s="17">
        <v>477.5</v>
      </c>
      <c r="C480" s="17" t="s">
        <v>871</v>
      </c>
      <c r="D480" s="17">
        <v>477</v>
      </c>
      <c r="F480" s="162" t="e">
        <f>新様式97_看護職員処遇改善評価料・入院ベースアップ評価料!$M$116-A480</f>
        <v>#VALUE!</v>
      </c>
      <c r="G480" s="162" t="e">
        <f>新様式97_看護職員処遇改善評価料・入院ベースアップ評価料!$M$116-B480</f>
        <v>#VALUE!</v>
      </c>
      <c r="H480" s="17" t="e">
        <f t="shared" si="7"/>
        <v>#VALUE!</v>
      </c>
      <c r="I480" s="17" t="e">
        <f>IF(新様式97_看護職員処遇改善評価料・入院ベースアップ評価料!$M$116=B480,"",IF(H480&lt;=0,"該当",""))</f>
        <v>#VALUE!</v>
      </c>
      <c r="J480" s="17" t="e">
        <f>IF(AND(A480&lt;=#REF!,#REF!&lt;'リスト（入院R9）'!B480),"該当","")</f>
        <v>#REF!</v>
      </c>
      <c r="K480" s="17" t="s">
        <v>871</v>
      </c>
    </row>
    <row r="481" spans="1:11">
      <c r="A481" s="17">
        <v>477.5</v>
      </c>
      <c r="B481" s="17">
        <v>478.5</v>
      </c>
      <c r="C481" s="17" t="s">
        <v>872</v>
      </c>
      <c r="D481" s="17">
        <v>478</v>
      </c>
      <c r="F481" s="162" t="e">
        <f>新様式97_看護職員処遇改善評価料・入院ベースアップ評価料!$M$116-A481</f>
        <v>#VALUE!</v>
      </c>
      <c r="G481" s="162" t="e">
        <f>新様式97_看護職員処遇改善評価料・入院ベースアップ評価料!$M$116-B481</f>
        <v>#VALUE!</v>
      </c>
      <c r="H481" s="17" t="e">
        <f t="shared" si="7"/>
        <v>#VALUE!</v>
      </c>
      <c r="I481" s="17" t="e">
        <f>IF(新様式97_看護職員処遇改善評価料・入院ベースアップ評価料!$M$116=B481,"",IF(H481&lt;=0,"該当",""))</f>
        <v>#VALUE!</v>
      </c>
      <c r="J481" s="17" t="e">
        <f>IF(AND(A481&lt;=#REF!,#REF!&lt;'リスト（入院R9）'!B481),"該当","")</f>
        <v>#REF!</v>
      </c>
      <c r="K481" s="17" t="s">
        <v>872</v>
      </c>
    </row>
    <row r="482" spans="1:11">
      <c r="A482" s="17">
        <v>478.5</v>
      </c>
      <c r="B482" s="17">
        <v>479.5</v>
      </c>
      <c r="C482" s="17" t="s">
        <v>873</v>
      </c>
      <c r="D482" s="17">
        <v>479</v>
      </c>
      <c r="F482" s="162" t="e">
        <f>新様式97_看護職員処遇改善評価料・入院ベースアップ評価料!$M$116-A482</f>
        <v>#VALUE!</v>
      </c>
      <c r="G482" s="162" t="e">
        <f>新様式97_看護職員処遇改善評価料・入院ベースアップ評価料!$M$116-B482</f>
        <v>#VALUE!</v>
      </c>
      <c r="H482" s="17" t="e">
        <f t="shared" si="7"/>
        <v>#VALUE!</v>
      </c>
      <c r="I482" s="17" t="e">
        <f>IF(新様式97_看護職員処遇改善評価料・入院ベースアップ評価料!$M$116=B482,"",IF(H482&lt;=0,"該当",""))</f>
        <v>#VALUE!</v>
      </c>
      <c r="J482" s="17" t="e">
        <f>IF(AND(A482&lt;=#REF!,#REF!&lt;'リスト（入院R9）'!B482),"該当","")</f>
        <v>#REF!</v>
      </c>
      <c r="K482" s="17" t="s">
        <v>873</v>
      </c>
    </row>
    <row r="483" spans="1:11">
      <c r="A483" s="17">
        <v>479.5</v>
      </c>
      <c r="B483" s="17">
        <v>480.5</v>
      </c>
      <c r="C483" s="17" t="s">
        <v>874</v>
      </c>
      <c r="D483" s="17">
        <v>480</v>
      </c>
      <c r="F483" s="162" t="e">
        <f>新様式97_看護職員処遇改善評価料・入院ベースアップ評価料!$M$116-A483</f>
        <v>#VALUE!</v>
      </c>
      <c r="G483" s="162" t="e">
        <f>新様式97_看護職員処遇改善評価料・入院ベースアップ評価料!$M$116-B483</f>
        <v>#VALUE!</v>
      </c>
      <c r="H483" s="17" t="e">
        <f t="shared" si="7"/>
        <v>#VALUE!</v>
      </c>
      <c r="I483" s="17" t="e">
        <f>IF(新様式97_看護職員処遇改善評価料・入院ベースアップ評価料!$M$116=B483,"",IF(H483&lt;=0,"該当",""))</f>
        <v>#VALUE!</v>
      </c>
      <c r="J483" s="17" t="e">
        <f>IF(AND(A483&lt;=#REF!,#REF!&lt;'リスト（入院R9）'!B483),"該当","")</f>
        <v>#REF!</v>
      </c>
      <c r="K483" s="17" t="s">
        <v>874</v>
      </c>
    </row>
    <row r="484" spans="1:11">
      <c r="A484" s="17">
        <v>480.5</v>
      </c>
      <c r="B484" s="17">
        <v>481.5</v>
      </c>
      <c r="C484" s="17" t="s">
        <v>875</v>
      </c>
      <c r="D484" s="17">
        <v>481</v>
      </c>
      <c r="F484" s="162" t="e">
        <f>新様式97_看護職員処遇改善評価料・入院ベースアップ評価料!$M$116-A484</f>
        <v>#VALUE!</v>
      </c>
      <c r="G484" s="162" t="e">
        <f>新様式97_看護職員処遇改善評価料・入院ベースアップ評価料!$M$116-B484</f>
        <v>#VALUE!</v>
      </c>
      <c r="H484" s="17" t="e">
        <f t="shared" si="7"/>
        <v>#VALUE!</v>
      </c>
      <c r="I484" s="17" t="e">
        <f>IF(新様式97_看護職員処遇改善評価料・入院ベースアップ評価料!$M$116=B484,"",IF(H484&lt;=0,"該当",""))</f>
        <v>#VALUE!</v>
      </c>
      <c r="J484" s="17" t="e">
        <f>IF(AND(A484&lt;=#REF!,#REF!&lt;'リスト（入院R9）'!B484),"該当","")</f>
        <v>#REF!</v>
      </c>
      <c r="K484" s="17" t="s">
        <v>875</v>
      </c>
    </row>
    <row r="485" spans="1:11">
      <c r="A485" s="17">
        <v>481.5</v>
      </c>
      <c r="B485" s="17">
        <v>482.5</v>
      </c>
      <c r="C485" s="17" t="s">
        <v>876</v>
      </c>
      <c r="D485" s="17">
        <v>482</v>
      </c>
      <c r="F485" s="162" t="e">
        <f>新様式97_看護職員処遇改善評価料・入院ベースアップ評価料!$M$116-A485</f>
        <v>#VALUE!</v>
      </c>
      <c r="G485" s="162" t="e">
        <f>新様式97_看護職員処遇改善評価料・入院ベースアップ評価料!$M$116-B485</f>
        <v>#VALUE!</v>
      </c>
      <c r="H485" s="17" t="e">
        <f t="shared" si="7"/>
        <v>#VALUE!</v>
      </c>
      <c r="I485" s="17" t="e">
        <f>IF(新様式97_看護職員処遇改善評価料・入院ベースアップ評価料!$M$116=B485,"",IF(H485&lt;=0,"該当",""))</f>
        <v>#VALUE!</v>
      </c>
      <c r="J485" s="17" t="e">
        <f>IF(AND(A485&lt;=#REF!,#REF!&lt;'リスト（入院R9）'!B485),"該当","")</f>
        <v>#REF!</v>
      </c>
      <c r="K485" s="17" t="s">
        <v>876</v>
      </c>
    </row>
    <row r="486" spans="1:11">
      <c r="A486" s="17">
        <v>482.5</v>
      </c>
      <c r="B486" s="17">
        <v>483.5</v>
      </c>
      <c r="C486" s="17" t="s">
        <v>877</v>
      </c>
      <c r="D486" s="17">
        <v>483</v>
      </c>
      <c r="F486" s="162" t="e">
        <f>新様式97_看護職員処遇改善評価料・入院ベースアップ評価料!$M$116-A486</f>
        <v>#VALUE!</v>
      </c>
      <c r="G486" s="162" t="e">
        <f>新様式97_看護職員処遇改善評価料・入院ベースアップ評価料!$M$116-B486</f>
        <v>#VALUE!</v>
      </c>
      <c r="H486" s="17" t="e">
        <f t="shared" si="7"/>
        <v>#VALUE!</v>
      </c>
      <c r="I486" s="17" t="e">
        <f>IF(新様式97_看護職員処遇改善評価料・入院ベースアップ評価料!$M$116=B486,"",IF(H486&lt;=0,"該当",""))</f>
        <v>#VALUE!</v>
      </c>
      <c r="J486" s="17" t="e">
        <f>IF(AND(A486&lt;=#REF!,#REF!&lt;'リスト（入院R9）'!B486),"該当","")</f>
        <v>#REF!</v>
      </c>
      <c r="K486" s="17" t="s">
        <v>877</v>
      </c>
    </row>
    <row r="487" spans="1:11">
      <c r="A487" s="17">
        <v>483.5</v>
      </c>
      <c r="B487" s="17">
        <v>484.5</v>
      </c>
      <c r="C487" s="17" t="s">
        <v>878</v>
      </c>
      <c r="D487" s="17">
        <v>484</v>
      </c>
      <c r="F487" s="162" t="e">
        <f>新様式97_看護職員処遇改善評価料・入院ベースアップ評価料!$M$116-A487</f>
        <v>#VALUE!</v>
      </c>
      <c r="G487" s="162" t="e">
        <f>新様式97_看護職員処遇改善評価料・入院ベースアップ評価料!$M$116-B487</f>
        <v>#VALUE!</v>
      </c>
      <c r="H487" s="17" t="e">
        <f t="shared" si="7"/>
        <v>#VALUE!</v>
      </c>
      <c r="I487" s="17" t="e">
        <f>IF(新様式97_看護職員処遇改善評価料・入院ベースアップ評価料!$M$116=B487,"",IF(H487&lt;=0,"該当",""))</f>
        <v>#VALUE!</v>
      </c>
      <c r="J487" s="17" t="e">
        <f>IF(AND(A487&lt;=#REF!,#REF!&lt;'リスト（入院R9）'!B487),"該当","")</f>
        <v>#REF!</v>
      </c>
      <c r="K487" s="17" t="s">
        <v>878</v>
      </c>
    </row>
    <row r="488" spans="1:11">
      <c r="A488" s="17">
        <v>484.5</v>
      </c>
      <c r="B488" s="17">
        <v>485.5</v>
      </c>
      <c r="C488" s="17" t="s">
        <v>879</v>
      </c>
      <c r="D488" s="17">
        <v>485</v>
      </c>
      <c r="F488" s="162" t="e">
        <f>新様式97_看護職員処遇改善評価料・入院ベースアップ評価料!$M$116-A488</f>
        <v>#VALUE!</v>
      </c>
      <c r="G488" s="162" t="e">
        <f>新様式97_看護職員処遇改善評価料・入院ベースアップ評価料!$M$116-B488</f>
        <v>#VALUE!</v>
      </c>
      <c r="H488" s="17" t="e">
        <f t="shared" si="7"/>
        <v>#VALUE!</v>
      </c>
      <c r="I488" s="17" t="e">
        <f>IF(新様式97_看護職員処遇改善評価料・入院ベースアップ評価料!$M$116=B488,"",IF(H488&lt;=0,"該当",""))</f>
        <v>#VALUE!</v>
      </c>
      <c r="J488" s="17" t="e">
        <f>IF(AND(A488&lt;=#REF!,#REF!&lt;'リスト（入院R9）'!B488),"該当","")</f>
        <v>#REF!</v>
      </c>
      <c r="K488" s="17" t="s">
        <v>879</v>
      </c>
    </row>
    <row r="489" spans="1:11">
      <c r="A489" s="17">
        <v>485.5</v>
      </c>
      <c r="B489" s="17">
        <v>486.5</v>
      </c>
      <c r="C489" s="17" t="s">
        <v>880</v>
      </c>
      <c r="D489" s="17">
        <v>486</v>
      </c>
      <c r="F489" s="162" t="e">
        <f>新様式97_看護職員処遇改善評価料・入院ベースアップ評価料!$M$116-A489</f>
        <v>#VALUE!</v>
      </c>
      <c r="G489" s="162" t="e">
        <f>新様式97_看護職員処遇改善評価料・入院ベースアップ評価料!$M$116-B489</f>
        <v>#VALUE!</v>
      </c>
      <c r="H489" s="17" t="e">
        <f t="shared" si="7"/>
        <v>#VALUE!</v>
      </c>
      <c r="I489" s="17" t="e">
        <f>IF(新様式97_看護職員処遇改善評価料・入院ベースアップ評価料!$M$116=B489,"",IF(H489&lt;=0,"該当",""))</f>
        <v>#VALUE!</v>
      </c>
      <c r="J489" s="17" t="e">
        <f>IF(AND(A489&lt;=#REF!,#REF!&lt;'リスト（入院R9）'!B489),"該当","")</f>
        <v>#REF!</v>
      </c>
      <c r="K489" s="17" t="s">
        <v>880</v>
      </c>
    </row>
    <row r="490" spans="1:11">
      <c r="A490" s="17">
        <v>486.5</v>
      </c>
      <c r="B490" s="17">
        <v>487.5</v>
      </c>
      <c r="C490" s="17" t="s">
        <v>881</v>
      </c>
      <c r="D490" s="17">
        <v>487</v>
      </c>
      <c r="F490" s="162" t="e">
        <f>新様式97_看護職員処遇改善評価料・入院ベースアップ評価料!$M$116-A490</f>
        <v>#VALUE!</v>
      </c>
      <c r="G490" s="162" t="e">
        <f>新様式97_看護職員処遇改善評価料・入院ベースアップ評価料!$M$116-B490</f>
        <v>#VALUE!</v>
      </c>
      <c r="H490" s="17" t="e">
        <f t="shared" si="7"/>
        <v>#VALUE!</v>
      </c>
      <c r="I490" s="17" t="e">
        <f>IF(新様式97_看護職員処遇改善評価料・入院ベースアップ評価料!$M$116=B490,"",IF(H490&lt;=0,"該当",""))</f>
        <v>#VALUE!</v>
      </c>
      <c r="J490" s="17" t="e">
        <f>IF(AND(A490&lt;=#REF!,#REF!&lt;'リスト（入院R9）'!B490),"該当","")</f>
        <v>#REF!</v>
      </c>
      <c r="K490" s="17" t="s">
        <v>881</v>
      </c>
    </row>
    <row r="491" spans="1:11">
      <c r="A491" s="17">
        <v>487.5</v>
      </c>
      <c r="B491" s="17">
        <v>488.5</v>
      </c>
      <c r="C491" s="17" t="s">
        <v>882</v>
      </c>
      <c r="D491" s="17">
        <v>488</v>
      </c>
      <c r="F491" s="162" t="e">
        <f>新様式97_看護職員処遇改善評価料・入院ベースアップ評価料!$M$116-A491</f>
        <v>#VALUE!</v>
      </c>
      <c r="G491" s="162" t="e">
        <f>新様式97_看護職員処遇改善評価料・入院ベースアップ評価料!$M$116-B491</f>
        <v>#VALUE!</v>
      </c>
      <c r="H491" s="17" t="e">
        <f t="shared" si="7"/>
        <v>#VALUE!</v>
      </c>
      <c r="I491" s="17" t="e">
        <f>IF(新様式97_看護職員処遇改善評価料・入院ベースアップ評価料!$M$116=B491,"",IF(H491&lt;=0,"該当",""))</f>
        <v>#VALUE!</v>
      </c>
      <c r="J491" s="17" t="e">
        <f>IF(AND(A491&lt;=#REF!,#REF!&lt;'リスト（入院R9）'!B491),"該当","")</f>
        <v>#REF!</v>
      </c>
      <c r="K491" s="17" t="s">
        <v>882</v>
      </c>
    </row>
    <row r="492" spans="1:11">
      <c r="A492" s="17">
        <v>488.5</v>
      </c>
      <c r="B492" s="17">
        <v>489.5</v>
      </c>
      <c r="C492" s="17" t="s">
        <v>883</v>
      </c>
      <c r="D492" s="17">
        <v>489</v>
      </c>
      <c r="F492" s="162" t="e">
        <f>新様式97_看護職員処遇改善評価料・入院ベースアップ評価料!$M$116-A492</f>
        <v>#VALUE!</v>
      </c>
      <c r="G492" s="162" t="e">
        <f>新様式97_看護職員処遇改善評価料・入院ベースアップ評価料!$M$116-B492</f>
        <v>#VALUE!</v>
      </c>
      <c r="H492" s="17" t="e">
        <f t="shared" si="7"/>
        <v>#VALUE!</v>
      </c>
      <c r="I492" s="17" t="e">
        <f>IF(新様式97_看護職員処遇改善評価料・入院ベースアップ評価料!$M$116=B492,"",IF(H492&lt;=0,"該当",""))</f>
        <v>#VALUE!</v>
      </c>
      <c r="J492" s="17" t="e">
        <f>IF(AND(A492&lt;=#REF!,#REF!&lt;'リスト（入院R9）'!B492),"該当","")</f>
        <v>#REF!</v>
      </c>
      <c r="K492" s="17" t="s">
        <v>883</v>
      </c>
    </row>
    <row r="493" spans="1:11">
      <c r="A493" s="17">
        <v>489.5</v>
      </c>
      <c r="B493" s="17">
        <v>490.5</v>
      </c>
      <c r="C493" s="17" t="s">
        <v>884</v>
      </c>
      <c r="D493" s="17">
        <v>490</v>
      </c>
      <c r="F493" s="162" t="e">
        <f>新様式97_看護職員処遇改善評価料・入院ベースアップ評価料!$M$116-A493</f>
        <v>#VALUE!</v>
      </c>
      <c r="G493" s="162" t="e">
        <f>新様式97_看護職員処遇改善評価料・入院ベースアップ評価料!$M$116-B493</f>
        <v>#VALUE!</v>
      </c>
      <c r="H493" s="17" t="e">
        <f t="shared" si="7"/>
        <v>#VALUE!</v>
      </c>
      <c r="I493" s="17" t="e">
        <f>IF(新様式97_看護職員処遇改善評価料・入院ベースアップ評価料!$M$116=B493,"",IF(H493&lt;=0,"該当",""))</f>
        <v>#VALUE!</v>
      </c>
      <c r="J493" s="17" t="e">
        <f>IF(AND(A493&lt;=#REF!,#REF!&lt;'リスト（入院R9）'!B493),"該当","")</f>
        <v>#REF!</v>
      </c>
      <c r="K493" s="17" t="s">
        <v>884</v>
      </c>
    </row>
    <row r="494" spans="1:11">
      <c r="A494" s="17">
        <v>490.5</v>
      </c>
      <c r="B494" s="17">
        <v>491.5</v>
      </c>
      <c r="C494" s="17" t="s">
        <v>885</v>
      </c>
      <c r="D494" s="17">
        <v>491</v>
      </c>
      <c r="F494" s="162" t="e">
        <f>新様式97_看護職員処遇改善評価料・入院ベースアップ評価料!$M$116-A494</f>
        <v>#VALUE!</v>
      </c>
      <c r="G494" s="162" t="e">
        <f>新様式97_看護職員処遇改善評価料・入院ベースアップ評価料!$M$116-B494</f>
        <v>#VALUE!</v>
      </c>
      <c r="H494" s="17" t="e">
        <f t="shared" si="7"/>
        <v>#VALUE!</v>
      </c>
      <c r="I494" s="17" t="e">
        <f>IF(新様式97_看護職員処遇改善評価料・入院ベースアップ評価料!$M$116=B494,"",IF(H494&lt;=0,"該当",""))</f>
        <v>#VALUE!</v>
      </c>
      <c r="J494" s="17" t="e">
        <f>IF(AND(A494&lt;=#REF!,#REF!&lt;'リスト（入院R9）'!B494),"該当","")</f>
        <v>#REF!</v>
      </c>
      <c r="K494" s="17" t="s">
        <v>885</v>
      </c>
    </row>
    <row r="495" spans="1:11">
      <c r="A495" s="17">
        <v>491.5</v>
      </c>
      <c r="B495" s="17">
        <v>492.5</v>
      </c>
      <c r="C495" s="17" t="s">
        <v>886</v>
      </c>
      <c r="D495" s="17">
        <v>492</v>
      </c>
      <c r="F495" s="162" t="e">
        <f>新様式97_看護職員処遇改善評価料・入院ベースアップ評価料!$M$116-A495</f>
        <v>#VALUE!</v>
      </c>
      <c r="G495" s="162" t="e">
        <f>新様式97_看護職員処遇改善評価料・入院ベースアップ評価料!$M$116-B495</f>
        <v>#VALUE!</v>
      </c>
      <c r="H495" s="17" t="e">
        <f t="shared" si="7"/>
        <v>#VALUE!</v>
      </c>
      <c r="I495" s="17" t="e">
        <f>IF(新様式97_看護職員処遇改善評価料・入院ベースアップ評価料!$M$116=B495,"",IF(H495&lt;=0,"該当",""))</f>
        <v>#VALUE!</v>
      </c>
      <c r="J495" s="17" t="e">
        <f>IF(AND(A495&lt;=#REF!,#REF!&lt;'リスト（入院R9）'!B495),"該当","")</f>
        <v>#REF!</v>
      </c>
      <c r="K495" s="17" t="s">
        <v>886</v>
      </c>
    </row>
    <row r="496" spans="1:11">
      <c r="A496" s="17">
        <v>492.5</v>
      </c>
      <c r="B496" s="17">
        <v>493.5</v>
      </c>
      <c r="C496" s="17" t="s">
        <v>887</v>
      </c>
      <c r="D496" s="17">
        <v>493</v>
      </c>
      <c r="F496" s="162" t="e">
        <f>新様式97_看護職員処遇改善評価料・入院ベースアップ評価料!$M$116-A496</f>
        <v>#VALUE!</v>
      </c>
      <c r="G496" s="162" t="e">
        <f>新様式97_看護職員処遇改善評価料・入院ベースアップ評価料!$M$116-B496</f>
        <v>#VALUE!</v>
      </c>
      <c r="H496" s="17" t="e">
        <f t="shared" si="7"/>
        <v>#VALUE!</v>
      </c>
      <c r="I496" s="17" t="e">
        <f>IF(新様式97_看護職員処遇改善評価料・入院ベースアップ評価料!$M$116=B496,"",IF(H496&lt;=0,"該当",""))</f>
        <v>#VALUE!</v>
      </c>
      <c r="J496" s="17" t="e">
        <f>IF(AND(A496&lt;=#REF!,#REF!&lt;'リスト（入院R9）'!B496),"該当","")</f>
        <v>#REF!</v>
      </c>
      <c r="K496" s="17" t="s">
        <v>887</v>
      </c>
    </row>
    <row r="497" spans="1:11">
      <c r="A497" s="17">
        <v>493.5</v>
      </c>
      <c r="B497" s="17">
        <v>494.5</v>
      </c>
      <c r="C497" s="17" t="s">
        <v>888</v>
      </c>
      <c r="D497" s="17">
        <v>494</v>
      </c>
      <c r="F497" s="162" t="e">
        <f>新様式97_看護職員処遇改善評価料・入院ベースアップ評価料!$M$116-A497</f>
        <v>#VALUE!</v>
      </c>
      <c r="G497" s="162" t="e">
        <f>新様式97_看護職員処遇改善評価料・入院ベースアップ評価料!$M$116-B497</f>
        <v>#VALUE!</v>
      </c>
      <c r="H497" s="17" t="e">
        <f t="shared" si="7"/>
        <v>#VALUE!</v>
      </c>
      <c r="I497" s="17" t="e">
        <f>IF(新様式97_看護職員処遇改善評価料・入院ベースアップ評価料!$M$116=B497,"",IF(H497&lt;=0,"該当",""))</f>
        <v>#VALUE!</v>
      </c>
      <c r="J497" s="17" t="e">
        <f>IF(AND(A497&lt;=#REF!,#REF!&lt;'リスト（入院R9）'!B497),"該当","")</f>
        <v>#REF!</v>
      </c>
      <c r="K497" s="17" t="s">
        <v>888</v>
      </c>
    </row>
    <row r="498" spans="1:11">
      <c r="A498" s="17">
        <v>494.5</v>
      </c>
      <c r="B498" s="17">
        <v>495.5</v>
      </c>
      <c r="C498" s="17" t="s">
        <v>889</v>
      </c>
      <c r="D498" s="17">
        <v>495</v>
      </c>
      <c r="F498" s="162" t="e">
        <f>新様式97_看護職員処遇改善評価料・入院ベースアップ評価料!$M$116-A498</f>
        <v>#VALUE!</v>
      </c>
      <c r="G498" s="162" t="e">
        <f>新様式97_看護職員処遇改善評価料・入院ベースアップ評価料!$M$116-B498</f>
        <v>#VALUE!</v>
      </c>
      <c r="H498" s="17" t="e">
        <f t="shared" si="7"/>
        <v>#VALUE!</v>
      </c>
      <c r="I498" s="17" t="e">
        <f>IF(新様式97_看護職員処遇改善評価料・入院ベースアップ評価料!$M$116=B498,"",IF(H498&lt;=0,"該当",""))</f>
        <v>#VALUE!</v>
      </c>
      <c r="J498" s="17" t="e">
        <f>IF(AND(A498&lt;=#REF!,#REF!&lt;'リスト（入院R9）'!B498),"該当","")</f>
        <v>#REF!</v>
      </c>
      <c r="K498" s="17" t="s">
        <v>889</v>
      </c>
    </row>
    <row r="499" spans="1:11">
      <c r="A499" s="17">
        <v>495.5</v>
      </c>
      <c r="B499" s="17">
        <v>496.5</v>
      </c>
      <c r="C499" s="17" t="s">
        <v>890</v>
      </c>
      <c r="D499" s="17">
        <v>496</v>
      </c>
      <c r="F499" s="162" t="e">
        <f>新様式97_看護職員処遇改善評価料・入院ベースアップ評価料!$M$116-A499</f>
        <v>#VALUE!</v>
      </c>
      <c r="G499" s="162" t="e">
        <f>新様式97_看護職員処遇改善評価料・入院ベースアップ評価料!$M$116-B499</f>
        <v>#VALUE!</v>
      </c>
      <c r="H499" s="17" t="e">
        <f t="shared" si="7"/>
        <v>#VALUE!</v>
      </c>
      <c r="I499" s="17" t="e">
        <f>IF(新様式97_看護職員処遇改善評価料・入院ベースアップ評価料!$M$116=B499,"",IF(H499&lt;=0,"該当",""))</f>
        <v>#VALUE!</v>
      </c>
      <c r="J499" s="17" t="e">
        <f>IF(AND(A499&lt;=#REF!,#REF!&lt;'リスト（入院R9）'!B499),"該当","")</f>
        <v>#REF!</v>
      </c>
      <c r="K499" s="17" t="s">
        <v>890</v>
      </c>
    </row>
    <row r="500" spans="1:11">
      <c r="A500" s="17">
        <v>496.5</v>
      </c>
      <c r="B500" s="17">
        <v>497.5</v>
      </c>
      <c r="C500" s="17" t="s">
        <v>891</v>
      </c>
      <c r="D500" s="17">
        <v>497</v>
      </c>
      <c r="F500" s="162" t="e">
        <f>新様式97_看護職員処遇改善評価料・入院ベースアップ評価料!$M$116-A500</f>
        <v>#VALUE!</v>
      </c>
      <c r="G500" s="162" t="e">
        <f>新様式97_看護職員処遇改善評価料・入院ベースアップ評価料!$M$116-B500</f>
        <v>#VALUE!</v>
      </c>
      <c r="H500" s="17" t="e">
        <f t="shared" si="7"/>
        <v>#VALUE!</v>
      </c>
      <c r="I500" s="17" t="e">
        <f>IF(新様式97_看護職員処遇改善評価料・入院ベースアップ評価料!$M$116=B500,"",IF(H500&lt;=0,"該当",""))</f>
        <v>#VALUE!</v>
      </c>
      <c r="J500" s="17" t="e">
        <f>IF(AND(A500&lt;=#REF!,#REF!&lt;'リスト（入院R9）'!B500),"該当","")</f>
        <v>#REF!</v>
      </c>
      <c r="K500" s="17" t="s">
        <v>891</v>
      </c>
    </row>
    <row r="501" spans="1:11">
      <c r="A501" s="17">
        <v>497.5</v>
      </c>
      <c r="B501" s="17">
        <v>498.5</v>
      </c>
      <c r="C501" s="17" t="s">
        <v>892</v>
      </c>
      <c r="D501" s="17">
        <v>498</v>
      </c>
      <c r="F501" s="162" t="e">
        <f>新様式97_看護職員処遇改善評価料・入院ベースアップ評価料!$M$116-A501</f>
        <v>#VALUE!</v>
      </c>
      <c r="G501" s="162" t="e">
        <f>新様式97_看護職員処遇改善評価料・入院ベースアップ評価料!$M$116-B501</f>
        <v>#VALUE!</v>
      </c>
      <c r="H501" s="17" t="e">
        <f t="shared" si="7"/>
        <v>#VALUE!</v>
      </c>
      <c r="I501" s="17" t="e">
        <f>IF(新様式97_看護職員処遇改善評価料・入院ベースアップ評価料!$M$116=B501,"",IF(H501&lt;=0,"該当",""))</f>
        <v>#VALUE!</v>
      </c>
      <c r="J501" s="17" t="e">
        <f>IF(AND(A501&lt;=#REF!,#REF!&lt;'リスト（入院R9）'!B501),"該当","")</f>
        <v>#REF!</v>
      </c>
      <c r="K501" s="17" t="s">
        <v>892</v>
      </c>
    </row>
    <row r="502" spans="1:11">
      <c r="A502" s="17">
        <v>498.5</v>
      </c>
      <c r="B502" s="17">
        <v>499.5</v>
      </c>
      <c r="C502" s="17" t="s">
        <v>893</v>
      </c>
      <c r="D502" s="17">
        <v>499</v>
      </c>
      <c r="F502" s="162" t="e">
        <f>新様式97_看護職員処遇改善評価料・入院ベースアップ評価料!$M$116-A502</f>
        <v>#VALUE!</v>
      </c>
      <c r="G502" s="162" t="e">
        <f>新様式97_看護職員処遇改善評価料・入院ベースアップ評価料!$M$116-B502</f>
        <v>#VALUE!</v>
      </c>
      <c r="H502" s="17" t="e">
        <f t="shared" si="7"/>
        <v>#VALUE!</v>
      </c>
      <c r="I502" s="17" t="e">
        <f>IF(新様式97_看護職員処遇改善評価料・入院ベースアップ評価料!$M$116=B502,"",IF(H502&lt;=0,"該当",""))</f>
        <v>#VALUE!</v>
      </c>
      <c r="J502" s="17" t="e">
        <f>IF(AND(A502&lt;=#REF!,#REF!&lt;'リスト（入院R9）'!B502),"該当","")</f>
        <v>#REF!</v>
      </c>
      <c r="K502" s="17" t="s">
        <v>893</v>
      </c>
    </row>
    <row r="503" spans="1:11">
      <c r="A503" s="17">
        <v>499.5</v>
      </c>
      <c r="B503" s="17">
        <v>500.5</v>
      </c>
      <c r="C503" s="17" t="s">
        <v>894</v>
      </c>
      <c r="D503" s="17">
        <v>500</v>
      </c>
      <c r="F503" s="162" t="e">
        <f>新様式97_看護職員処遇改善評価料・入院ベースアップ評価料!$M$116-A503</f>
        <v>#VALUE!</v>
      </c>
      <c r="G503" s="162" t="e">
        <f>新様式97_看護職員処遇改善評価料・入院ベースアップ評価料!$M$116-B503</f>
        <v>#VALUE!</v>
      </c>
      <c r="H503" s="17" t="e">
        <f t="shared" si="7"/>
        <v>#VALUE!</v>
      </c>
      <c r="I503" s="17" t="e">
        <f>IF(新様式97_看護職員処遇改善評価料・入院ベースアップ評価料!$M$116=B503,"",IF(H503&lt;=0,"該当",""))</f>
        <v>#VALUE!</v>
      </c>
      <c r="J503" s="17" t="e">
        <f>IF(AND(A503&lt;=#REF!,#REF!&lt;'リスト（入院R9）'!B503),"該当","")</f>
        <v>#REF!</v>
      </c>
      <c r="K503" s="17" t="s">
        <v>894</v>
      </c>
    </row>
    <row r="504" spans="1:11">
      <c r="A504" s="17">
        <v>500.5</v>
      </c>
      <c r="C504" s="17" t="s">
        <v>894</v>
      </c>
      <c r="D504" s="17">
        <v>500</v>
      </c>
      <c r="F504" s="162" t="e">
        <f>新様式97_看護職員処遇改善評価料・入院ベースアップ評価料!$M$116-A504</f>
        <v>#VALUE!</v>
      </c>
      <c r="G504" s="162" t="e">
        <f>新様式97_看護職員処遇改善評価料・入院ベースアップ評価料!$M$116-B504</f>
        <v>#VALUE!</v>
      </c>
      <c r="H504" s="17" t="e">
        <f t="shared" ref="H504" si="8">F504*G504</f>
        <v>#VALUE!</v>
      </c>
      <c r="I504" s="47" t="s">
        <v>387</v>
      </c>
      <c r="J504" s="47" t="s">
        <v>387</v>
      </c>
      <c r="K504" s="17" t="s">
        <v>894</v>
      </c>
    </row>
    <row r="505" spans="1:11">
      <c r="I505"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61" t="s">
        <v>375</v>
      </c>
      <c r="B2" s="561"/>
      <c r="C2" s="561" t="s">
        <v>391</v>
      </c>
      <c r="D2" s="561" t="s">
        <v>392</v>
      </c>
    </row>
    <row r="3" spans="1:11">
      <c r="A3" s="20" t="s">
        <v>379</v>
      </c>
      <c r="B3" s="20" t="s">
        <v>380</v>
      </c>
      <c r="C3" s="561"/>
      <c r="D3" s="561"/>
      <c r="I3" s="17" t="s">
        <v>381</v>
      </c>
      <c r="J3" s="17" t="s">
        <v>382</v>
      </c>
    </row>
    <row r="4" spans="1:11">
      <c r="B4" s="17">
        <v>1.5</v>
      </c>
      <c r="C4" s="17" t="s">
        <v>895</v>
      </c>
      <c r="D4" s="17">
        <v>1</v>
      </c>
      <c r="F4" s="162" t="e">
        <f>新様式97_看護職員処遇改善評価料・入院ベースアップ評価料!$M$110-A4</f>
        <v>#VALUE!</v>
      </c>
      <c r="G4" s="162" t="e">
        <f>新様式97_看護職員処遇改善評価料・入院ベースアップ評価料!$M$110-B4</f>
        <v>#VALUE!</v>
      </c>
      <c r="H4" s="17" t="e">
        <f>F4*G4</f>
        <v>#VALUE!</v>
      </c>
      <c r="I4" s="17" t="e">
        <f>IF(新様式97_看護職員処遇改善評価料・入院ベースアップ評価料!$M$110=B4,"",IF(H4&lt;=0,"該当",""))</f>
        <v>#VALUE!</v>
      </c>
      <c r="J4" s="17" t="e">
        <f>IF(B4&gt;#REF!,"該当","")</f>
        <v>#REF!</v>
      </c>
      <c r="K4" s="17" t="s">
        <v>895</v>
      </c>
    </row>
    <row r="5" spans="1:11">
      <c r="A5" s="17">
        <v>1.5</v>
      </c>
      <c r="B5" s="17">
        <v>2.5</v>
      </c>
      <c r="C5" s="17" t="s">
        <v>896</v>
      </c>
      <c r="D5" s="17">
        <v>2</v>
      </c>
      <c r="F5" s="162" t="e">
        <f>新様式97_看護職員処遇改善評価料・入院ベースアップ評価料!$M$110-A5</f>
        <v>#VALUE!</v>
      </c>
      <c r="G5" s="162" t="e">
        <f>新様式97_看護職員処遇改善評価料・入院ベースアップ評価料!$M$110-B5</f>
        <v>#VALUE!</v>
      </c>
      <c r="H5" s="17" t="e">
        <f t="shared" ref="H5:H68" si="0">F5*G5</f>
        <v>#VALUE!</v>
      </c>
      <c r="I5" s="17" t="e">
        <f>IF(新様式97_看護職員処遇改善評価料・入院ベースアップ評価料!$M$110=B5,"",IF(H5&lt;=0,"該当",""))</f>
        <v>#VALUE!</v>
      </c>
      <c r="J5" s="17" t="e">
        <f>IF(AND(A5&lt;=#REF!,#REF!&lt;'リスト（看護処遇）'!B5),"該当","")</f>
        <v>#REF!</v>
      </c>
      <c r="K5" s="17" t="s">
        <v>896</v>
      </c>
    </row>
    <row r="6" spans="1:11">
      <c r="A6" s="17">
        <v>2.5</v>
      </c>
      <c r="B6" s="17">
        <v>3.5</v>
      </c>
      <c r="C6" s="17" t="s">
        <v>897</v>
      </c>
      <c r="D6" s="17">
        <v>3</v>
      </c>
      <c r="F6" s="162" t="e">
        <f>新様式97_看護職員処遇改善評価料・入院ベースアップ評価料!$M$110-A6</f>
        <v>#VALUE!</v>
      </c>
      <c r="G6" s="162" t="e">
        <f>新様式97_看護職員処遇改善評価料・入院ベースアップ評価料!$M$110-B6</f>
        <v>#VALUE!</v>
      </c>
      <c r="H6" s="17" t="e">
        <f t="shared" si="0"/>
        <v>#VALUE!</v>
      </c>
      <c r="I6" s="17" t="e">
        <f>IF(新様式97_看護職員処遇改善評価料・入院ベースアップ評価料!$M$110=B6,"",IF(H6&lt;=0,"該当",""))</f>
        <v>#VALUE!</v>
      </c>
      <c r="J6" s="17" t="e">
        <f>IF(AND(A6&lt;=#REF!,#REF!&lt;'リスト（看護処遇）'!B6),"該当","")</f>
        <v>#REF!</v>
      </c>
      <c r="K6" s="17" t="s">
        <v>897</v>
      </c>
    </row>
    <row r="7" spans="1:11">
      <c r="A7" s="17">
        <v>3.5</v>
      </c>
      <c r="B7" s="17">
        <v>4.5</v>
      </c>
      <c r="C7" s="17" t="s">
        <v>898</v>
      </c>
      <c r="D7" s="17">
        <v>4</v>
      </c>
      <c r="F7" s="162" t="e">
        <f>新様式97_看護職員処遇改善評価料・入院ベースアップ評価料!$M$110-A7</f>
        <v>#VALUE!</v>
      </c>
      <c r="G7" s="162" t="e">
        <f>新様式97_看護職員処遇改善評価料・入院ベースアップ評価料!$M$110-B7</f>
        <v>#VALUE!</v>
      </c>
      <c r="H7" s="17" t="e">
        <f t="shared" si="0"/>
        <v>#VALUE!</v>
      </c>
      <c r="I7" s="17" t="e">
        <f>IF(新様式97_看護職員処遇改善評価料・入院ベースアップ評価料!$M$110=B7,"",IF(H7&lt;=0,"該当",""))</f>
        <v>#VALUE!</v>
      </c>
      <c r="J7" s="17" t="e">
        <f>IF(AND(A7&lt;=#REF!,#REF!&lt;'リスト（看護処遇）'!B7),"該当","")</f>
        <v>#REF!</v>
      </c>
      <c r="K7" s="17" t="s">
        <v>898</v>
      </c>
    </row>
    <row r="8" spans="1:11">
      <c r="A8" s="17">
        <v>4.5</v>
      </c>
      <c r="B8" s="17">
        <v>5.5</v>
      </c>
      <c r="C8" s="17" t="s">
        <v>899</v>
      </c>
      <c r="D8" s="17">
        <v>5</v>
      </c>
      <c r="F8" s="162" t="e">
        <f>新様式97_看護職員処遇改善評価料・入院ベースアップ評価料!$M$110-A8</f>
        <v>#VALUE!</v>
      </c>
      <c r="G8" s="162" t="e">
        <f>新様式97_看護職員処遇改善評価料・入院ベースアップ評価料!$M$110-B8</f>
        <v>#VALUE!</v>
      </c>
      <c r="H8" s="17" t="e">
        <f t="shared" si="0"/>
        <v>#VALUE!</v>
      </c>
      <c r="I8" s="17" t="e">
        <f>IF(新様式97_看護職員処遇改善評価料・入院ベースアップ評価料!$M$110=B8,"",IF(H8&lt;=0,"該当",""))</f>
        <v>#VALUE!</v>
      </c>
      <c r="J8" s="17" t="e">
        <f>IF(AND(A8&lt;=#REF!,#REF!&lt;'リスト（看護処遇）'!B8),"該当","")</f>
        <v>#REF!</v>
      </c>
      <c r="K8" s="17" t="s">
        <v>899</v>
      </c>
    </row>
    <row r="9" spans="1:11">
      <c r="A9" s="17">
        <v>5.5</v>
      </c>
      <c r="B9" s="17">
        <v>6.5</v>
      </c>
      <c r="C9" s="17" t="s">
        <v>900</v>
      </c>
      <c r="D9" s="17">
        <v>6</v>
      </c>
      <c r="F9" s="162" t="e">
        <f>新様式97_看護職員処遇改善評価料・入院ベースアップ評価料!$M$110-A9</f>
        <v>#VALUE!</v>
      </c>
      <c r="G9" s="162" t="e">
        <f>新様式97_看護職員処遇改善評価料・入院ベースアップ評価料!$M$110-B9</f>
        <v>#VALUE!</v>
      </c>
      <c r="H9" s="17" t="e">
        <f t="shared" si="0"/>
        <v>#VALUE!</v>
      </c>
      <c r="I9" s="17" t="e">
        <f>IF(新様式97_看護職員処遇改善評価料・入院ベースアップ評価料!$M$110=B9,"",IF(H9&lt;=0,"該当",""))</f>
        <v>#VALUE!</v>
      </c>
      <c r="J9" s="17" t="e">
        <f>IF(AND(A9&lt;=#REF!,#REF!&lt;'リスト（看護処遇）'!B9),"該当","")</f>
        <v>#REF!</v>
      </c>
      <c r="K9" s="17" t="s">
        <v>900</v>
      </c>
    </row>
    <row r="10" spans="1:11">
      <c r="A10" s="17">
        <v>6.5</v>
      </c>
      <c r="B10" s="17">
        <v>7.5</v>
      </c>
      <c r="C10" s="17" t="s">
        <v>901</v>
      </c>
      <c r="D10" s="17">
        <v>7</v>
      </c>
      <c r="F10" s="162" t="e">
        <f>新様式97_看護職員処遇改善評価料・入院ベースアップ評価料!$M$110-A10</f>
        <v>#VALUE!</v>
      </c>
      <c r="G10" s="162" t="e">
        <f>新様式97_看護職員処遇改善評価料・入院ベースアップ評価料!$M$110-B10</f>
        <v>#VALUE!</v>
      </c>
      <c r="H10" s="17" t="e">
        <f t="shared" si="0"/>
        <v>#VALUE!</v>
      </c>
      <c r="I10" s="17" t="e">
        <f>IF(新様式97_看護職員処遇改善評価料・入院ベースアップ評価料!$M$110=B10,"",IF(H10&lt;=0,"該当",""))</f>
        <v>#VALUE!</v>
      </c>
      <c r="J10" s="17" t="e">
        <f>IF(AND(A10&lt;=#REF!,#REF!&lt;'リスト（看護処遇）'!B10),"該当","")</f>
        <v>#REF!</v>
      </c>
      <c r="K10" s="17" t="s">
        <v>901</v>
      </c>
    </row>
    <row r="11" spans="1:11">
      <c r="A11" s="17">
        <v>7.5</v>
      </c>
      <c r="B11" s="17">
        <v>8.5</v>
      </c>
      <c r="C11" s="17" t="s">
        <v>902</v>
      </c>
      <c r="D11" s="17">
        <v>8</v>
      </c>
      <c r="F11" s="162" t="e">
        <f>新様式97_看護職員処遇改善評価料・入院ベースアップ評価料!$M$110-A11</f>
        <v>#VALUE!</v>
      </c>
      <c r="G11" s="162" t="e">
        <f>新様式97_看護職員処遇改善評価料・入院ベースアップ評価料!$M$110-B11</f>
        <v>#VALUE!</v>
      </c>
      <c r="H11" s="17" t="e">
        <f t="shared" si="0"/>
        <v>#VALUE!</v>
      </c>
      <c r="I11" s="17" t="e">
        <f>IF(新様式97_看護職員処遇改善評価料・入院ベースアップ評価料!$M$110=B11,"",IF(H11&lt;=0,"該当",""))</f>
        <v>#VALUE!</v>
      </c>
      <c r="J11" s="17" t="e">
        <f>IF(AND(A11&lt;=#REF!,#REF!&lt;'リスト（看護処遇）'!B11),"該当","")</f>
        <v>#REF!</v>
      </c>
      <c r="K11" s="17" t="s">
        <v>902</v>
      </c>
    </row>
    <row r="12" spans="1:11">
      <c r="A12" s="17">
        <v>8.5</v>
      </c>
      <c r="B12" s="17">
        <v>9.5</v>
      </c>
      <c r="C12" s="17" t="s">
        <v>903</v>
      </c>
      <c r="D12" s="17">
        <v>9</v>
      </c>
      <c r="F12" s="162" t="e">
        <f>新様式97_看護職員処遇改善評価料・入院ベースアップ評価料!$M$110-A12</f>
        <v>#VALUE!</v>
      </c>
      <c r="G12" s="162" t="e">
        <f>新様式97_看護職員処遇改善評価料・入院ベースアップ評価料!$M$110-B12</f>
        <v>#VALUE!</v>
      </c>
      <c r="H12" s="17" t="e">
        <f t="shared" si="0"/>
        <v>#VALUE!</v>
      </c>
      <c r="I12" s="17" t="e">
        <f>IF(新様式97_看護職員処遇改善評価料・入院ベースアップ評価料!$M$110=B12,"",IF(H12&lt;=0,"該当",""))</f>
        <v>#VALUE!</v>
      </c>
      <c r="J12" s="17" t="e">
        <f>IF(AND(A12&lt;=#REF!,#REF!&lt;'リスト（看護処遇）'!B12),"該当","")</f>
        <v>#REF!</v>
      </c>
      <c r="K12" s="17" t="s">
        <v>903</v>
      </c>
    </row>
    <row r="13" spans="1:11">
      <c r="A13" s="17">
        <v>9.5</v>
      </c>
      <c r="B13" s="17">
        <v>10.5</v>
      </c>
      <c r="C13" s="17" t="s">
        <v>904</v>
      </c>
      <c r="D13" s="17">
        <v>10</v>
      </c>
      <c r="F13" s="162" t="e">
        <f>新様式97_看護職員処遇改善評価料・入院ベースアップ評価料!$M$110-A13</f>
        <v>#VALUE!</v>
      </c>
      <c r="G13" s="162" t="e">
        <f>新様式97_看護職員処遇改善評価料・入院ベースアップ評価料!$M$110-B13</f>
        <v>#VALUE!</v>
      </c>
      <c r="H13" s="17" t="e">
        <f t="shared" si="0"/>
        <v>#VALUE!</v>
      </c>
      <c r="I13" s="17" t="e">
        <f>IF(新様式97_看護職員処遇改善評価料・入院ベースアップ評価料!$M$110=B13,"",IF(H13&lt;=0,"該当",""))</f>
        <v>#VALUE!</v>
      </c>
      <c r="J13" s="17" t="e">
        <f>IF(AND(A13&lt;=#REF!,#REF!&lt;'リスト（看護処遇）'!B13),"該当","")</f>
        <v>#REF!</v>
      </c>
      <c r="K13" s="17" t="s">
        <v>904</v>
      </c>
    </row>
    <row r="14" spans="1:11">
      <c r="A14" s="17">
        <v>10.5</v>
      </c>
      <c r="B14" s="17">
        <v>11.5</v>
      </c>
      <c r="C14" s="17" t="s">
        <v>905</v>
      </c>
      <c r="D14" s="17">
        <v>11</v>
      </c>
      <c r="F14" s="162" t="e">
        <f>新様式97_看護職員処遇改善評価料・入院ベースアップ評価料!$M$110-A14</f>
        <v>#VALUE!</v>
      </c>
      <c r="G14" s="162" t="e">
        <f>新様式97_看護職員処遇改善評価料・入院ベースアップ評価料!$M$110-B14</f>
        <v>#VALUE!</v>
      </c>
      <c r="H14" s="17" t="e">
        <f t="shared" si="0"/>
        <v>#VALUE!</v>
      </c>
      <c r="I14" s="17" t="e">
        <f>IF(新様式97_看護職員処遇改善評価料・入院ベースアップ評価料!$M$110=B14,"",IF(H14&lt;=0,"該当",""))</f>
        <v>#VALUE!</v>
      </c>
      <c r="J14" s="17" t="e">
        <f>IF(AND(A14&lt;=#REF!,#REF!&lt;'リスト（看護処遇）'!B14),"該当","")</f>
        <v>#REF!</v>
      </c>
      <c r="K14" s="17" t="s">
        <v>905</v>
      </c>
    </row>
    <row r="15" spans="1:11">
      <c r="A15" s="17">
        <v>11.5</v>
      </c>
      <c r="B15" s="17">
        <v>12.5</v>
      </c>
      <c r="C15" s="17" t="s">
        <v>906</v>
      </c>
      <c r="D15" s="17">
        <v>12</v>
      </c>
      <c r="F15" s="162" t="e">
        <f>新様式97_看護職員処遇改善評価料・入院ベースアップ評価料!$M$110-A15</f>
        <v>#VALUE!</v>
      </c>
      <c r="G15" s="162" t="e">
        <f>新様式97_看護職員処遇改善評価料・入院ベースアップ評価料!$M$110-B15</f>
        <v>#VALUE!</v>
      </c>
      <c r="H15" s="17" t="e">
        <f t="shared" si="0"/>
        <v>#VALUE!</v>
      </c>
      <c r="I15" s="17" t="e">
        <f>IF(新様式97_看護職員処遇改善評価料・入院ベースアップ評価料!$M$110=B15,"",IF(H15&lt;=0,"該当",""))</f>
        <v>#VALUE!</v>
      </c>
      <c r="J15" s="17" t="e">
        <f>IF(AND(A15&lt;=#REF!,#REF!&lt;'リスト（看護処遇）'!B15),"該当","")</f>
        <v>#REF!</v>
      </c>
      <c r="K15" s="17" t="s">
        <v>906</v>
      </c>
    </row>
    <row r="16" spans="1:11">
      <c r="A16" s="17">
        <v>12.5</v>
      </c>
      <c r="B16" s="17">
        <v>13.5</v>
      </c>
      <c r="C16" s="17" t="s">
        <v>907</v>
      </c>
      <c r="D16" s="17">
        <v>13</v>
      </c>
      <c r="F16" s="162" t="e">
        <f>新様式97_看護職員処遇改善評価料・入院ベースアップ評価料!$M$110-A16</f>
        <v>#VALUE!</v>
      </c>
      <c r="G16" s="162" t="e">
        <f>新様式97_看護職員処遇改善評価料・入院ベースアップ評価料!$M$110-B16</f>
        <v>#VALUE!</v>
      </c>
      <c r="H16" s="17" t="e">
        <f t="shared" si="0"/>
        <v>#VALUE!</v>
      </c>
      <c r="I16" s="17" t="e">
        <f>IF(新様式97_看護職員処遇改善評価料・入院ベースアップ評価料!$M$110=B16,"",IF(H16&lt;=0,"該当",""))</f>
        <v>#VALUE!</v>
      </c>
      <c r="J16" s="17" t="e">
        <f>IF(AND(A16&lt;=#REF!,#REF!&lt;'リスト（看護処遇）'!B16),"該当","")</f>
        <v>#REF!</v>
      </c>
      <c r="K16" s="17" t="s">
        <v>907</v>
      </c>
    </row>
    <row r="17" spans="1:11">
      <c r="A17" s="17">
        <v>13.5</v>
      </c>
      <c r="B17" s="17">
        <v>14.5</v>
      </c>
      <c r="C17" s="17" t="s">
        <v>908</v>
      </c>
      <c r="D17" s="17">
        <v>14</v>
      </c>
      <c r="F17" s="162" t="e">
        <f>新様式97_看護職員処遇改善評価料・入院ベースアップ評価料!$M$110-A17</f>
        <v>#VALUE!</v>
      </c>
      <c r="G17" s="162" t="e">
        <f>新様式97_看護職員処遇改善評価料・入院ベースアップ評価料!$M$110-B17</f>
        <v>#VALUE!</v>
      </c>
      <c r="H17" s="17" t="e">
        <f t="shared" si="0"/>
        <v>#VALUE!</v>
      </c>
      <c r="I17" s="17" t="e">
        <f>IF(新様式97_看護職員処遇改善評価料・入院ベースアップ評価料!$M$110=B17,"",IF(H17&lt;=0,"該当",""))</f>
        <v>#VALUE!</v>
      </c>
      <c r="J17" s="17" t="e">
        <f>IF(AND(A17&lt;=#REF!,#REF!&lt;'リスト（看護処遇）'!B17),"該当","")</f>
        <v>#REF!</v>
      </c>
      <c r="K17" s="17" t="s">
        <v>908</v>
      </c>
    </row>
    <row r="18" spans="1:11">
      <c r="A18" s="17">
        <v>14.5</v>
      </c>
      <c r="B18" s="17">
        <v>15.5</v>
      </c>
      <c r="C18" s="17" t="s">
        <v>909</v>
      </c>
      <c r="D18" s="17">
        <v>15</v>
      </c>
      <c r="F18" s="162" t="e">
        <f>新様式97_看護職員処遇改善評価料・入院ベースアップ評価料!$M$110-A18</f>
        <v>#VALUE!</v>
      </c>
      <c r="G18" s="162" t="e">
        <f>新様式97_看護職員処遇改善評価料・入院ベースアップ評価料!$M$110-B18</f>
        <v>#VALUE!</v>
      </c>
      <c r="H18" s="17" t="e">
        <f t="shared" si="0"/>
        <v>#VALUE!</v>
      </c>
      <c r="I18" s="17" t="e">
        <f>IF(新様式97_看護職員処遇改善評価料・入院ベースアップ評価料!$M$110=B18,"",IF(H18&lt;=0,"該当",""))</f>
        <v>#VALUE!</v>
      </c>
      <c r="J18" s="17" t="e">
        <f>IF(AND(A18&lt;=#REF!,#REF!&lt;'リスト（看護処遇）'!B18),"該当","")</f>
        <v>#REF!</v>
      </c>
      <c r="K18" s="17" t="s">
        <v>909</v>
      </c>
    </row>
    <row r="19" spans="1:11">
      <c r="A19" s="17">
        <v>15.5</v>
      </c>
      <c r="B19" s="17">
        <v>16.5</v>
      </c>
      <c r="C19" s="17" t="s">
        <v>910</v>
      </c>
      <c r="D19" s="17">
        <v>16</v>
      </c>
      <c r="F19" s="162" t="e">
        <f>新様式97_看護職員処遇改善評価料・入院ベースアップ評価料!$M$110-A19</f>
        <v>#VALUE!</v>
      </c>
      <c r="G19" s="162" t="e">
        <f>新様式97_看護職員処遇改善評価料・入院ベースアップ評価料!$M$110-B19</f>
        <v>#VALUE!</v>
      </c>
      <c r="H19" s="17" t="e">
        <f t="shared" si="0"/>
        <v>#VALUE!</v>
      </c>
      <c r="I19" s="17" t="e">
        <f>IF(新様式97_看護職員処遇改善評価料・入院ベースアップ評価料!$M$110=B19,"",IF(H19&lt;=0,"該当",""))</f>
        <v>#VALUE!</v>
      </c>
      <c r="J19" s="17" t="e">
        <f>IF(AND(A19&lt;=#REF!,#REF!&lt;'リスト（看護処遇）'!B19),"該当","")</f>
        <v>#REF!</v>
      </c>
      <c r="K19" s="17" t="s">
        <v>910</v>
      </c>
    </row>
    <row r="20" spans="1:11">
      <c r="A20" s="17">
        <v>16.5</v>
      </c>
      <c r="B20" s="17">
        <v>17.5</v>
      </c>
      <c r="C20" s="17" t="s">
        <v>911</v>
      </c>
      <c r="D20" s="17">
        <v>17</v>
      </c>
      <c r="F20" s="162" t="e">
        <f>新様式97_看護職員処遇改善評価料・入院ベースアップ評価料!$M$110-A20</f>
        <v>#VALUE!</v>
      </c>
      <c r="G20" s="162" t="e">
        <f>新様式97_看護職員処遇改善評価料・入院ベースアップ評価料!$M$110-B20</f>
        <v>#VALUE!</v>
      </c>
      <c r="H20" s="17" t="e">
        <f t="shared" si="0"/>
        <v>#VALUE!</v>
      </c>
      <c r="I20" s="17" t="e">
        <f>IF(新様式97_看護職員処遇改善評価料・入院ベースアップ評価料!$M$110=B20,"",IF(H20&lt;=0,"該当",""))</f>
        <v>#VALUE!</v>
      </c>
      <c r="J20" s="17" t="e">
        <f>IF(AND(A20&lt;=#REF!,#REF!&lt;'リスト（看護処遇）'!B20),"該当","")</f>
        <v>#REF!</v>
      </c>
      <c r="K20" s="17" t="s">
        <v>911</v>
      </c>
    </row>
    <row r="21" spans="1:11">
      <c r="A21" s="17">
        <v>17.5</v>
      </c>
      <c r="B21" s="17">
        <v>18.5</v>
      </c>
      <c r="C21" s="17" t="s">
        <v>912</v>
      </c>
      <c r="D21" s="17">
        <v>18</v>
      </c>
      <c r="F21" s="162" t="e">
        <f>新様式97_看護職員処遇改善評価料・入院ベースアップ評価料!$M$110-A21</f>
        <v>#VALUE!</v>
      </c>
      <c r="G21" s="162" t="e">
        <f>新様式97_看護職員処遇改善評価料・入院ベースアップ評価料!$M$110-B21</f>
        <v>#VALUE!</v>
      </c>
      <c r="H21" s="17" t="e">
        <f t="shared" si="0"/>
        <v>#VALUE!</v>
      </c>
      <c r="I21" s="17" t="e">
        <f>IF(新様式97_看護職員処遇改善評価料・入院ベースアップ評価料!$M$110=B21,"",IF(H21&lt;=0,"該当",""))</f>
        <v>#VALUE!</v>
      </c>
      <c r="J21" s="17" t="e">
        <f>IF(AND(A21&lt;=#REF!,#REF!&lt;'リスト（看護処遇）'!B21),"該当","")</f>
        <v>#REF!</v>
      </c>
      <c r="K21" s="17" t="s">
        <v>912</v>
      </c>
    </row>
    <row r="22" spans="1:11">
      <c r="A22" s="17">
        <v>18.5</v>
      </c>
      <c r="B22" s="17">
        <v>19.5</v>
      </c>
      <c r="C22" s="17" t="s">
        <v>913</v>
      </c>
      <c r="D22" s="17">
        <v>19</v>
      </c>
      <c r="F22" s="162" t="e">
        <f>新様式97_看護職員処遇改善評価料・入院ベースアップ評価料!$M$110-A22</f>
        <v>#VALUE!</v>
      </c>
      <c r="G22" s="162" t="e">
        <f>新様式97_看護職員処遇改善評価料・入院ベースアップ評価料!$M$110-B22</f>
        <v>#VALUE!</v>
      </c>
      <c r="H22" s="17" t="e">
        <f t="shared" si="0"/>
        <v>#VALUE!</v>
      </c>
      <c r="I22" s="17" t="e">
        <f>IF(新様式97_看護職員処遇改善評価料・入院ベースアップ評価料!$M$110=B22,"",IF(H22&lt;=0,"該当",""))</f>
        <v>#VALUE!</v>
      </c>
      <c r="J22" s="17" t="e">
        <f>IF(AND(A22&lt;=#REF!,#REF!&lt;'リスト（看護処遇）'!B22),"該当","")</f>
        <v>#REF!</v>
      </c>
      <c r="K22" s="17" t="s">
        <v>913</v>
      </c>
    </row>
    <row r="23" spans="1:11">
      <c r="A23" s="17">
        <v>19.5</v>
      </c>
      <c r="B23" s="17">
        <v>20.5</v>
      </c>
      <c r="C23" s="17" t="s">
        <v>914</v>
      </c>
      <c r="D23" s="17">
        <v>20</v>
      </c>
      <c r="F23" s="162" t="e">
        <f>新様式97_看護職員処遇改善評価料・入院ベースアップ評価料!$M$110-A23</f>
        <v>#VALUE!</v>
      </c>
      <c r="G23" s="162" t="e">
        <f>新様式97_看護職員処遇改善評価料・入院ベースアップ評価料!$M$110-B23</f>
        <v>#VALUE!</v>
      </c>
      <c r="H23" s="17" t="e">
        <f t="shared" si="0"/>
        <v>#VALUE!</v>
      </c>
      <c r="I23" s="17" t="e">
        <f>IF(新様式97_看護職員処遇改善評価料・入院ベースアップ評価料!$M$110=B23,"",IF(H23&lt;=0,"該当",""))</f>
        <v>#VALUE!</v>
      </c>
      <c r="J23" s="17" t="e">
        <f>IF(AND(A23&lt;=#REF!,#REF!&lt;'リスト（看護処遇）'!B23),"該当","")</f>
        <v>#REF!</v>
      </c>
      <c r="K23" s="17" t="s">
        <v>914</v>
      </c>
    </row>
    <row r="24" spans="1:11">
      <c r="A24" s="17">
        <v>20.5</v>
      </c>
      <c r="B24" s="17">
        <v>21.5</v>
      </c>
      <c r="C24" s="17" t="s">
        <v>915</v>
      </c>
      <c r="D24" s="17">
        <v>21</v>
      </c>
      <c r="F24" s="162" t="e">
        <f>新様式97_看護職員処遇改善評価料・入院ベースアップ評価料!$M$110-A24</f>
        <v>#VALUE!</v>
      </c>
      <c r="G24" s="162" t="e">
        <f>新様式97_看護職員処遇改善評価料・入院ベースアップ評価料!$M$110-B24</f>
        <v>#VALUE!</v>
      </c>
      <c r="H24" s="17" t="e">
        <f t="shared" si="0"/>
        <v>#VALUE!</v>
      </c>
      <c r="I24" s="17" t="e">
        <f>IF(新様式97_看護職員処遇改善評価料・入院ベースアップ評価料!$M$110=B24,"",IF(H24&lt;=0,"該当",""))</f>
        <v>#VALUE!</v>
      </c>
      <c r="J24" s="17" t="e">
        <f>IF(AND(A24&lt;=#REF!,#REF!&lt;'リスト（看護処遇）'!B24),"該当","")</f>
        <v>#REF!</v>
      </c>
      <c r="K24" s="17" t="s">
        <v>915</v>
      </c>
    </row>
    <row r="25" spans="1:11">
      <c r="A25" s="17">
        <v>21.5</v>
      </c>
      <c r="B25" s="17">
        <v>22.5</v>
      </c>
      <c r="C25" s="17" t="s">
        <v>916</v>
      </c>
      <c r="D25" s="17">
        <v>22</v>
      </c>
      <c r="F25" s="162" t="e">
        <f>新様式97_看護職員処遇改善評価料・入院ベースアップ評価料!$M$110-A25</f>
        <v>#VALUE!</v>
      </c>
      <c r="G25" s="162" t="e">
        <f>新様式97_看護職員処遇改善評価料・入院ベースアップ評価料!$M$110-B25</f>
        <v>#VALUE!</v>
      </c>
      <c r="H25" s="17" t="e">
        <f t="shared" si="0"/>
        <v>#VALUE!</v>
      </c>
      <c r="I25" s="17" t="e">
        <f>IF(新様式97_看護職員処遇改善評価料・入院ベースアップ評価料!$M$110=B25,"",IF(H25&lt;=0,"該当",""))</f>
        <v>#VALUE!</v>
      </c>
      <c r="J25" s="17" t="e">
        <f>IF(AND(A25&lt;=#REF!,#REF!&lt;'リスト（看護処遇）'!B25),"該当","")</f>
        <v>#REF!</v>
      </c>
      <c r="K25" s="17" t="s">
        <v>916</v>
      </c>
    </row>
    <row r="26" spans="1:11">
      <c r="A26" s="17">
        <v>22.5</v>
      </c>
      <c r="B26" s="17">
        <v>23.5</v>
      </c>
      <c r="C26" s="17" t="s">
        <v>917</v>
      </c>
      <c r="D26" s="17">
        <v>23</v>
      </c>
      <c r="F26" s="162" t="e">
        <f>新様式97_看護職員処遇改善評価料・入院ベースアップ評価料!$M$110-A26</f>
        <v>#VALUE!</v>
      </c>
      <c r="G26" s="162" t="e">
        <f>新様式97_看護職員処遇改善評価料・入院ベースアップ評価料!$M$110-B26</f>
        <v>#VALUE!</v>
      </c>
      <c r="H26" s="17" t="e">
        <f t="shared" si="0"/>
        <v>#VALUE!</v>
      </c>
      <c r="I26" s="17" t="e">
        <f>IF(新様式97_看護職員処遇改善評価料・入院ベースアップ評価料!$M$110=B26,"",IF(H26&lt;=0,"該当",""))</f>
        <v>#VALUE!</v>
      </c>
      <c r="J26" s="17" t="e">
        <f>IF(AND(A26&lt;=#REF!,#REF!&lt;'リスト（看護処遇）'!B26),"該当","")</f>
        <v>#REF!</v>
      </c>
      <c r="K26" s="17" t="s">
        <v>917</v>
      </c>
    </row>
    <row r="27" spans="1:11">
      <c r="A27" s="17">
        <v>23.5</v>
      </c>
      <c r="B27" s="17">
        <v>24.5</v>
      </c>
      <c r="C27" s="17" t="s">
        <v>918</v>
      </c>
      <c r="D27" s="17">
        <v>24</v>
      </c>
      <c r="F27" s="162" t="e">
        <f>新様式97_看護職員処遇改善評価料・入院ベースアップ評価料!$M$110-A27</f>
        <v>#VALUE!</v>
      </c>
      <c r="G27" s="162" t="e">
        <f>新様式97_看護職員処遇改善評価料・入院ベースアップ評価料!$M$110-B27</f>
        <v>#VALUE!</v>
      </c>
      <c r="H27" s="17" t="e">
        <f t="shared" si="0"/>
        <v>#VALUE!</v>
      </c>
      <c r="I27" s="17" t="e">
        <f>IF(新様式97_看護職員処遇改善評価料・入院ベースアップ評価料!$M$110=B27,"",IF(H27&lt;=0,"該当",""))</f>
        <v>#VALUE!</v>
      </c>
      <c r="J27" s="17" t="e">
        <f>IF(AND(A27&lt;=#REF!,#REF!&lt;'リスト（看護処遇）'!B27),"該当","")</f>
        <v>#REF!</v>
      </c>
      <c r="K27" s="17" t="s">
        <v>918</v>
      </c>
    </row>
    <row r="28" spans="1:11">
      <c r="A28" s="17">
        <v>24.5</v>
      </c>
      <c r="B28" s="17">
        <v>25.5</v>
      </c>
      <c r="C28" s="17" t="s">
        <v>919</v>
      </c>
      <c r="D28" s="17">
        <v>25</v>
      </c>
      <c r="F28" s="162" t="e">
        <f>新様式97_看護職員処遇改善評価料・入院ベースアップ評価料!$M$110-A28</f>
        <v>#VALUE!</v>
      </c>
      <c r="G28" s="162" t="e">
        <f>新様式97_看護職員処遇改善評価料・入院ベースアップ評価料!$M$110-B28</f>
        <v>#VALUE!</v>
      </c>
      <c r="H28" s="17" t="e">
        <f t="shared" si="0"/>
        <v>#VALUE!</v>
      </c>
      <c r="I28" s="17" t="e">
        <f>IF(新様式97_看護職員処遇改善評価料・入院ベースアップ評価料!$M$110=B28,"",IF(H28&lt;=0,"該当",""))</f>
        <v>#VALUE!</v>
      </c>
      <c r="J28" s="17" t="e">
        <f>IF(AND(A28&lt;=#REF!,#REF!&lt;'リスト（看護処遇）'!B28),"該当","")</f>
        <v>#REF!</v>
      </c>
      <c r="K28" s="17" t="s">
        <v>919</v>
      </c>
    </row>
    <row r="29" spans="1:11">
      <c r="A29" s="17">
        <v>25.5</v>
      </c>
      <c r="B29" s="17">
        <v>26.5</v>
      </c>
      <c r="C29" s="17" t="s">
        <v>920</v>
      </c>
      <c r="D29" s="17">
        <v>26</v>
      </c>
      <c r="F29" s="162" t="e">
        <f>新様式97_看護職員処遇改善評価料・入院ベースアップ評価料!$M$110-A29</f>
        <v>#VALUE!</v>
      </c>
      <c r="G29" s="162" t="e">
        <f>新様式97_看護職員処遇改善評価料・入院ベースアップ評価料!$M$110-B29</f>
        <v>#VALUE!</v>
      </c>
      <c r="H29" s="17" t="e">
        <f t="shared" si="0"/>
        <v>#VALUE!</v>
      </c>
      <c r="I29" s="17" t="e">
        <f>IF(新様式97_看護職員処遇改善評価料・入院ベースアップ評価料!$M$110=B29,"",IF(H29&lt;=0,"該当",""))</f>
        <v>#VALUE!</v>
      </c>
      <c r="J29" s="17" t="e">
        <f>IF(AND(A29&lt;=#REF!,#REF!&lt;'リスト（看護処遇）'!B29),"該当","")</f>
        <v>#REF!</v>
      </c>
      <c r="K29" s="17" t="s">
        <v>920</v>
      </c>
    </row>
    <row r="30" spans="1:11">
      <c r="A30" s="17">
        <v>26.5</v>
      </c>
      <c r="B30" s="17">
        <v>27.5</v>
      </c>
      <c r="C30" s="17" t="s">
        <v>921</v>
      </c>
      <c r="D30" s="17">
        <v>27</v>
      </c>
      <c r="F30" s="162" t="e">
        <f>新様式97_看護職員処遇改善評価料・入院ベースアップ評価料!$M$110-A30</f>
        <v>#VALUE!</v>
      </c>
      <c r="G30" s="162" t="e">
        <f>新様式97_看護職員処遇改善評価料・入院ベースアップ評価料!$M$110-B30</f>
        <v>#VALUE!</v>
      </c>
      <c r="H30" s="17" t="e">
        <f t="shared" si="0"/>
        <v>#VALUE!</v>
      </c>
      <c r="I30" s="17" t="e">
        <f>IF(新様式97_看護職員処遇改善評価料・入院ベースアップ評価料!$M$110=B30,"",IF(H30&lt;=0,"該当",""))</f>
        <v>#VALUE!</v>
      </c>
      <c r="J30" s="17" t="e">
        <f>IF(AND(A30&lt;=#REF!,#REF!&lt;'リスト（看護処遇）'!B30),"該当","")</f>
        <v>#REF!</v>
      </c>
      <c r="K30" s="17" t="s">
        <v>921</v>
      </c>
    </row>
    <row r="31" spans="1:11">
      <c r="A31" s="17">
        <v>27.5</v>
      </c>
      <c r="B31" s="17">
        <v>28.5</v>
      </c>
      <c r="C31" s="17" t="s">
        <v>922</v>
      </c>
      <c r="D31" s="17">
        <v>28</v>
      </c>
      <c r="F31" s="162" t="e">
        <f>新様式97_看護職員処遇改善評価料・入院ベースアップ評価料!$M$110-A31</f>
        <v>#VALUE!</v>
      </c>
      <c r="G31" s="162" t="e">
        <f>新様式97_看護職員処遇改善評価料・入院ベースアップ評価料!$M$110-B31</f>
        <v>#VALUE!</v>
      </c>
      <c r="H31" s="17" t="e">
        <f t="shared" si="0"/>
        <v>#VALUE!</v>
      </c>
      <c r="I31" s="17" t="e">
        <f>IF(新様式97_看護職員処遇改善評価料・入院ベースアップ評価料!$M$110=B31,"",IF(H31&lt;=0,"該当",""))</f>
        <v>#VALUE!</v>
      </c>
      <c r="J31" s="17" t="e">
        <f>IF(AND(A31&lt;=#REF!,#REF!&lt;'リスト（看護処遇）'!B31),"該当","")</f>
        <v>#REF!</v>
      </c>
      <c r="K31" s="17" t="s">
        <v>922</v>
      </c>
    </row>
    <row r="32" spans="1:11">
      <c r="A32" s="17">
        <v>28.5</v>
      </c>
      <c r="B32" s="17">
        <v>29.5</v>
      </c>
      <c r="C32" s="17" t="s">
        <v>923</v>
      </c>
      <c r="D32" s="17">
        <v>29</v>
      </c>
      <c r="F32" s="162" t="e">
        <f>新様式97_看護職員処遇改善評価料・入院ベースアップ評価料!$M$110-A32</f>
        <v>#VALUE!</v>
      </c>
      <c r="G32" s="162" t="e">
        <f>新様式97_看護職員処遇改善評価料・入院ベースアップ評価料!$M$110-B32</f>
        <v>#VALUE!</v>
      </c>
      <c r="H32" s="17" t="e">
        <f t="shared" si="0"/>
        <v>#VALUE!</v>
      </c>
      <c r="I32" s="17" t="e">
        <f>IF(新様式97_看護職員処遇改善評価料・入院ベースアップ評価料!$M$110=B32,"",IF(H32&lt;=0,"該当",""))</f>
        <v>#VALUE!</v>
      </c>
      <c r="J32" s="17" t="e">
        <f>IF(AND(A32&lt;=#REF!,#REF!&lt;'リスト（看護処遇）'!B32),"該当","")</f>
        <v>#REF!</v>
      </c>
      <c r="K32" s="17" t="s">
        <v>923</v>
      </c>
    </row>
    <row r="33" spans="1:11">
      <c r="A33" s="17">
        <v>29.5</v>
      </c>
      <c r="B33" s="17">
        <v>30.5</v>
      </c>
      <c r="C33" s="17" t="s">
        <v>924</v>
      </c>
      <c r="D33" s="17">
        <v>30</v>
      </c>
      <c r="F33" s="162" t="e">
        <f>新様式97_看護職員処遇改善評価料・入院ベースアップ評価料!$M$110-A33</f>
        <v>#VALUE!</v>
      </c>
      <c r="G33" s="162" t="e">
        <f>新様式97_看護職員処遇改善評価料・入院ベースアップ評価料!$M$110-B33</f>
        <v>#VALUE!</v>
      </c>
      <c r="H33" s="17" t="e">
        <f t="shared" si="0"/>
        <v>#VALUE!</v>
      </c>
      <c r="I33" s="17" t="e">
        <f>IF(新様式97_看護職員処遇改善評価料・入院ベースアップ評価料!$M$110=B33,"",IF(H33&lt;=0,"該当",""))</f>
        <v>#VALUE!</v>
      </c>
      <c r="J33" s="17" t="e">
        <f>IF(AND(A33&lt;=#REF!,#REF!&lt;'リスト（看護処遇）'!B33),"該当","")</f>
        <v>#REF!</v>
      </c>
      <c r="K33" s="17" t="s">
        <v>924</v>
      </c>
    </row>
    <row r="34" spans="1:11">
      <c r="A34" s="17">
        <v>30.5</v>
      </c>
      <c r="B34" s="17">
        <v>31.5</v>
      </c>
      <c r="C34" s="17" t="s">
        <v>925</v>
      </c>
      <c r="D34" s="17">
        <v>31</v>
      </c>
      <c r="F34" s="162" t="e">
        <f>新様式97_看護職員処遇改善評価料・入院ベースアップ評価料!$M$110-A34</f>
        <v>#VALUE!</v>
      </c>
      <c r="G34" s="162" t="e">
        <f>新様式97_看護職員処遇改善評価料・入院ベースアップ評価料!$M$110-B34</f>
        <v>#VALUE!</v>
      </c>
      <c r="H34" s="17" t="e">
        <f t="shared" si="0"/>
        <v>#VALUE!</v>
      </c>
      <c r="I34" s="17" t="e">
        <f>IF(新様式97_看護職員処遇改善評価料・入院ベースアップ評価料!$M$110=B34,"",IF(H34&lt;=0,"該当",""))</f>
        <v>#VALUE!</v>
      </c>
      <c r="J34" s="17" t="e">
        <f>IF(AND(A34&lt;=#REF!,#REF!&lt;'リスト（看護処遇）'!B34),"該当","")</f>
        <v>#REF!</v>
      </c>
      <c r="K34" s="17" t="s">
        <v>925</v>
      </c>
    </row>
    <row r="35" spans="1:11">
      <c r="A35" s="17">
        <v>31.5</v>
      </c>
      <c r="B35" s="17">
        <v>32.5</v>
      </c>
      <c r="C35" s="17" t="s">
        <v>926</v>
      </c>
      <c r="D35" s="17">
        <v>32</v>
      </c>
      <c r="F35" s="162" t="e">
        <f>新様式97_看護職員処遇改善評価料・入院ベースアップ評価料!$M$110-A35</f>
        <v>#VALUE!</v>
      </c>
      <c r="G35" s="162" t="e">
        <f>新様式97_看護職員処遇改善評価料・入院ベースアップ評価料!$M$110-B35</f>
        <v>#VALUE!</v>
      </c>
      <c r="H35" s="17" t="e">
        <f t="shared" si="0"/>
        <v>#VALUE!</v>
      </c>
      <c r="I35" s="17" t="e">
        <f>IF(新様式97_看護職員処遇改善評価料・入院ベースアップ評価料!$M$110=B35,"",IF(H35&lt;=0,"該当",""))</f>
        <v>#VALUE!</v>
      </c>
      <c r="J35" s="17" t="e">
        <f>IF(AND(A35&lt;=#REF!,#REF!&lt;'リスト（看護処遇）'!B35),"該当","")</f>
        <v>#REF!</v>
      </c>
      <c r="K35" s="17" t="s">
        <v>926</v>
      </c>
    </row>
    <row r="36" spans="1:11">
      <c r="A36" s="17">
        <v>32.5</v>
      </c>
      <c r="B36" s="17">
        <v>33.5</v>
      </c>
      <c r="C36" s="17" t="s">
        <v>927</v>
      </c>
      <c r="D36" s="17">
        <v>33</v>
      </c>
      <c r="F36" s="162" t="e">
        <f>新様式97_看護職員処遇改善評価料・入院ベースアップ評価料!$M$110-A36</f>
        <v>#VALUE!</v>
      </c>
      <c r="G36" s="162" t="e">
        <f>新様式97_看護職員処遇改善評価料・入院ベースアップ評価料!$M$110-B36</f>
        <v>#VALUE!</v>
      </c>
      <c r="H36" s="17" t="e">
        <f t="shared" si="0"/>
        <v>#VALUE!</v>
      </c>
      <c r="I36" s="17" t="e">
        <f>IF(新様式97_看護職員処遇改善評価料・入院ベースアップ評価料!$M$110=B36,"",IF(H36&lt;=0,"該当",""))</f>
        <v>#VALUE!</v>
      </c>
      <c r="J36" s="17" t="e">
        <f>IF(AND(A36&lt;=#REF!,#REF!&lt;'リスト（看護処遇）'!B36),"該当","")</f>
        <v>#REF!</v>
      </c>
      <c r="K36" s="17" t="s">
        <v>927</v>
      </c>
    </row>
    <row r="37" spans="1:11">
      <c r="A37" s="17">
        <v>33.5</v>
      </c>
      <c r="B37" s="17">
        <v>34.5</v>
      </c>
      <c r="C37" s="17" t="s">
        <v>928</v>
      </c>
      <c r="D37" s="17">
        <v>34</v>
      </c>
      <c r="F37" s="162" t="e">
        <f>新様式97_看護職員処遇改善評価料・入院ベースアップ評価料!$M$110-A37</f>
        <v>#VALUE!</v>
      </c>
      <c r="G37" s="162" t="e">
        <f>新様式97_看護職員処遇改善評価料・入院ベースアップ評価料!$M$110-B37</f>
        <v>#VALUE!</v>
      </c>
      <c r="H37" s="17" t="e">
        <f t="shared" si="0"/>
        <v>#VALUE!</v>
      </c>
      <c r="I37" s="17" t="e">
        <f>IF(新様式97_看護職員処遇改善評価料・入院ベースアップ評価料!$M$110=B37,"",IF(H37&lt;=0,"該当",""))</f>
        <v>#VALUE!</v>
      </c>
      <c r="J37" s="17" t="e">
        <f>IF(AND(A37&lt;=#REF!,#REF!&lt;'リスト（看護処遇）'!B37),"該当","")</f>
        <v>#REF!</v>
      </c>
      <c r="K37" s="17" t="s">
        <v>928</v>
      </c>
    </row>
    <row r="38" spans="1:11">
      <c r="A38" s="17">
        <v>34.5</v>
      </c>
      <c r="B38" s="17">
        <v>35.5</v>
      </c>
      <c r="C38" s="17" t="s">
        <v>929</v>
      </c>
      <c r="D38" s="17">
        <v>35</v>
      </c>
      <c r="F38" s="162" t="e">
        <f>新様式97_看護職員処遇改善評価料・入院ベースアップ評価料!$M$110-A38</f>
        <v>#VALUE!</v>
      </c>
      <c r="G38" s="162" t="e">
        <f>新様式97_看護職員処遇改善評価料・入院ベースアップ評価料!$M$110-B38</f>
        <v>#VALUE!</v>
      </c>
      <c r="H38" s="17" t="e">
        <f t="shared" si="0"/>
        <v>#VALUE!</v>
      </c>
      <c r="I38" s="17" t="e">
        <f>IF(新様式97_看護職員処遇改善評価料・入院ベースアップ評価料!$M$110=B38,"",IF(H38&lt;=0,"該当",""))</f>
        <v>#VALUE!</v>
      </c>
      <c r="J38" s="17" t="e">
        <f>IF(AND(A38&lt;=#REF!,#REF!&lt;'リスト（看護処遇）'!B38),"該当","")</f>
        <v>#REF!</v>
      </c>
      <c r="K38" s="17" t="s">
        <v>929</v>
      </c>
    </row>
    <row r="39" spans="1:11">
      <c r="A39" s="17">
        <v>35.5</v>
      </c>
      <c r="B39" s="17">
        <v>36.5</v>
      </c>
      <c r="C39" s="17" t="s">
        <v>930</v>
      </c>
      <c r="D39" s="17">
        <v>36</v>
      </c>
      <c r="F39" s="162" t="e">
        <f>新様式97_看護職員処遇改善評価料・入院ベースアップ評価料!$M$110-A39</f>
        <v>#VALUE!</v>
      </c>
      <c r="G39" s="162" t="e">
        <f>新様式97_看護職員処遇改善評価料・入院ベースアップ評価料!$M$110-B39</f>
        <v>#VALUE!</v>
      </c>
      <c r="H39" s="17" t="e">
        <f t="shared" si="0"/>
        <v>#VALUE!</v>
      </c>
      <c r="I39" s="17" t="e">
        <f>IF(新様式97_看護職員処遇改善評価料・入院ベースアップ評価料!$M$110=B39,"",IF(H39&lt;=0,"該当",""))</f>
        <v>#VALUE!</v>
      </c>
      <c r="J39" s="17" t="e">
        <f>IF(AND(A39&lt;=#REF!,#REF!&lt;'リスト（看護処遇）'!B39),"該当","")</f>
        <v>#REF!</v>
      </c>
      <c r="K39" s="17" t="s">
        <v>930</v>
      </c>
    </row>
    <row r="40" spans="1:11">
      <c r="A40" s="17">
        <v>36.5</v>
      </c>
      <c r="B40" s="17">
        <v>37.5</v>
      </c>
      <c r="C40" s="17" t="s">
        <v>931</v>
      </c>
      <c r="D40" s="17">
        <v>37</v>
      </c>
      <c r="F40" s="162" t="e">
        <f>新様式97_看護職員処遇改善評価料・入院ベースアップ評価料!$M$110-A40</f>
        <v>#VALUE!</v>
      </c>
      <c r="G40" s="162" t="e">
        <f>新様式97_看護職員処遇改善評価料・入院ベースアップ評価料!$M$110-B40</f>
        <v>#VALUE!</v>
      </c>
      <c r="H40" s="17" t="e">
        <f t="shared" si="0"/>
        <v>#VALUE!</v>
      </c>
      <c r="I40" s="17" t="e">
        <f>IF(新様式97_看護職員処遇改善評価料・入院ベースアップ評価料!$M$110=B40,"",IF(H40&lt;=0,"該当",""))</f>
        <v>#VALUE!</v>
      </c>
      <c r="J40" s="17" t="e">
        <f>IF(AND(A40&lt;=#REF!,#REF!&lt;'リスト（看護処遇）'!B40),"該当","")</f>
        <v>#REF!</v>
      </c>
      <c r="K40" s="17" t="s">
        <v>931</v>
      </c>
    </row>
    <row r="41" spans="1:11">
      <c r="A41" s="17">
        <v>37.5</v>
      </c>
      <c r="B41" s="17">
        <v>38.5</v>
      </c>
      <c r="C41" s="17" t="s">
        <v>932</v>
      </c>
      <c r="D41" s="17">
        <v>38</v>
      </c>
      <c r="F41" s="162" t="e">
        <f>新様式97_看護職員処遇改善評価料・入院ベースアップ評価料!$M$110-A41</f>
        <v>#VALUE!</v>
      </c>
      <c r="G41" s="162" t="e">
        <f>新様式97_看護職員処遇改善評価料・入院ベースアップ評価料!$M$110-B41</f>
        <v>#VALUE!</v>
      </c>
      <c r="H41" s="17" t="e">
        <f t="shared" si="0"/>
        <v>#VALUE!</v>
      </c>
      <c r="I41" s="17" t="e">
        <f>IF(新様式97_看護職員処遇改善評価料・入院ベースアップ評価料!$M$110=B41,"",IF(H41&lt;=0,"該当",""))</f>
        <v>#VALUE!</v>
      </c>
      <c r="J41" s="17" t="e">
        <f>IF(AND(A41&lt;=#REF!,#REF!&lt;'リスト（看護処遇）'!B41),"該当","")</f>
        <v>#REF!</v>
      </c>
      <c r="K41" s="17" t="s">
        <v>932</v>
      </c>
    </row>
    <row r="42" spans="1:11">
      <c r="A42" s="17">
        <v>38.5</v>
      </c>
      <c r="B42" s="17">
        <v>39.5</v>
      </c>
      <c r="C42" s="17" t="s">
        <v>933</v>
      </c>
      <c r="D42" s="17">
        <v>39</v>
      </c>
      <c r="F42" s="162" t="e">
        <f>新様式97_看護職員処遇改善評価料・入院ベースアップ評価料!$M$110-A42</f>
        <v>#VALUE!</v>
      </c>
      <c r="G42" s="162" t="e">
        <f>新様式97_看護職員処遇改善評価料・入院ベースアップ評価料!$M$110-B42</f>
        <v>#VALUE!</v>
      </c>
      <c r="H42" s="17" t="e">
        <f t="shared" si="0"/>
        <v>#VALUE!</v>
      </c>
      <c r="I42" s="17" t="e">
        <f>IF(新様式97_看護職員処遇改善評価料・入院ベースアップ評価料!$M$110=B42,"",IF(H42&lt;=0,"該当",""))</f>
        <v>#VALUE!</v>
      </c>
      <c r="J42" s="17" t="e">
        <f>IF(AND(A42&lt;=#REF!,#REF!&lt;'リスト（看護処遇）'!B42),"該当","")</f>
        <v>#REF!</v>
      </c>
      <c r="K42" s="17" t="s">
        <v>933</v>
      </c>
    </row>
    <row r="43" spans="1:11">
      <c r="A43" s="17">
        <v>39.5</v>
      </c>
      <c r="B43" s="17">
        <v>40.5</v>
      </c>
      <c r="C43" s="17" t="s">
        <v>934</v>
      </c>
      <c r="D43" s="17">
        <v>40</v>
      </c>
      <c r="F43" s="162" t="e">
        <f>新様式97_看護職員処遇改善評価料・入院ベースアップ評価料!$M$110-A43</f>
        <v>#VALUE!</v>
      </c>
      <c r="G43" s="162" t="e">
        <f>新様式97_看護職員処遇改善評価料・入院ベースアップ評価料!$M$110-B43</f>
        <v>#VALUE!</v>
      </c>
      <c r="H43" s="17" t="e">
        <f t="shared" si="0"/>
        <v>#VALUE!</v>
      </c>
      <c r="I43" s="17" t="e">
        <f>IF(新様式97_看護職員処遇改善評価料・入院ベースアップ評価料!$M$110=B43,"",IF(H43&lt;=0,"該当",""))</f>
        <v>#VALUE!</v>
      </c>
      <c r="J43" s="17" t="e">
        <f>IF(AND(A43&lt;=#REF!,#REF!&lt;'リスト（看護処遇）'!B43),"該当","")</f>
        <v>#REF!</v>
      </c>
      <c r="K43" s="17" t="s">
        <v>934</v>
      </c>
    </row>
    <row r="44" spans="1:11">
      <c r="A44" s="17">
        <v>40.5</v>
      </c>
      <c r="B44" s="17">
        <v>41.5</v>
      </c>
      <c r="C44" s="17" t="s">
        <v>935</v>
      </c>
      <c r="D44" s="17">
        <v>41</v>
      </c>
      <c r="F44" s="162" t="e">
        <f>新様式97_看護職員処遇改善評価料・入院ベースアップ評価料!$M$110-A44</f>
        <v>#VALUE!</v>
      </c>
      <c r="G44" s="162" t="e">
        <f>新様式97_看護職員処遇改善評価料・入院ベースアップ評価料!$M$110-B44</f>
        <v>#VALUE!</v>
      </c>
      <c r="H44" s="17" t="e">
        <f t="shared" si="0"/>
        <v>#VALUE!</v>
      </c>
      <c r="I44" s="17" t="e">
        <f>IF(新様式97_看護職員処遇改善評価料・入院ベースアップ評価料!$M$110=B44,"",IF(H44&lt;=0,"該当",""))</f>
        <v>#VALUE!</v>
      </c>
      <c r="J44" s="17" t="e">
        <f>IF(AND(A44&lt;=#REF!,#REF!&lt;'リスト（看護処遇）'!B44),"該当","")</f>
        <v>#REF!</v>
      </c>
      <c r="K44" s="17" t="s">
        <v>935</v>
      </c>
    </row>
    <row r="45" spans="1:11">
      <c r="A45" s="17">
        <v>41.5</v>
      </c>
      <c r="B45" s="17">
        <v>42.5</v>
      </c>
      <c r="C45" s="17" t="s">
        <v>936</v>
      </c>
      <c r="D45" s="17">
        <v>42</v>
      </c>
      <c r="F45" s="162" t="e">
        <f>新様式97_看護職員処遇改善評価料・入院ベースアップ評価料!$M$110-A45</f>
        <v>#VALUE!</v>
      </c>
      <c r="G45" s="162" t="e">
        <f>新様式97_看護職員処遇改善評価料・入院ベースアップ評価料!$M$110-B45</f>
        <v>#VALUE!</v>
      </c>
      <c r="H45" s="17" t="e">
        <f t="shared" si="0"/>
        <v>#VALUE!</v>
      </c>
      <c r="I45" s="17" t="e">
        <f>IF(新様式97_看護職員処遇改善評価料・入院ベースアップ評価料!$M$110=B45,"",IF(H45&lt;=0,"該当",""))</f>
        <v>#VALUE!</v>
      </c>
      <c r="J45" s="17" t="e">
        <f>IF(AND(A45&lt;=#REF!,#REF!&lt;'リスト（看護処遇）'!B45),"該当","")</f>
        <v>#REF!</v>
      </c>
      <c r="K45" s="17" t="s">
        <v>936</v>
      </c>
    </row>
    <row r="46" spans="1:11">
      <c r="A46" s="17">
        <v>42.5</v>
      </c>
      <c r="B46" s="17">
        <v>43.5</v>
      </c>
      <c r="C46" s="17" t="s">
        <v>937</v>
      </c>
      <c r="D46" s="17">
        <v>43</v>
      </c>
      <c r="F46" s="162" t="e">
        <f>新様式97_看護職員処遇改善評価料・入院ベースアップ評価料!$M$110-A46</f>
        <v>#VALUE!</v>
      </c>
      <c r="G46" s="162" t="e">
        <f>新様式97_看護職員処遇改善評価料・入院ベースアップ評価料!$M$110-B46</f>
        <v>#VALUE!</v>
      </c>
      <c r="H46" s="17" t="e">
        <f t="shared" si="0"/>
        <v>#VALUE!</v>
      </c>
      <c r="I46" s="17" t="e">
        <f>IF(新様式97_看護職員処遇改善評価料・入院ベースアップ評価料!$M$110=B46,"",IF(H46&lt;=0,"該当",""))</f>
        <v>#VALUE!</v>
      </c>
      <c r="J46" s="17" t="e">
        <f>IF(AND(A46&lt;=#REF!,#REF!&lt;'リスト（看護処遇）'!B46),"該当","")</f>
        <v>#REF!</v>
      </c>
      <c r="K46" s="17" t="s">
        <v>937</v>
      </c>
    </row>
    <row r="47" spans="1:11">
      <c r="A47" s="17">
        <v>43.5</v>
      </c>
      <c r="B47" s="17">
        <v>44.5</v>
      </c>
      <c r="C47" s="17" t="s">
        <v>938</v>
      </c>
      <c r="D47" s="17">
        <v>44</v>
      </c>
      <c r="F47" s="162" t="e">
        <f>新様式97_看護職員処遇改善評価料・入院ベースアップ評価料!$M$110-A47</f>
        <v>#VALUE!</v>
      </c>
      <c r="G47" s="162" t="e">
        <f>新様式97_看護職員処遇改善評価料・入院ベースアップ評価料!$M$110-B47</f>
        <v>#VALUE!</v>
      </c>
      <c r="H47" s="17" t="e">
        <f t="shared" si="0"/>
        <v>#VALUE!</v>
      </c>
      <c r="I47" s="17" t="e">
        <f>IF(新様式97_看護職員処遇改善評価料・入院ベースアップ評価料!$M$110=B47,"",IF(H47&lt;=0,"該当",""))</f>
        <v>#VALUE!</v>
      </c>
      <c r="J47" s="17" t="e">
        <f>IF(AND(A47&lt;=#REF!,#REF!&lt;'リスト（看護処遇）'!B47),"該当","")</f>
        <v>#REF!</v>
      </c>
      <c r="K47" s="17" t="s">
        <v>938</v>
      </c>
    </row>
    <row r="48" spans="1:11">
      <c r="A48" s="17">
        <v>44.5</v>
      </c>
      <c r="B48" s="17">
        <v>45.5</v>
      </c>
      <c r="C48" s="17" t="s">
        <v>939</v>
      </c>
      <c r="D48" s="17">
        <v>45</v>
      </c>
      <c r="F48" s="162" t="e">
        <f>新様式97_看護職員処遇改善評価料・入院ベースアップ評価料!$M$110-A48</f>
        <v>#VALUE!</v>
      </c>
      <c r="G48" s="162" t="e">
        <f>新様式97_看護職員処遇改善評価料・入院ベースアップ評価料!$M$110-B48</f>
        <v>#VALUE!</v>
      </c>
      <c r="H48" s="17" t="e">
        <f t="shared" si="0"/>
        <v>#VALUE!</v>
      </c>
      <c r="I48" s="17" t="e">
        <f>IF(新様式97_看護職員処遇改善評価料・入院ベースアップ評価料!$M$110=B48,"",IF(H48&lt;=0,"該当",""))</f>
        <v>#VALUE!</v>
      </c>
      <c r="J48" s="17" t="e">
        <f>IF(AND(A48&lt;=#REF!,#REF!&lt;'リスト（看護処遇）'!B48),"該当","")</f>
        <v>#REF!</v>
      </c>
      <c r="K48" s="17" t="s">
        <v>939</v>
      </c>
    </row>
    <row r="49" spans="1:11">
      <c r="A49" s="17">
        <v>45.5</v>
      </c>
      <c r="B49" s="17">
        <v>46.5</v>
      </c>
      <c r="C49" s="17" t="s">
        <v>940</v>
      </c>
      <c r="D49" s="17">
        <v>46</v>
      </c>
      <c r="F49" s="162" t="e">
        <f>新様式97_看護職員処遇改善評価料・入院ベースアップ評価料!$M$110-A49</f>
        <v>#VALUE!</v>
      </c>
      <c r="G49" s="162" t="e">
        <f>新様式97_看護職員処遇改善評価料・入院ベースアップ評価料!$M$110-B49</f>
        <v>#VALUE!</v>
      </c>
      <c r="H49" s="17" t="e">
        <f t="shared" si="0"/>
        <v>#VALUE!</v>
      </c>
      <c r="I49" s="17" t="e">
        <f>IF(新様式97_看護職員処遇改善評価料・入院ベースアップ評価料!$M$110=B49,"",IF(H49&lt;=0,"該当",""))</f>
        <v>#VALUE!</v>
      </c>
      <c r="J49" s="17" t="e">
        <f>IF(AND(A49&lt;=#REF!,#REF!&lt;'リスト（看護処遇）'!B49),"該当","")</f>
        <v>#REF!</v>
      </c>
      <c r="K49" s="17" t="s">
        <v>940</v>
      </c>
    </row>
    <row r="50" spans="1:11">
      <c r="A50" s="17">
        <v>46.5</v>
      </c>
      <c r="B50" s="17">
        <v>47.5</v>
      </c>
      <c r="C50" s="17" t="s">
        <v>941</v>
      </c>
      <c r="D50" s="17">
        <v>47</v>
      </c>
      <c r="F50" s="162" t="e">
        <f>新様式97_看護職員処遇改善評価料・入院ベースアップ評価料!$M$110-A50</f>
        <v>#VALUE!</v>
      </c>
      <c r="G50" s="162" t="e">
        <f>新様式97_看護職員処遇改善評価料・入院ベースアップ評価料!$M$110-B50</f>
        <v>#VALUE!</v>
      </c>
      <c r="H50" s="17" t="e">
        <f t="shared" si="0"/>
        <v>#VALUE!</v>
      </c>
      <c r="I50" s="17" t="e">
        <f>IF(新様式97_看護職員処遇改善評価料・入院ベースアップ評価料!$M$110=B50,"",IF(H50&lt;=0,"該当",""))</f>
        <v>#VALUE!</v>
      </c>
      <c r="J50" s="17" t="e">
        <f>IF(AND(A50&lt;=#REF!,#REF!&lt;'リスト（看護処遇）'!B50),"該当","")</f>
        <v>#REF!</v>
      </c>
      <c r="K50" s="17" t="s">
        <v>941</v>
      </c>
    </row>
    <row r="51" spans="1:11">
      <c r="A51" s="17">
        <v>47.5</v>
      </c>
      <c r="B51" s="17">
        <v>48.5</v>
      </c>
      <c r="C51" s="17" t="s">
        <v>942</v>
      </c>
      <c r="D51" s="17">
        <v>48</v>
      </c>
      <c r="F51" s="162" t="e">
        <f>新様式97_看護職員処遇改善評価料・入院ベースアップ評価料!$M$110-A51</f>
        <v>#VALUE!</v>
      </c>
      <c r="G51" s="162" t="e">
        <f>新様式97_看護職員処遇改善評価料・入院ベースアップ評価料!$M$110-B51</f>
        <v>#VALUE!</v>
      </c>
      <c r="H51" s="17" t="e">
        <f t="shared" si="0"/>
        <v>#VALUE!</v>
      </c>
      <c r="I51" s="17" t="e">
        <f>IF(新様式97_看護職員処遇改善評価料・入院ベースアップ評価料!$M$110=B51,"",IF(H51&lt;=0,"該当",""))</f>
        <v>#VALUE!</v>
      </c>
      <c r="J51" s="17" t="e">
        <f>IF(AND(A51&lt;=#REF!,#REF!&lt;'リスト（看護処遇）'!B51),"該当","")</f>
        <v>#REF!</v>
      </c>
      <c r="K51" s="17" t="s">
        <v>942</v>
      </c>
    </row>
    <row r="52" spans="1:11">
      <c r="A52" s="17">
        <v>48.5</v>
      </c>
      <c r="B52" s="17">
        <v>49.5</v>
      </c>
      <c r="C52" s="17" t="s">
        <v>943</v>
      </c>
      <c r="D52" s="17">
        <v>49</v>
      </c>
      <c r="F52" s="162" t="e">
        <f>新様式97_看護職員処遇改善評価料・入院ベースアップ評価料!$M$110-A52</f>
        <v>#VALUE!</v>
      </c>
      <c r="G52" s="162" t="e">
        <f>新様式97_看護職員処遇改善評価料・入院ベースアップ評価料!$M$110-B52</f>
        <v>#VALUE!</v>
      </c>
      <c r="H52" s="17" t="e">
        <f t="shared" si="0"/>
        <v>#VALUE!</v>
      </c>
      <c r="I52" s="17" t="e">
        <f>IF(新様式97_看護職員処遇改善評価料・入院ベースアップ評価料!$M$110=B52,"",IF(H52&lt;=0,"該当",""))</f>
        <v>#VALUE!</v>
      </c>
      <c r="J52" s="17" t="e">
        <f>IF(AND(A52&lt;=#REF!,#REF!&lt;'リスト（看護処遇）'!B52),"該当","")</f>
        <v>#REF!</v>
      </c>
      <c r="K52" s="17" t="s">
        <v>943</v>
      </c>
    </row>
    <row r="53" spans="1:11">
      <c r="A53" s="17">
        <v>49.5</v>
      </c>
      <c r="B53" s="17">
        <v>50.5</v>
      </c>
      <c r="C53" s="17" t="s">
        <v>944</v>
      </c>
      <c r="D53" s="17">
        <v>50</v>
      </c>
      <c r="F53" s="162" t="e">
        <f>新様式97_看護職員処遇改善評価料・入院ベースアップ評価料!$M$110-A53</f>
        <v>#VALUE!</v>
      </c>
      <c r="G53" s="162" t="e">
        <f>新様式97_看護職員処遇改善評価料・入院ベースアップ評価料!$M$110-B53</f>
        <v>#VALUE!</v>
      </c>
      <c r="H53" s="17" t="e">
        <f t="shared" si="0"/>
        <v>#VALUE!</v>
      </c>
      <c r="I53" s="17" t="e">
        <f>IF(新様式97_看護職員処遇改善評価料・入院ベースアップ評価料!$M$110=B53,"",IF(H53&lt;=0,"該当",""))</f>
        <v>#VALUE!</v>
      </c>
      <c r="J53" s="17" t="e">
        <f>IF(AND(A53&lt;=#REF!,#REF!&lt;'リスト（看護処遇）'!B53),"該当","")</f>
        <v>#REF!</v>
      </c>
      <c r="K53" s="17" t="s">
        <v>944</v>
      </c>
    </row>
    <row r="54" spans="1:11">
      <c r="A54" s="17">
        <v>50.5</v>
      </c>
      <c r="B54" s="17">
        <v>51.5</v>
      </c>
      <c r="C54" s="17" t="s">
        <v>945</v>
      </c>
      <c r="D54" s="17">
        <v>51</v>
      </c>
      <c r="F54" s="162" t="e">
        <f>新様式97_看護職員処遇改善評価料・入院ベースアップ評価料!$M$110-A54</f>
        <v>#VALUE!</v>
      </c>
      <c r="G54" s="162" t="e">
        <f>新様式97_看護職員処遇改善評価料・入院ベースアップ評価料!$M$110-B54</f>
        <v>#VALUE!</v>
      </c>
      <c r="H54" s="17" t="e">
        <f t="shared" si="0"/>
        <v>#VALUE!</v>
      </c>
      <c r="I54" s="17" t="e">
        <f>IF(新様式97_看護職員処遇改善評価料・入院ベースアップ評価料!$M$110=B54,"",IF(H54&lt;=0,"該当",""))</f>
        <v>#VALUE!</v>
      </c>
      <c r="J54" s="17" t="e">
        <f>IF(AND(A54&lt;=#REF!,#REF!&lt;'リスト（看護処遇）'!B54),"該当","")</f>
        <v>#REF!</v>
      </c>
      <c r="K54" s="17" t="s">
        <v>945</v>
      </c>
    </row>
    <row r="55" spans="1:11">
      <c r="A55" s="17">
        <v>51.5</v>
      </c>
      <c r="B55" s="17">
        <v>52.5</v>
      </c>
      <c r="C55" s="17" t="s">
        <v>946</v>
      </c>
      <c r="D55" s="17">
        <v>52</v>
      </c>
      <c r="F55" s="162" t="e">
        <f>新様式97_看護職員処遇改善評価料・入院ベースアップ評価料!$M$110-A55</f>
        <v>#VALUE!</v>
      </c>
      <c r="G55" s="162" t="e">
        <f>新様式97_看護職員処遇改善評価料・入院ベースアップ評価料!$M$110-B55</f>
        <v>#VALUE!</v>
      </c>
      <c r="H55" s="17" t="e">
        <f t="shared" si="0"/>
        <v>#VALUE!</v>
      </c>
      <c r="I55" s="17" t="e">
        <f>IF(新様式97_看護職員処遇改善評価料・入院ベースアップ評価料!$M$110=B55,"",IF(H55&lt;=0,"該当",""))</f>
        <v>#VALUE!</v>
      </c>
      <c r="J55" s="17" t="e">
        <f>IF(AND(A55&lt;=#REF!,#REF!&lt;'リスト（看護処遇）'!B55),"該当","")</f>
        <v>#REF!</v>
      </c>
      <c r="K55" s="17" t="s">
        <v>946</v>
      </c>
    </row>
    <row r="56" spans="1:11">
      <c r="A56" s="17">
        <v>52.5</v>
      </c>
      <c r="B56" s="17">
        <v>53.5</v>
      </c>
      <c r="C56" s="17" t="s">
        <v>947</v>
      </c>
      <c r="D56" s="17">
        <v>53</v>
      </c>
      <c r="F56" s="162" t="e">
        <f>新様式97_看護職員処遇改善評価料・入院ベースアップ評価料!$M$110-A56</f>
        <v>#VALUE!</v>
      </c>
      <c r="G56" s="162" t="e">
        <f>新様式97_看護職員処遇改善評価料・入院ベースアップ評価料!$M$110-B56</f>
        <v>#VALUE!</v>
      </c>
      <c r="H56" s="17" t="e">
        <f t="shared" si="0"/>
        <v>#VALUE!</v>
      </c>
      <c r="I56" s="17" t="e">
        <f>IF(新様式97_看護職員処遇改善評価料・入院ベースアップ評価料!$M$110=B56,"",IF(H56&lt;=0,"該当",""))</f>
        <v>#VALUE!</v>
      </c>
      <c r="J56" s="17" t="e">
        <f>IF(AND(A56&lt;=#REF!,#REF!&lt;'リスト（看護処遇）'!B56),"該当","")</f>
        <v>#REF!</v>
      </c>
      <c r="K56" s="17" t="s">
        <v>947</v>
      </c>
    </row>
    <row r="57" spans="1:11">
      <c r="A57" s="17">
        <v>53.5</v>
      </c>
      <c r="B57" s="17">
        <v>54.5</v>
      </c>
      <c r="C57" s="17" t="s">
        <v>948</v>
      </c>
      <c r="D57" s="17">
        <v>54</v>
      </c>
      <c r="F57" s="162" t="e">
        <f>新様式97_看護職員処遇改善評価料・入院ベースアップ評価料!$M$110-A57</f>
        <v>#VALUE!</v>
      </c>
      <c r="G57" s="162" t="e">
        <f>新様式97_看護職員処遇改善評価料・入院ベースアップ評価料!$M$110-B57</f>
        <v>#VALUE!</v>
      </c>
      <c r="H57" s="17" t="e">
        <f t="shared" si="0"/>
        <v>#VALUE!</v>
      </c>
      <c r="I57" s="17" t="e">
        <f>IF(新様式97_看護職員処遇改善評価料・入院ベースアップ評価料!$M$110=B57,"",IF(H57&lt;=0,"該当",""))</f>
        <v>#VALUE!</v>
      </c>
      <c r="J57" s="17" t="e">
        <f>IF(AND(A57&lt;=#REF!,#REF!&lt;'リスト（看護処遇）'!B57),"該当","")</f>
        <v>#REF!</v>
      </c>
      <c r="K57" s="17" t="s">
        <v>948</v>
      </c>
    </row>
    <row r="58" spans="1:11">
      <c r="A58" s="17">
        <v>54.5</v>
      </c>
      <c r="B58" s="17">
        <v>55.5</v>
      </c>
      <c r="C58" s="17" t="s">
        <v>949</v>
      </c>
      <c r="D58" s="17">
        <v>55</v>
      </c>
      <c r="F58" s="162" t="e">
        <f>新様式97_看護職員処遇改善評価料・入院ベースアップ評価料!$M$110-A58</f>
        <v>#VALUE!</v>
      </c>
      <c r="G58" s="162" t="e">
        <f>新様式97_看護職員処遇改善評価料・入院ベースアップ評価料!$M$110-B58</f>
        <v>#VALUE!</v>
      </c>
      <c r="H58" s="17" t="e">
        <f t="shared" si="0"/>
        <v>#VALUE!</v>
      </c>
      <c r="I58" s="17" t="e">
        <f>IF(新様式97_看護職員処遇改善評価料・入院ベースアップ評価料!$M$110=B58,"",IF(H58&lt;=0,"該当",""))</f>
        <v>#VALUE!</v>
      </c>
      <c r="J58" s="17" t="e">
        <f>IF(AND(A58&lt;=#REF!,#REF!&lt;'リスト（看護処遇）'!B58),"該当","")</f>
        <v>#REF!</v>
      </c>
      <c r="K58" s="17" t="s">
        <v>949</v>
      </c>
    </row>
    <row r="59" spans="1:11">
      <c r="A59" s="17">
        <v>55.5</v>
      </c>
      <c r="B59" s="17">
        <v>56.5</v>
      </c>
      <c r="C59" s="17" t="s">
        <v>950</v>
      </c>
      <c r="D59" s="17">
        <v>56</v>
      </c>
      <c r="F59" s="162" t="e">
        <f>新様式97_看護職員処遇改善評価料・入院ベースアップ評価料!$M$110-A59</f>
        <v>#VALUE!</v>
      </c>
      <c r="G59" s="162" t="e">
        <f>新様式97_看護職員処遇改善評価料・入院ベースアップ評価料!$M$110-B59</f>
        <v>#VALUE!</v>
      </c>
      <c r="H59" s="17" t="e">
        <f t="shared" si="0"/>
        <v>#VALUE!</v>
      </c>
      <c r="I59" s="17" t="e">
        <f>IF(新様式97_看護職員処遇改善評価料・入院ベースアップ評価料!$M$110=B59,"",IF(H59&lt;=0,"該当",""))</f>
        <v>#VALUE!</v>
      </c>
      <c r="J59" s="17" t="e">
        <f>IF(AND(A59&lt;=#REF!,#REF!&lt;'リスト（看護処遇）'!B59),"該当","")</f>
        <v>#REF!</v>
      </c>
      <c r="K59" s="17" t="s">
        <v>950</v>
      </c>
    </row>
    <row r="60" spans="1:11">
      <c r="A60" s="17">
        <v>56.5</v>
      </c>
      <c r="B60" s="17">
        <v>57.5</v>
      </c>
      <c r="C60" s="17" t="s">
        <v>951</v>
      </c>
      <c r="D60" s="17">
        <v>57</v>
      </c>
      <c r="F60" s="162" t="e">
        <f>新様式97_看護職員処遇改善評価料・入院ベースアップ評価料!$M$110-A60</f>
        <v>#VALUE!</v>
      </c>
      <c r="G60" s="162" t="e">
        <f>新様式97_看護職員処遇改善評価料・入院ベースアップ評価料!$M$110-B60</f>
        <v>#VALUE!</v>
      </c>
      <c r="H60" s="17" t="e">
        <f t="shared" si="0"/>
        <v>#VALUE!</v>
      </c>
      <c r="I60" s="17" t="e">
        <f>IF(新様式97_看護職員処遇改善評価料・入院ベースアップ評価料!$M$110=B60,"",IF(H60&lt;=0,"該当",""))</f>
        <v>#VALUE!</v>
      </c>
      <c r="J60" s="17" t="e">
        <f>IF(AND(A60&lt;=#REF!,#REF!&lt;'リスト（看護処遇）'!B60),"該当","")</f>
        <v>#REF!</v>
      </c>
      <c r="K60" s="17" t="s">
        <v>951</v>
      </c>
    </row>
    <row r="61" spans="1:11">
      <c r="A61" s="17">
        <v>57.5</v>
      </c>
      <c r="B61" s="17">
        <v>58.5</v>
      </c>
      <c r="C61" s="17" t="s">
        <v>952</v>
      </c>
      <c r="D61" s="17">
        <v>58</v>
      </c>
      <c r="F61" s="162" t="e">
        <f>新様式97_看護職員処遇改善評価料・入院ベースアップ評価料!$M$110-A61</f>
        <v>#VALUE!</v>
      </c>
      <c r="G61" s="162" t="e">
        <f>新様式97_看護職員処遇改善評価料・入院ベースアップ評価料!$M$110-B61</f>
        <v>#VALUE!</v>
      </c>
      <c r="H61" s="17" t="e">
        <f t="shared" si="0"/>
        <v>#VALUE!</v>
      </c>
      <c r="I61" s="17" t="e">
        <f>IF(新様式97_看護職員処遇改善評価料・入院ベースアップ評価料!$M$110=B61,"",IF(H61&lt;=0,"該当",""))</f>
        <v>#VALUE!</v>
      </c>
      <c r="J61" s="17" t="e">
        <f>IF(AND(A61&lt;=#REF!,#REF!&lt;'リスト（看護処遇）'!B61),"該当","")</f>
        <v>#REF!</v>
      </c>
      <c r="K61" s="17" t="s">
        <v>952</v>
      </c>
    </row>
    <row r="62" spans="1:11">
      <c r="A62" s="17">
        <v>58.5</v>
      </c>
      <c r="B62" s="17">
        <v>59.5</v>
      </c>
      <c r="C62" s="17" t="s">
        <v>953</v>
      </c>
      <c r="D62" s="17">
        <v>59</v>
      </c>
      <c r="F62" s="162" t="e">
        <f>新様式97_看護職員処遇改善評価料・入院ベースアップ評価料!$M$110-A62</f>
        <v>#VALUE!</v>
      </c>
      <c r="G62" s="162" t="e">
        <f>新様式97_看護職員処遇改善評価料・入院ベースアップ評価料!$M$110-B62</f>
        <v>#VALUE!</v>
      </c>
      <c r="H62" s="17" t="e">
        <f t="shared" si="0"/>
        <v>#VALUE!</v>
      </c>
      <c r="I62" s="17" t="e">
        <f>IF(新様式97_看護職員処遇改善評価料・入院ベースアップ評価料!$M$110=B62,"",IF(H62&lt;=0,"該当",""))</f>
        <v>#VALUE!</v>
      </c>
      <c r="J62" s="17" t="e">
        <f>IF(AND(A62&lt;=#REF!,#REF!&lt;'リスト（看護処遇）'!B62),"該当","")</f>
        <v>#REF!</v>
      </c>
      <c r="K62" s="17" t="s">
        <v>953</v>
      </c>
    </row>
    <row r="63" spans="1:11">
      <c r="A63" s="17">
        <v>59.5</v>
      </c>
      <c r="B63" s="17">
        <v>60.5</v>
      </c>
      <c r="C63" s="17" t="s">
        <v>954</v>
      </c>
      <c r="D63" s="17">
        <v>60</v>
      </c>
      <c r="F63" s="162" t="e">
        <f>新様式97_看護職員処遇改善評価料・入院ベースアップ評価料!$M$110-A63</f>
        <v>#VALUE!</v>
      </c>
      <c r="G63" s="162" t="e">
        <f>新様式97_看護職員処遇改善評価料・入院ベースアップ評価料!$M$110-B63</f>
        <v>#VALUE!</v>
      </c>
      <c r="H63" s="17" t="e">
        <f t="shared" si="0"/>
        <v>#VALUE!</v>
      </c>
      <c r="I63" s="17" t="e">
        <f>IF(新様式97_看護職員処遇改善評価料・入院ベースアップ評価料!$M$110=B63,"",IF(H63&lt;=0,"該当",""))</f>
        <v>#VALUE!</v>
      </c>
      <c r="J63" s="17" t="e">
        <f>IF(AND(A63&lt;=#REF!,#REF!&lt;'リスト（看護処遇）'!B63),"該当","")</f>
        <v>#REF!</v>
      </c>
      <c r="K63" s="17" t="s">
        <v>954</v>
      </c>
    </row>
    <row r="64" spans="1:11">
      <c r="A64" s="17">
        <v>60.5</v>
      </c>
      <c r="B64" s="17">
        <v>61.5</v>
      </c>
      <c r="C64" s="17" t="s">
        <v>955</v>
      </c>
      <c r="D64" s="17">
        <v>61</v>
      </c>
      <c r="F64" s="162" t="e">
        <f>新様式97_看護職員処遇改善評価料・入院ベースアップ評価料!$M$110-A64</f>
        <v>#VALUE!</v>
      </c>
      <c r="G64" s="162" t="e">
        <f>新様式97_看護職員処遇改善評価料・入院ベースアップ評価料!$M$110-B64</f>
        <v>#VALUE!</v>
      </c>
      <c r="H64" s="17" t="e">
        <f t="shared" si="0"/>
        <v>#VALUE!</v>
      </c>
      <c r="I64" s="17" t="e">
        <f>IF(新様式97_看護職員処遇改善評価料・入院ベースアップ評価料!$M$110=B64,"",IF(H64&lt;=0,"該当",""))</f>
        <v>#VALUE!</v>
      </c>
      <c r="J64" s="17" t="e">
        <f>IF(AND(A64&lt;=#REF!,#REF!&lt;'リスト（看護処遇）'!B64),"該当","")</f>
        <v>#REF!</v>
      </c>
      <c r="K64" s="17" t="s">
        <v>955</v>
      </c>
    </row>
    <row r="65" spans="1:11">
      <c r="A65" s="17">
        <v>61.5</v>
      </c>
      <c r="B65" s="17">
        <v>62.5</v>
      </c>
      <c r="C65" s="17" t="s">
        <v>956</v>
      </c>
      <c r="D65" s="17">
        <v>62</v>
      </c>
      <c r="F65" s="162" t="e">
        <f>新様式97_看護職員処遇改善評価料・入院ベースアップ評価料!$M$110-A65</f>
        <v>#VALUE!</v>
      </c>
      <c r="G65" s="162" t="e">
        <f>新様式97_看護職員処遇改善評価料・入院ベースアップ評価料!$M$110-B65</f>
        <v>#VALUE!</v>
      </c>
      <c r="H65" s="17" t="e">
        <f t="shared" si="0"/>
        <v>#VALUE!</v>
      </c>
      <c r="I65" s="17" t="e">
        <f>IF(新様式97_看護職員処遇改善評価料・入院ベースアップ評価料!$M$110=B65,"",IF(H65&lt;=0,"該当",""))</f>
        <v>#VALUE!</v>
      </c>
      <c r="J65" s="17" t="e">
        <f>IF(AND(A65&lt;=#REF!,#REF!&lt;'リスト（看護処遇）'!B65),"該当","")</f>
        <v>#REF!</v>
      </c>
      <c r="K65" s="17" t="s">
        <v>956</v>
      </c>
    </row>
    <row r="66" spans="1:11">
      <c r="A66" s="17">
        <v>62.5</v>
      </c>
      <c r="B66" s="17">
        <v>63.5</v>
      </c>
      <c r="C66" s="17" t="s">
        <v>957</v>
      </c>
      <c r="D66" s="17">
        <v>63</v>
      </c>
      <c r="F66" s="162" t="e">
        <f>新様式97_看護職員処遇改善評価料・入院ベースアップ評価料!$M$110-A66</f>
        <v>#VALUE!</v>
      </c>
      <c r="G66" s="162" t="e">
        <f>新様式97_看護職員処遇改善評価料・入院ベースアップ評価料!$M$110-B66</f>
        <v>#VALUE!</v>
      </c>
      <c r="H66" s="17" t="e">
        <f t="shared" si="0"/>
        <v>#VALUE!</v>
      </c>
      <c r="I66" s="17" t="e">
        <f>IF(新様式97_看護職員処遇改善評価料・入院ベースアップ評価料!$M$110=B66,"",IF(H66&lt;=0,"該当",""))</f>
        <v>#VALUE!</v>
      </c>
      <c r="J66" s="17" t="e">
        <f>IF(AND(A66&lt;=#REF!,#REF!&lt;'リスト（看護処遇）'!B66),"該当","")</f>
        <v>#REF!</v>
      </c>
      <c r="K66" s="17" t="s">
        <v>957</v>
      </c>
    </row>
    <row r="67" spans="1:11">
      <c r="A67" s="17">
        <v>63.5</v>
      </c>
      <c r="B67" s="17">
        <v>64.5</v>
      </c>
      <c r="C67" s="17" t="s">
        <v>958</v>
      </c>
      <c r="D67" s="17">
        <v>64</v>
      </c>
      <c r="F67" s="162" t="e">
        <f>新様式97_看護職員処遇改善評価料・入院ベースアップ評価料!$M$110-A67</f>
        <v>#VALUE!</v>
      </c>
      <c r="G67" s="162" t="e">
        <f>新様式97_看護職員処遇改善評価料・入院ベースアップ評価料!$M$110-B67</f>
        <v>#VALUE!</v>
      </c>
      <c r="H67" s="17" t="e">
        <f t="shared" si="0"/>
        <v>#VALUE!</v>
      </c>
      <c r="I67" s="17" t="e">
        <f>IF(新様式97_看護職員処遇改善評価料・入院ベースアップ評価料!$M$110=B67,"",IF(H67&lt;=0,"該当",""))</f>
        <v>#VALUE!</v>
      </c>
      <c r="J67" s="17" t="e">
        <f>IF(AND(A67&lt;=#REF!,#REF!&lt;'リスト（看護処遇）'!B67),"該当","")</f>
        <v>#REF!</v>
      </c>
      <c r="K67" s="17" t="s">
        <v>958</v>
      </c>
    </row>
    <row r="68" spans="1:11">
      <c r="A68" s="17">
        <v>64.5</v>
      </c>
      <c r="B68" s="17">
        <v>65.5</v>
      </c>
      <c r="C68" s="17" t="s">
        <v>959</v>
      </c>
      <c r="D68" s="17">
        <v>65</v>
      </c>
      <c r="F68" s="162" t="e">
        <f>新様式97_看護職員処遇改善評価料・入院ベースアップ評価料!$M$110-A68</f>
        <v>#VALUE!</v>
      </c>
      <c r="G68" s="162" t="e">
        <f>新様式97_看護職員処遇改善評価料・入院ベースアップ評価料!$M$110-B68</f>
        <v>#VALUE!</v>
      </c>
      <c r="H68" s="17" t="e">
        <f t="shared" si="0"/>
        <v>#VALUE!</v>
      </c>
      <c r="I68" s="17" t="e">
        <f>IF(新様式97_看護職員処遇改善評価料・入院ベースアップ評価料!$M$110=B68,"",IF(H68&lt;=0,"該当",""))</f>
        <v>#VALUE!</v>
      </c>
      <c r="J68" s="17" t="e">
        <f>IF(AND(A68&lt;=#REF!,#REF!&lt;'リスト（看護処遇）'!B68),"該当","")</f>
        <v>#REF!</v>
      </c>
      <c r="K68" s="17" t="s">
        <v>959</v>
      </c>
    </row>
    <row r="69" spans="1:11">
      <c r="A69" s="17">
        <v>65.5</v>
      </c>
      <c r="B69" s="17">
        <v>66.5</v>
      </c>
      <c r="C69" s="17" t="s">
        <v>960</v>
      </c>
      <c r="D69" s="17">
        <v>66</v>
      </c>
      <c r="F69" s="162" t="e">
        <f>新様式97_看護職員処遇改善評価料・入院ベースアップ評価料!$M$110-A69</f>
        <v>#VALUE!</v>
      </c>
      <c r="G69" s="162" t="e">
        <f>新様式97_看護職員処遇改善評価料・入院ベースアップ評価料!$M$110-B69</f>
        <v>#VALUE!</v>
      </c>
      <c r="H69" s="17" t="e">
        <f t="shared" ref="H69:H132" si="1">F69*G69</f>
        <v>#VALUE!</v>
      </c>
      <c r="I69" s="17" t="e">
        <f>IF(新様式97_看護職員処遇改善評価料・入院ベースアップ評価料!$M$110=B69,"",IF(H69&lt;=0,"該当",""))</f>
        <v>#VALUE!</v>
      </c>
      <c r="J69" s="17" t="e">
        <f>IF(AND(A69&lt;=#REF!,#REF!&lt;'リスト（看護処遇）'!B69),"該当","")</f>
        <v>#REF!</v>
      </c>
      <c r="K69" s="17" t="s">
        <v>960</v>
      </c>
    </row>
    <row r="70" spans="1:11">
      <c r="A70" s="17">
        <v>66.5</v>
      </c>
      <c r="B70" s="17">
        <v>67.5</v>
      </c>
      <c r="C70" s="17" t="s">
        <v>961</v>
      </c>
      <c r="D70" s="17">
        <v>67</v>
      </c>
      <c r="F70" s="162" t="e">
        <f>新様式97_看護職員処遇改善評価料・入院ベースアップ評価料!$M$110-A70</f>
        <v>#VALUE!</v>
      </c>
      <c r="G70" s="162" t="e">
        <f>新様式97_看護職員処遇改善評価料・入院ベースアップ評価料!$M$110-B70</f>
        <v>#VALUE!</v>
      </c>
      <c r="H70" s="17" t="e">
        <f t="shared" si="1"/>
        <v>#VALUE!</v>
      </c>
      <c r="I70" s="17" t="e">
        <f>IF(新様式97_看護職員処遇改善評価料・入院ベースアップ評価料!$M$110=B70,"",IF(H70&lt;=0,"該当",""))</f>
        <v>#VALUE!</v>
      </c>
      <c r="J70" s="17" t="e">
        <f>IF(AND(A70&lt;=#REF!,#REF!&lt;'リスト（看護処遇）'!B70),"該当","")</f>
        <v>#REF!</v>
      </c>
      <c r="K70" s="17" t="s">
        <v>961</v>
      </c>
    </row>
    <row r="71" spans="1:11">
      <c r="A71" s="17">
        <v>67.5</v>
      </c>
      <c r="B71" s="17">
        <v>68.5</v>
      </c>
      <c r="C71" s="17" t="s">
        <v>962</v>
      </c>
      <c r="D71" s="17">
        <v>68</v>
      </c>
      <c r="F71" s="162" t="e">
        <f>新様式97_看護職員処遇改善評価料・入院ベースアップ評価料!$M$110-A71</f>
        <v>#VALUE!</v>
      </c>
      <c r="G71" s="162" t="e">
        <f>新様式97_看護職員処遇改善評価料・入院ベースアップ評価料!$M$110-B71</f>
        <v>#VALUE!</v>
      </c>
      <c r="H71" s="17" t="e">
        <f t="shared" si="1"/>
        <v>#VALUE!</v>
      </c>
      <c r="I71" s="17" t="e">
        <f>IF(新様式97_看護職員処遇改善評価料・入院ベースアップ評価料!$M$110=B71,"",IF(H71&lt;=0,"該当",""))</f>
        <v>#VALUE!</v>
      </c>
      <c r="J71" s="17" t="e">
        <f>IF(AND(A71&lt;=#REF!,#REF!&lt;'リスト（看護処遇）'!B71),"該当","")</f>
        <v>#REF!</v>
      </c>
      <c r="K71" s="17" t="s">
        <v>962</v>
      </c>
    </row>
    <row r="72" spans="1:11">
      <c r="A72" s="17">
        <v>68.5</v>
      </c>
      <c r="B72" s="17">
        <v>69.5</v>
      </c>
      <c r="C72" s="17" t="s">
        <v>963</v>
      </c>
      <c r="D72" s="17">
        <v>69</v>
      </c>
      <c r="F72" s="162" t="e">
        <f>新様式97_看護職員処遇改善評価料・入院ベースアップ評価料!$M$110-A72</f>
        <v>#VALUE!</v>
      </c>
      <c r="G72" s="162" t="e">
        <f>新様式97_看護職員処遇改善評価料・入院ベースアップ評価料!$M$110-B72</f>
        <v>#VALUE!</v>
      </c>
      <c r="H72" s="17" t="e">
        <f t="shared" si="1"/>
        <v>#VALUE!</v>
      </c>
      <c r="I72" s="17" t="e">
        <f>IF(新様式97_看護職員処遇改善評価料・入院ベースアップ評価料!$M$110=B72,"",IF(H72&lt;=0,"該当",""))</f>
        <v>#VALUE!</v>
      </c>
      <c r="J72" s="17" t="e">
        <f>IF(AND(A72&lt;=#REF!,#REF!&lt;'リスト（看護処遇）'!B72),"該当","")</f>
        <v>#REF!</v>
      </c>
      <c r="K72" s="17" t="s">
        <v>963</v>
      </c>
    </row>
    <row r="73" spans="1:11">
      <c r="A73" s="17">
        <v>69.5</v>
      </c>
      <c r="B73" s="17">
        <v>70.5</v>
      </c>
      <c r="C73" s="17" t="s">
        <v>964</v>
      </c>
      <c r="D73" s="17">
        <v>70</v>
      </c>
      <c r="F73" s="162" t="e">
        <f>新様式97_看護職員処遇改善評価料・入院ベースアップ評価料!$M$110-A73</f>
        <v>#VALUE!</v>
      </c>
      <c r="G73" s="162" t="e">
        <f>新様式97_看護職員処遇改善評価料・入院ベースアップ評価料!$M$110-B73</f>
        <v>#VALUE!</v>
      </c>
      <c r="H73" s="17" t="e">
        <f t="shared" si="1"/>
        <v>#VALUE!</v>
      </c>
      <c r="I73" s="17" t="e">
        <f>IF(新様式97_看護職員処遇改善評価料・入院ベースアップ評価料!$M$110=B73,"",IF(H73&lt;=0,"該当",""))</f>
        <v>#VALUE!</v>
      </c>
      <c r="J73" s="17" t="e">
        <f>IF(AND(A73&lt;=#REF!,#REF!&lt;'リスト（看護処遇）'!B73),"該当","")</f>
        <v>#REF!</v>
      </c>
      <c r="K73" s="17" t="s">
        <v>964</v>
      </c>
    </row>
    <row r="74" spans="1:11">
      <c r="A74" s="17">
        <v>70.5</v>
      </c>
      <c r="B74" s="17">
        <v>71.5</v>
      </c>
      <c r="C74" s="17" t="s">
        <v>965</v>
      </c>
      <c r="D74" s="17">
        <v>71</v>
      </c>
      <c r="F74" s="162" t="e">
        <f>新様式97_看護職員処遇改善評価料・入院ベースアップ評価料!$M$110-A74</f>
        <v>#VALUE!</v>
      </c>
      <c r="G74" s="162" t="e">
        <f>新様式97_看護職員処遇改善評価料・入院ベースアップ評価料!$M$110-B74</f>
        <v>#VALUE!</v>
      </c>
      <c r="H74" s="17" t="e">
        <f t="shared" si="1"/>
        <v>#VALUE!</v>
      </c>
      <c r="I74" s="17" t="e">
        <f>IF(新様式97_看護職員処遇改善評価料・入院ベースアップ評価料!$M$110=B74,"",IF(H74&lt;=0,"該当",""))</f>
        <v>#VALUE!</v>
      </c>
      <c r="J74" s="17" t="e">
        <f>IF(AND(A74&lt;=#REF!,#REF!&lt;'リスト（看護処遇）'!B74),"該当","")</f>
        <v>#REF!</v>
      </c>
      <c r="K74" s="17" t="s">
        <v>965</v>
      </c>
    </row>
    <row r="75" spans="1:11">
      <c r="A75" s="17">
        <v>71.5</v>
      </c>
      <c r="B75" s="17">
        <v>72.5</v>
      </c>
      <c r="C75" s="17" t="s">
        <v>966</v>
      </c>
      <c r="D75" s="17">
        <v>72</v>
      </c>
      <c r="F75" s="162" t="e">
        <f>新様式97_看護職員処遇改善評価料・入院ベースアップ評価料!$M$110-A75</f>
        <v>#VALUE!</v>
      </c>
      <c r="G75" s="162" t="e">
        <f>新様式97_看護職員処遇改善評価料・入院ベースアップ評価料!$M$110-B75</f>
        <v>#VALUE!</v>
      </c>
      <c r="H75" s="17" t="e">
        <f t="shared" si="1"/>
        <v>#VALUE!</v>
      </c>
      <c r="I75" s="17" t="e">
        <f>IF(新様式97_看護職員処遇改善評価料・入院ベースアップ評価料!$M$110=B75,"",IF(H75&lt;=0,"該当",""))</f>
        <v>#VALUE!</v>
      </c>
      <c r="J75" s="17" t="e">
        <f>IF(AND(A75&lt;=#REF!,#REF!&lt;'リスト（看護処遇）'!B75),"該当","")</f>
        <v>#REF!</v>
      </c>
      <c r="K75" s="17" t="s">
        <v>966</v>
      </c>
    </row>
    <row r="76" spans="1:11">
      <c r="A76" s="17">
        <v>72.5</v>
      </c>
      <c r="B76" s="17">
        <v>73.5</v>
      </c>
      <c r="C76" s="17" t="s">
        <v>967</v>
      </c>
      <c r="D76" s="17">
        <v>73</v>
      </c>
      <c r="F76" s="162" t="e">
        <f>新様式97_看護職員処遇改善評価料・入院ベースアップ評価料!$M$110-A76</f>
        <v>#VALUE!</v>
      </c>
      <c r="G76" s="162" t="e">
        <f>新様式97_看護職員処遇改善評価料・入院ベースアップ評価料!$M$110-B76</f>
        <v>#VALUE!</v>
      </c>
      <c r="H76" s="17" t="e">
        <f t="shared" si="1"/>
        <v>#VALUE!</v>
      </c>
      <c r="I76" s="17" t="e">
        <f>IF(新様式97_看護職員処遇改善評価料・入院ベースアップ評価料!$M$110=B76,"",IF(H76&lt;=0,"該当",""))</f>
        <v>#VALUE!</v>
      </c>
      <c r="J76" s="17" t="e">
        <f>IF(AND(A76&lt;=#REF!,#REF!&lt;'リスト（看護処遇）'!B76),"該当","")</f>
        <v>#REF!</v>
      </c>
      <c r="K76" s="17" t="s">
        <v>967</v>
      </c>
    </row>
    <row r="77" spans="1:11">
      <c r="A77" s="17">
        <v>73.5</v>
      </c>
      <c r="B77" s="17">
        <v>74.5</v>
      </c>
      <c r="C77" s="17" t="s">
        <v>968</v>
      </c>
      <c r="D77" s="17">
        <v>74</v>
      </c>
      <c r="F77" s="162" t="e">
        <f>新様式97_看護職員処遇改善評価料・入院ベースアップ評価料!$M$110-A77</f>
        <v>#VALUE!</v>
      </c>
      <c r="G77" s="162" t="e">
        <f>新様式97_看護職員処遇改善評価料・入院ベースアップ評価料!$M$110-B77</f>
        <v>#VALUE!</v>
      </c>
      <c r="H77" s="17" t="e">
        <f t="shared" si="1"/>
        <v>#VALUE!</v>
      </c>
      <c r="I77" s="17" t="e">
        <f>IF(新様式97_看護職員処遇改善評価料・入院ベースアップ評価料!$M$110=B77,"",IF(H77&lt;=0,"該当",""))</f>
        <v>#VALUE!</v>
      </c>
      <c r="J77" s="17" t="e">
        <f>IF(AND(A77&lt;=#REF!,#REF!&lt;'リスト（看護処遇）'!B77),"該当","")</f>
        <v>#REF!</v>
      </c>
      <c r="K77" s="17" t="s">
        <v>968</v>
      </c>
    </row>
    <row r="78" spans="1:11">
      <c r="A78" s="17">
        <v>74.5</v>
      </c>
      <c r="B78" s="17">
        <v>75.5</v>
      </c>
      <c r="C78" s="17" t="s">
        <v>969</v>
      </c>
      <c r="D78" s="17">
        <v>75</v>
      </c>
      <c r="F78" s="162" t="e">
        <f>新様式97_看護職員処遇改善評価料・入院ベースアップ評価料!$M$110-A78</f>
        <v>#VALUE!</v>
      </c>
      <c r="G78" s="162" t="e">
        <f>新様式97_看護職員処遇改善評価料・入院ベースアップ評価料!$M$110-B78</f>
        <v>#VALUE!</v>
      </c>
      <c r="H78" s="17" t="e">
        <f t="shared" si="1"/>
        <v>#VALUE!</v>
      </c>
      <c r="I78" s="17" t="e">
        <f>IF(新様式97_看護職員処遇改善評価料・入院ベースアップ評価料!$M$110=B78,"",IF(H78&lt;=0,"該当",""))</f>
        <v>#VALUE!</v>
      </c>
      <c r="J78" s="17" t="e">
        <f>IF(AND(A78&lt;=#REF!,#REF!&lt;'リスト（看護処遇）'!B78),"該当","")</f>
        <v>#REF!</v>
      </c>
      <c r="K78" s="17" t="s">
        <v>969</v>
      </c>
    </row>
    <row r="79" spans="1:11">
      <c r="A79" s="17">
        <v>75.5</v>
      </c>
      <c r="B79" s="17">
        <v>76.5</v>
      </c>
      <c r="C79" s="17" t="s">
        <v>970</v>
      </c>
      <c r="D79" s="17">
        <v>76</v>
      </c>
      <c r="F79" s="162" t="e">
        <f>新様式97_看護職員処遇改善評価料・入院ベースアップ評価料!$M$110-A79</f>
        <v>#VALUE!</v>
      </c>
      <c r="G79" s="162" t="e">
        <f>新様式97_看護職員処遇改善評価料・入院ベースアップ評価料!$M$110-B79</f>
        <v>#VALUE!</v>
      </c>
      <c r="H79" s="17" t="e">
        <f t="shared" si="1"/>
        <v>#VALUE!</v>
      </c>
      <c r="I79" s="17" t="e">
        <f>IF(新様式97_看護職員処遇改善評価料・入院ベースアップ評価料!$M$110=B79,"",IF(H79&lt;=0,"該当",""))</f>
        <v>#VALUE!</v>
      </c>
      <c r="J79" s="17" t="e">
        <f>IF(AND(A79&lt;=#REF!,#REF!&lt;'リスト（看護処遇）'!B79),"該当","")</f>
        <v>#REF!</v>
      </c>
      <c r="K79" s="17" t="s">
        <v>970</v>
      </c>
    </row>
    <row r="80" spans="1:11">
      <c r="A80" s="17">
        <v>76.5</v>
      </c>
      <c r="B80" s="17">
        <v>77.5</v>
      </c>
      <c r="C80" s="17" t="s">
        <v>971</v>
      </c>
      <c r="D80" s="17">
        <v>77</v>
      </c>
      <c r="F80" s="162" t="e">
        <f>新様式97_看護職員処遇改善評価料・入院ベースアップ評価料!$M$110-A80</f>
        <v>#VALUE!</v>
      </c>
      <c r="G80" s="162" t="e">
        <f>新様式97_看護職員処遇改善評価料・入院ベースアップ評価料!$M$110-B80</f>
        <v>#VALUE!</v>
      </c>
      <c r="H80" s="17" t="e">
        <f t="shared" si="1"/>
        <v>#VALUE!</v>
      </c>
      <c r="I80" s="17" t="e">
        <f>IF(新様式97_看護職員処遇改善評価料・入院ベースアップ評価料!$M$110=B80,"",IF(H80&lt;=0,"該当",""))</f>
        <v>#VALUE!</v>
      </c>
      <c r="J80" s="17" t="e">
        <f>IF(AND(A80&lt;=#REF!,#REF!&lt;'リスト（看護処遇）'!B80),"該当","")</f>
        <v>#REF!</v>
      </c>
      <c r="K80" s="17" t="s">
        <v>971</v>
      </c>
    </row>
    <row r="81" spans="1:11">
      <c r="A81" s="17">
        <v>77.5</v>
      </c>
      <c r="B81" s="17">
        <v>78.5</v>
      </c>
      <c r="C81" s="17" t="s">
        <v>972</v>
      </c>
      <c r="D81" s="17">
        <v>78</v>
      </c>
      <c r="F81" s="162" t="e">
        <f>新様式97_看護職員処遇改善評価料・入院ベースアップ評価料!$M$110-A81</f>
        <v>#VALUE!</v>
      </c>
      <c r="G81" s="162" t="e">
        <f>新様式97_看護職員処遇改善評価料・入院ベースアップ評価料!$M$110-B81</f>
        <v>#VALUE!</v>
      </c>
      <c r="H81" s="17" t="e">
        <f t="shared" si="1"/>
        <v>#VALUE!</v>
      </c>
      <c r="I81" s="17" t="e">
        <f>IF(新様式97_看護職員処遇改善評価料・入院ベースアップ評価料!$M$110=B81,"",IF(H81&lt;=0,"該当",""))</f>
        <v>#VALUE!</v>
      </c>
      <c r="J81" s="17" t="e">
        <f>IF(AND(A81&lt;=#REF!,#REF!&lt;'リスト（看護処遇）'!B81),"該当","")</f>
        <v>#REF!</v>
      </c>
      <c r="K81" s="17" t="s">
        <v>972</v>
      </c>
    </row>
    <row r="82" spans="1:11">
      <c r="A82" s="17">
        <v>78.5</v>
      </c>
      <c r="B82" s="17">
        <v>79.5</v>
      </c>
      <c r="C82" s="17" t="s">
        <v>973</v>
      </c>
      <c r="D82" s="17">
        <v>79</v>
      </c>
      <c r="F82" s="162" t="e">
        <f>新様式97_看護職員処遇改善評価料・入院ベースアップ評価料!$M$110-A82</f>
        <v>#VALUE!</v>
      </c>
      <c r="G82" s="162" t="e">
        <f>新様式97_看護職員処遇改善評価料・入院ベースアップ評価料!$M$110-B82</f>
        <v>#VALUE!</v>
      </c>
      <c r="H82" s="17" t="e">
        <f t="shared" si="1"/>
        <v>#VALUE!</v>
      </c>
      <c r="I82" s="17" t="e">
        <f>IF(新様式97_看護職員処遇改善評価料・入院ベースアップ評価料!$M$110=B82,"",IF(H82&lt;=0,"該当",""))</f>
        <v>#VALUE!</v>
      </c>
      <c r="J82" s="17" t="e">
        <f>IF(AND(A82&lt;=#REF!,#REF!&lt;'リスト（看護処遇）'!B82),"該当","")</f>
        <v>#REF!</v>
      </c>
      <c r="K82" s="17" t="s">
        <v>973</v>
      </c>
    </row>
    <row r="83" spans="1:11">
      <c r="A83" s="17">
        <v>79.5</v>
      </c>
      <c r="B83" s="17">
        <v>80.5</v>
      </c>
      <c r="C83" s="17" t="s">
        <v>974</v>
      </c>
      <c r="D83" s="17">
        <v>80</v>
      </c>
      <c r="F83" s="162" t="e">
        <f>新様式97_看護職員処遇改善評価料・入院ベースアップ評価料!$M$110-A83</f>
        <v>#VALUE!</v>
      </c>
      <c r="G83" s="162" t="e">
        <f>新様式97_看護職員処遇改善評価料・入院ベースアップ評価料!$M$110-B83</f>
        <v>#VALUE!</v>
      </c>
      <c r="H83" s="17" t="e">
        <f t="shared" si="1"/>
        <v>#VALUE!</v>
      </c>
      <c r="I83" s="17" t="e">
        <f>IF(新様式97_看護職員処遇改善評価料・入院ベースアップ評価料!$M$110=B83,"",IF(H83&lt;=0,"該当",""))</f>
        <v>#VALUE!</v>
      </c>
      <c r="J83" s="17" t="e">
        <f>IF(AND(A83&lt;=#REF!,#REF!&lt;'リスト（看護処遇）'!B83),"該当","")</f>
        <v>#REF!</v>
      </c>
      <c r="K83" s="17" t="s">
        <v>974</v>
      </c>
    </row>
    <row r="84" spans="1:11">
      <c r="A84" s="17">
        <v>80.5</v>
      </c>
      <c r="B84" s="17">
        <v>81.5</v>
      </c>
      <c r="C84" s="17" t="s">
        <v>975</v>
      </c>
      <c r="D84" s="17">
        <v>81</v>
      </c>
      <c r="F84" s="162" t="e">
        <f>新様式97_看護職員処遇改善評価料・入院ベースアップ評価料!$M$110-A84</f>
        <v>#VALUE!</v>
      </c>
      <c r="G84" s="162" t="e">
        <f>新様式97_看護職員処遇改善評価料・入院ベースアップ評価料!$M$110-B84</f>
        <v>#VALUE!</v>
      </c>
      <c r="H84" s="17" t="e">
        <f t="shared" si="1"/>
        <v>#VALUE!</v>
      </c>
      <c r="I84" s="17" t="e">
        <f>IF(新様式97_看護職員処遇改善評価料・入院ベースアップ評価料!$M$110=B84,"",IF(H84&lt;=0,"該当",""))</f>
        <v>#VALUE!</v>
      </c>
      <c r="J84" s="17" t="e">
        <f>IF(AND(A84&lt;=#REF!,#REF!&lt;'リスト（看護処遇）'!B84),"該当","")</f>
        <v>#REF!</v>
      </c>
      <c r="K84" s="17" t="s">
        <v>975</v>
      </c>
    </row>
    <row r="85" spans="1:11">
      <c r="A85" s="17">
        <v>81.5</v>
      </c>
      <c r="B85" s="17">
        <v>82.5</v>
      </c>
      <c r="C85" s="17" t="s">
        <v>976</v>
      </c>
      <c r="D85" s="17">
        <v>82</v>
      </c>
      <c r="F85" s="162" t="e">
        <f>新様式97_看護職員処遇改善評価料・入院ベースアップ評価料!$M$110-A85</f>
        <v>#VALUE!</v>
      </c>
      <c r="G85" s="162" t="e">
        <f>新様式97_看護職員処遇改善評価料・入院ベースアップ評価料!$M$110-B85</f>
        <v>#VALUE!</v>
      </c>
      <c r="H85" s="17" t="e">
        <f t="shared" si="1"/>
        <v>#VALUE!</v>
      </c>
      <c r="I85" s="17" t="e">
        <f>IF(新様式97_看護職員処遇改善評価料・入院ベースアップ評価料!$M$110=B85,"",IF(H85&lt;=0,"該当",""))</f>
        <v>#VALUE!</v>
      </c>
      <c r="J85" s="17" t="e">
        <f>IF(AND(A85&lt;=#REF!,#REF!&lt;'リスト（看護処遇）'!B85),"該当","")</f>
        <v>#REF!</v>
      </c>
      <c r="K85" s="17" t="s">
        <v>976</v>
      </c>
    </row>
    <row r="86" spans="1:11">
      <c r="A86" s="17">
        <v>82.5</v>
      </c>
      <c r="B86" s="17">
        <v>83.5</v>
      </c>
      <c r="C86" s="17" t="s">
        <v>977</v>
      </c>
      <c r="D86" s="17">
        <v>83</v>
      </c>
      <c r="F86" s="162" t="e">
        <f>新様式97_看護職員処遇改善評価料・入院ベースアップ評価料!$M$110-A86</f>
        <v>#VALUE!</v>
      </c>
      <c r="G86" s="162" t="e">
        <f>新様式97_看護職員処遇改善評価料・入院ベースアップ評価料!$M$110-B86</f>
        <v>#VALUE!</v>
      </c>
      <c r="H86" s="17" t="e">
        <f t="shared" si="1"/>
        <v>#VALUE!</v>
      </c>
      <c r="I86" s="17" t="e">
        <f>IF(新様式97_看護職員処遇改善評価料・入院ベースアップ評価料!$M$110=B86,"",IF(H86&lt;=0,"該当",""))</f>
        <v>#VALUE!</v>
      </c>
      <c r="J86" s="17" t="e">
        <f>IF(AND(A86&lt;=#REF!,#REF!&lt;'リスト（看護処遇）'!B86),"該当","")</f>
        <v>#REF!</v>
      </c>
      <c r="K86" s="17" t="s">
        <v>977</v>
      </c>
    </row>
    <row r="87" spans="1:11">
      <c r="A87" s="17">
        <v>83.5</v>
      </c>
      <c r="B87" s="17">
        <v>84.5</v>
      </c>
      <c r="C87" s="17" t="s">
        <v>978</v>
      </c>
      <c r="D87" s="17">
        <v>84</v>
      </c>
      <c r="F87" s="162" t="e">
        <f>新様式97_看護職員処遇改善評価料・入院ベースアップ評価料!$M$110-A87</f>
        <v>#VALUE!</v>
      </c>
      <c r="G87" s="162" t="e">
        <f>新様式97_看護職員処遇改善評価料・入院ベースアップ評価料!$M$110-B87</f>
        <v>#VALUE!</v>
      </c>
      <c r="H87" s="17" t="e">
        <f t="shared" si="1"/>
        <v>#VALUE!</v>
      </c>
      <c r="I87" s="17" t="e">
        <f>IF(新様式97_看護職員処遇改善評価料・入院ベースアップ評価料!$M$110=B87,"",IF(H87&lt;=0,"該当",""))</f>
        <v>#VALUE!</v>
      </c>
      <c r="J87" s="17" t="e">
        <f>IF(AND(A87&lt;=#REF!,#REF!&lt;'リスト（看護処遇）'!B87),"該当","")</f>
        <v>#REF!</v>
      </c>
      <c r="K87" s="17" t="s">
        <v>978</v>
      </c>
    </row>
    <row r="88" spans="1:11">
      <c r="A88" s="17">
        <v>84.5</v>
      </c>
      <c r="B88" s="17">
        <v>85.5</v>
      </c>
      <c r="C88" s="17" t="s">
        <v>979</v>
      </c>
      <c r="D88" s="17">
        <v>85</v>
      </c>
      <c r="F88" s="162" t="e">
        <f>新様式97_看護職員処遇改善評価料・入院ベースアップ評価料!$M$110-A88</f>
        <v>#VALUE!</v>
      </c>
      <c r="G88" s="162" t="e">
        <f>新様式97_看護職員処遇改善評価料・入院ベースアップ評価料!$M$110-B88</f>
        <v>#VALUE!</v>
      </c>
      <c r="H88" s="17" t="e">
        <f t="shared" si="1"/>
        <v>#VALUE!</v>
      </c>
      <c r="I88" s="17" t="e">
        <f>IF(新様式97_看護職員処遇改善評価料・入院ベースアップ評価料!$M$110=B88,"",IF(H88&lt;=0,"該当",""))</f>
        <v>#VALUE!</v>
      </c>
      <c r="J88" s="17" t="e">
        <f>IF(AND(A88&lt;=#REF!,#REF!&lt;'リスト（看護処遇）'!B88),"該当","")</f>
        <v>#REF!</v>
      </c>
      <c r="K88" s="17" t="s">
        <v>979</v>
      </c>
    </row>
    <row r="89" spans="1:11">
      <c r="A89" s="17">
        <v>85.5</v>
      </c>
      <c r="B89" s="17">
        <v>86.5</v>
      </c>
      <c r="C89" s="17" t="s">
        <v>980</v>
      </c>
      <c r="D89" s="17">
        <v>86</v>
      </c>
      <c r="F89" s="162" t="e">
        <f>新様式97_看護職員処遇改善評価料・入院ベースアップ評価料!$M$110-A89</f>
        <v>#VALUE!</v>
      </c>
      <c r="G89" s="162" t="e">
        <f>新様式97_看護職員処遇改善評価料・入院ベースアップ評価料!$M$110-B89</f>
        <v>#VALUE!</v>
      </c>
      <c r="H89" s="17" t="e">
        <f t="shared" si="1"/>
        <v>#VALUE!</v>
      </c>
      <c r="I89" s="17" t="e">
        <f>IF(新様式97_看護職員処遇改善評価料・入院ベースアップ評価料!$M$110=B89,"",IF(H89&lt;=0,"該当",""))</f>
        <v>#VALUE!</v>
      </c>
      <c r="J89" s="17" t="e">
        <f>IF(AND(A89&lt;=#REF!,#REF!&lt;'リスト（看護処遇）'!B89),"該当","")</f>
        <v>#REF!</v>
      </c>
      <c r="K89" s="17" t="s">
        <v>980</v>
      </c>
    </row>
    <row r="90" spans="1:11">
      <c r="A90" s="17">
        <v>86.5</v>
      </c>
      <c r="B90" s="17">
        <v>87.5</v>
      </c>
      <c r="C90" s="17" t="s">
        <v>981</v>
      </c>
      <c r="D90" s="17">
        <v>87</v>
      </c>
      <c r="F90" s="162" t="e">
        <f>新様式97_看護職員処遇改善評価料・入院ベースアップ評価料!$M$110-A90</f>
        <v>#VALUE!</v>
      </c>
      <c r="G90" s="162" t="e">
        <f>新様式97_看護職員処遇改善評価料・入院ベースアップ評価料!$M$110-B90</f>
        <v>#VALUE!</v>
      </c>
      <c r="H90" s="17" t="e">
        <f t="shared" si="1"/>
        <v>#VALUE!</v>
      </c>
      <c r="I90" s="17" t="e">
        <f>IF(新様式97_看護職員処遇改善評価料・入院ベースアップ評価料!$M$110=B90,"",IF(H90&lt;=0,"該当",""))</f>
        <v>#VALUE!</v>
      </c>
      <c r="J90" s="17" t="e">
        <f>IF(AND(A90&lt;=#REF!,#REF!&lt;'リスト（看護処遇）'!B90),"該当","")</f>
        <v>#REF!</v>
      </c>
      <c r="K90" s="17" t="s">
        <v>981</v>
      </c>
    </row>
    <row r="91" spans="1:11">
      <c r="A91" s="17">
        <v>87.5</v>
      </c>
      <c r="B91" s="17">
        <v>88.5</v>
      </c>
      <c r="C91" s="17" t="s">
        <v>982</v>
      </c>
      <c r="D91" s="17">
        <v>88</v>
      </c>
      <c r="F91" s="162" t="e">
        <f>新様式97_看護職員処遇改善評価料・入院ベースアップ評価料!$M$110-A91</f>
        <v>#VALUE!</v>
      </c>
      <c r="G91" s="162" t="e">
        <f>新様式97_看護職員処遇改善評価料・入院ベースアップ評価料!$M$110-B91</f>
        <v>#VALUE!</v>
      </c>
      <c r="H91" s="17" t="e">
        <f t="shared" si="1"/>
        <v>#VALUE!</v>
      </c>
      <c r="I91" s="17" t="e">
        <f>IF(新様式97_看護職員処遇改善評価料・入院ベースアップ評価料!$M$110=B91,"",IF(H91&lt;=0,"該当",""))</f>
        <v>#VALUE!</v>
      </c>
      <c r="J91" s="17" t="e">
        <f>IF(AND(A91&lt;=#REF!,#REF!&lt;'リスト（看護処遇）'!B91),"該当","")</f>
        <v>#REF!</v>
      </c>
      <c r="K91" s="17" t="s">
        <v>982</v>
      </c>
    </row>
    <row r="92" spans="1:11">
      <c r="A92" s="17">
        <v>88.5</v>
      </c>
      <c r="B92" s="17">
        <v>89.5</v>
      </c>
      <c r="C92" s="17" t="s">
        <v>983</v>
      </c>
      <c r="D92" s="17">
        <v>89</v>
      </c>
      <c r="F92" s="162" t="e">
        <f>新様式97_看護職員処遇改善評価料・入院ベースアップ評価料!$M$110-A92</f>
        <v>#VALUE!</v>
      </c>
      <c r="G92" s="162" t="e">
        <f>新様式97_看護職員処遇改善評価料・入院ベースアップ評価料!$M$110-B92</f>
        <v>#VALUE!</v>
      </c>
      <c r="H92" s="17" t="e">
        <f t="shared" si="1"/>
        <v>#VALUE!</v>
      </c>
      <c r="I92" s="17" t="e">
        <f>IF(新様式97_看護職員処遇改善評価料・入院ベースアップ評価料!$M$110=B92,"",IF(H92&lt;=0,"該当",""))</f>
        <v>#VALUE!</v>
      </c>
      <c r="J92" s="17" t="e">
        <f>IF(AND(A92&lt;=#REF!,#REF!&lt;'リスト（看護処遇）'!B92),"該当","")</f>
        <v>#REF!</v>
      </c>
      <c r="K92" s="17" t="s">
        <v>983</v>
      </c>
    </row>
    <row r="93" spans="1:11">
      <c r="A93" s="17">
        <v>89.5</v>
      </c>
      <c r="B93" s="17">
        <v>90.5</v>
      </c>
      <c r="C93" s="17" t="s">
        <v>984</v>
      </c>
      <c r="D93" s="17">
        <v>90</v>
      </c>
      <c r="F93" s="162" t="e">
        <f>新様式97_看護職員処遇改善評価料・入院ベースアップ評価料!$M$110-A93</f>
        <v>#VALUE!</v>
      </c>
      <c r="G93" s="162" t="e">
        <f>新様式97_看護職員処遇改善評価料・入院ベースアップ評価料!$M$110-B93</f>
        <v>#VALUE!</v>
      </c>
      <c r="H93" s="17" t="e">
        <f t="shared" si="1"/>
        <v>#VALUE!</v>
      </c>
      <c r="I93" s="17" t="e">
        <f>IF(新様式97_看護職員処遇改善評価料・入院ベースアップ評価料!$M$110=B93,"",IF(H93&lt;=0,"該当",""))</f>
        <v>#VALUE!</v>
      </c>
      <c r="J93" s="17" t="e">
        <f>IF(AND(A93&lt;=#REF!,#REF!&lt;'リスト（看護処遇）'!B93),"該当","")</f>
        <v>#REF!</v>
      </c>
      <c r="K93" s="17" t="s">
        <v>984</v>
      </c>
    </row>
    <row r="94" spans="1:11">
      <c r="A94" s="17">
        <v>90.5</v>
      </c>
      <c r="B94" s="17">
        <v>91.5</v>
      </c>
      <c r="C94" s="17" t="s">
        <v>985</v>
      </c>
      <c r="D94" s="17">
        <v>91</v>
      </c>
      <c r="F94" s="162" t="e">
        <f>新様式97_看護職員処遇改善評価料・入院ベースアップ評価料!$M$110-A94</f>
        <v>#VALUE!</v>
      </c>
      <c r="G94" s="162" t="e">
        <f>新様式97_看護職員処遇改善評価料・入院ベースアップ評価料!$M$110-B94</f>
        <v>#VALUE!</v>
      </c>
      <c r="H94" s="17" t="e">
        <f t="shared" si="1"/>
        <v>#VALUE!</v>
      </c>
      <c r="I94" s="17" t="e">
        <f>IF(新様式97_看護職員処遇改善評価料・入院ベースアップ評価料!$M$110=B94,"",IF(H94&lt;=0,"該当",""))</f>
        <v>#VALUE!</v>
      </c>
      <c r="J94" s="17" t="e">
        <f>IF(AND(A94&lt;=#REF!,#REF!&lt;'リスト（看護処遇）'!B94),"該当","")</f>
        <v>#REF!</v>
      </c>
      <c r="K94" s="17" t="s">
        <v>985</v>
      </c>
    </row>
    <row r="95" spans="1:11">
      <c r="A95" s="17">
        <v>91.5</v>
      </c>
      <c r="B95" s="17">
        <v>92.5</v>
      </c>
      <c r="C95" s="17" t="s">
        <v>986</v>
      </c>
      <c r="D95" s="17">
        <v>92</v>
      </c>
      <c r="F95" s="162" t="e">
        <f>新様式97_看護職員処遇改善評価料・入院ベースアップ評価料!$M$110-A95</f>
        <v>#VALUE!</v>
      </c>
      <c r="G95" s="162" t="e">
        <f>新様式97_看護職員処遇改善評価料・入院ベースアップ評価料!$M$110-B95</f>
        <v>#VALUE!</v>
      </c>
      <c r="H95" s="17" t="e">
        <f t="shared" si="1"/>
        <v>#VALUE!</v>
      </c>
      <c r="I95" s="17" t="e">
        <f>IF(新様式97_看護職員処遇改善評価料・入院ベースアップ評価料!$M$110=B95,"",IF(H95&lt;=0,"該当",""))</f>
        <v>#VALUE!</v>
      </c>
      <c r="J95" s="17" t="e">
        <f>IF(AND(A95&lt;=#REF!,#REF!&lt;'リスト（看護処遇）'!B95),"該当","")</f>
        <v>#REF!</v>
      </c>
      <c r="K95" s="17" t="s">
        <v>986</v>
      </c>
    </row>
    <row r="96" spans="1:11">
      <c r="A96" s="17">
        <v>92.5</v>
      </c>
      <c r="B96" s="17">
        <v>93.5</v>
      </c>
      <c r="C96" s="17" t="s">
        <v>987</v>
      </c>
      <c r="D96" s="17">
        <v>93</v>
      </c>
      <c r="F96" s="162" t="e">
        <f>新様式97_看護職員処遇改善評価料・入院ベースアップ評価料!$M$110-A96</f>
        <v>#VALUE!</v>
      </c>
      <c r="G96" s="162" t="e">
        <f>新様式97_看護職員処遇改善評価料・入院ベースアップ評価料!$M$110-B96</f>
        <v>#VALUE!</v>
      </c>
      <c r="H96" s="17" t="e">
        <f t="shared" si="1"/>
        <v>#VALUE!</v>
      </c>
      <c r="I96" s="17" t="e">
        <f>IF(新様式97_看護職員処遇改善評価料・入院ベースアップ評価料!$M$110=B96,"",IF(H96&lt;=0,"該当",""))</f>
        <v>#VALUE!</v>
      </c>
      <c r="J96" s="17" t="e">
        <f>IF(AND(A96&lt;=#REF!,#REF!&lt;'リスト（看護処遇）'!B96),"該当","")</f>
        <v>#REF!</v>
      </c>
      <c r="K96" s="17" t="s">
        <v>987</v>
      </c>
    </row>
    <row r="97" spans="1:11">
      <c r="A97" s="17">
        <v>93.5</v>
      </c>
      <c r="B97" s="17">
        <v>94.5</v>
      </c>
      <c r="C97" s="17" t="s">
        <v>988</v>
      </c>
      <c r="D97" s="17">
        <v>94</v>
      </c>
      <c r="F97" s="162" t="e">
        <f>新様式97_看護職員処遇改善評価料・入院ベースアップ評価料!$M$110-A97</f>
        <v>#VALUE!</v>
      </c>
      <c r="G97" s="162" t="e">
        <f>新様式97_看護職員処遇改善評価料・入院ベースアップ評価料!$M$110-B97</f>
        <v>#VALUE!</v>
      </c>
      <c r="H97" s="17" t="e">
        <f t="shared" si="1"/>
        <v>#VALUE!</v>
      </c>
      <c r="I97" s="17" t="e">
        <f>IF(新様式97_看護職員処遇改善評価料・入院ベースアップ評価料!$M$110=B97,"",IF(H97&lt;=0,"該当",""))</f>
        <v>#VALUE!</v>
      </c>
      <c r="J97" s="17" t="e">
        <f>IF(AND(A97&lt;=#REF!,#REF!&lt;'リスト（看護処遇）'!B97),"該当","")</f>
        <v>#REF!</v>
      </c>
      <c r="K97" s="17" t="s">
        <v>988</v>
      </c>
    </row>
    <row r="98" spans="1:11">
      <c r="A98" s="17">
        <v>94.5</v>
      </c>
      <c r="B98" s="17">
        <v>95.5</v>
      </c>
      <c r="C98" s="17" t="s">
        <v>989</v>
      </c>
      <c r="D98" s="17">
        <v>95</v>
      </c>
      <c r="F98" s="162" t="e">
        <f>新様式97_看護職員処遇改善評価料・入院ベースアップ評価料!$M$110-A98</f>
        <v>#VALUE!</v>
      </c>
      <c r="G98" s="162" t="e">
        <f>新様式97_看護職員処遇改善評価料・入院ベースアップ評価料!$M$110-B98</f>
        <v>#VALUE!</v>
      </c>
      <c r="H98" s="17" t="e">
        <f t="shared" si="1"/>
        <v>#VALUE!</v>
      </c>
      <c r="I98" s="17" t="e">
        <f>IF(新様式97_看護職員処遇改善評価料・入院ベースアップ評価料!$M$110=B98,"",IF(H98&lt;=0,"該当",""))</f>
        <v>#VALUE!</v>
      </c>
      <c r="J98" s="17" t="e">
        <f>IF(AND(A98&lt;=#REF!,#REF!&lt;'リスト（看護処遇）'!B98),"該当","")</f>
        <v>#REF!</v>
      </c>
      <c r="K98" s="17" t="s">
        <v>989</v>
      </c>
    </row>
    <row r="99" spans="1:11">
      <c r="A99" s="17">
        <v>95.5</v>
      </c>
      <c r="B99" s="17">
        <v>96.5</v>
      </c>
      <c r="C99" s="17" t="s">
        <v>990</v>
      </c>
      <c r="D99" s="17">
        <v>96</v>
      </c>
      <c r="F99" s="162" t="e">
        <f>新様式97_看護職員処遇改善評価料・入院ベースアップ評価料!$M$110-A99</f>
        <v>#VALUE!</v>
      </c>
      <c r="G99" s="162" t="e">
        <f>新様式97_看護職員処遇改善評価料・入院ベースアップ評価料!$M$110-B99</f>
        <v>#VALUE!</v>
      </c>
      <c r="H99" s="17" t="e">
        <f t="shared" si="1"/>
        <v>#VALUE!</v>
      </c>
      <c r="I99" s="17" t="e">
        <f>IF(新様式97_看護職員処遇改善評価料・入院ベースアップ評価料!$M$110=B99,"",IF(H99&lt;=0,"該当",""))</f>
        <v>#VALUE!</v>
      </c>
      <c r="J99" s="17" t="e">
        <f>IF(AND(A99&lt;=#REF!,#REF!&lt;'リスト（看護処遇）'!B99),"該当","")</f>
        <v>#REF!</v>
      </c>
      <c r="K99" s="17" t="s">
        <v>990</v>
      </c>
    </row>
    <row r="100" spans="1:11">
      <c r="A100" s="17">
        <v>96.5</v>
      </c>
      <c r="B100" s="17">
        <v>97.5</v>
      </c>
      <c r="C100" s="17" t="s">
        <v>991</v>
      </c>
      <c r="D100" s="17">
        <v>97</v>
      </c>
      <c r="F100" s="162" t="e">
        <f>新様式97_看護職員処遇改善評価料・入院ベースアップ評価料!$M$110-A100</f>
        <v>#VALUE!</v>
      </c>
      <c r="G100" s="162" t="e">
        <f>新様式97_看護職員処遇改善評価料・入院ベースアップ評価料!$M$110-B100</f>
        <v>#VALUE!</v>
      </c>
      <c r="H100" s="17" t="e">
        <f t="shared" si="1"/>
        <v>#VALUE!</v>
      </c>
      <c r="I100" s="17" t="e">
        <f>IF(新様式97_看護職員処遇改善評価料・入院ベースアップ評価料!$M$110=B100,"",IF(H100&lt;=0,"該当",""))</f>
        <v>#VALUE!</v>
      </c>
      <c r="J100" s="17" t="e">
        <f>IF(AND(A100&lt;=#REF!,#REF!&lt;'リスト（看護処遇）'!B100),"該当","")</f>
        <v>#REF!</v>
      </c>
      <c r="K100" s="17" t="s">
        <v>991</v>
      </c>
    </row>
    <row r="101" spans="1:11">
      <c r="A101" s="17">
        <v>97.5</v>
      </c>
      <c r="B101" s="17">
        <v>98.5</v>
      </c>
      <c r="C101" s="17" t="s">
        <v>992</v>
      </c>
      <c r="D101" s="17">
        <v>98</v>
      </c>
      <c r="F101" s="162" t="e">
        <f>新様式97_看護職員処遇改善評価料・入院ベースアップ評価料!$M$110-A101</f>
        <v>#VALUE!</v>
      </c>
      <c r="G101" s="162" t="e">
        <f>新様式97_看護職員処遇改善評価料・入院ベースアップ評価料!$M$110-B101</f>
        <v>#VALUE!</v>
      </c>
      <c r="H101" s="17" t="e">
        <f t="shared" si="1"/>
        <v>#VALUE!</v>
      </c>
      <c r="I101" s="17" t="e">
        <f>IF(新様式97_看護職員処遇改善評価料・入院ベースアップ評価料!$M$110=B101,"",IF(H101&lt;=0,"該当",""))</f>
        <v>#VALUE!</v>
      </c>
      <c r="J101" s="17" t="e">
        <f>IF(AND(A101&lt;=#REF!,#REF!&lt;'リスト（看護処遇）'!B101),"該当","")</f>
        <v>#REF!</v>
      </c>
      <c r="K101" s="17" t="s">
        <v>992</v>
      </c>
    </row>
    <row r="102" spans="1:11">
      <c r="A102" s="17">
        <v>98.5</v>
      </c>
      <c r="B102" s="17">
        <v>99.5</v>
      </c>
      <c r="C102" s="17" t="s">
        <v>993</v>
      </c>
      <c r="D102" s="17">
        <v>99</v>
      </c>
      <c r="F102" s="162" t="e">
        <f>新様式97_看護職員処遇改善評価料・入院ベースアップ評価料!$M$110-A102</f>
        <v>#VALUE!</v>
      </c>
      <c r="G102" s="162" t="e">
        <f>新様式97_看護職員処遇改善評価料・入院ベースアップ評価料!$M$110-B102</f>
        <v>#VALUE!</v>
      </c>
      <c r="H102" s="17" t="e">
        <f t="shared" si="1"/>
        <v>#VALUE!</v>
      </c>
      <c r="I102" s="17" t="e">
        <f>IF(新様式97_看護職員処遇改善評価料・入院ベースアップ評価料!$M$110=B102,"",IF(H102&lt;=0,"該当",""))</f>
        <v>#VALUE!</v>
      </c>
      <c r="J102" s="17" t="e">
        <f>IF(AND(A102&lt;=#REF!,#REF!&lt;'リスト（看護処遇）'!B102),"該当","")</f>
        <v>#REF!</v>
      </c>
      <c r="K102" s="17" t="s">
        <v>993</v>
      </c>
    </row>
    <row r="103" spans="1:11">
      <c r="A103" s="17">
        <v>99.5</v>
      </c>
      <c r="B103" s="17">
        <v>100.5</v>
      </c>
      <c r="C103" s="17" t="s">
        <v>994</v>
      </c>
      <c r="D103" s="17">
        <v>100</v>
      </c>
      <c r="F103" s="162" t="e">
        <f>新様式97_看護職員処遇改善評価料・入院ベースアップ評価料!$M$110-A103</f>
        <v>#VALUE!</v>
      </c>
      <c r="G103" s="162" t="e">
        <f>新様式97_看護職員処遇改善評価料・入院ベースアップ評価料!$M$110-B103</f>
        <v>#VALUE!</v>
      </c>
      <c r="H103" s="17" t="e">
        <f t="shared" si="1"/>
        <v>#VALUE!</v>
      </c>
      <c r="I103" s="17" t="e">
        <f>IF(新様式97_看護職員処遇改善評価料・入院ベースアップ評価料!$M$110=B103,"",IF(H103&lt;=0,"該当",""))</f>
        <v>#VALUE!</v>
      </c>
      <c r="J103" s="17" t="e">
        <f>IF(AND(A103&lt;=#REF!,#REF!&lt;'リスト（看護処遇）'!B103),"該当","")</f>
        <v>#REF!</v>
      </c>
      <c r="K103" s="17" t="s">
        <v>994</v>
      </c>
    </row>
    <row r="104" spans="1:11">
      <c r="A104" s="17">
        <v>100.5</v>
      </c>
      <c r="B104" s="17">
        <v>101.5</v>
      </c>
      <c r="C104" s="17" t="s">
        <v>995</v>
      </c>
      <c r="D104" s="17">
        <v>101</v>
      </c>
      <c r="F104" s="162" t="e">
        <f>新様式97_看護職員処遇改善評価料・入院ベースアップ評価料!$M$110-A104</f>
        <v>#VALUE!</v>
      </c>
      <c r="G104" s="162" t="e">
        <f>新様式97_看護職員処遇改善評価料・入院ベースアップ評価料!$M$110-B104</f>
        <v>#VALUE!</v>
      </c>
      <c r="H104" s="17" t="e">
        <f t="shared" si="1"/>
        <v>#VALUE!</v>
      </c>
      <c r="I104" s="17" t="e">
        <f>IF(新様式97_看護職員処遇改善評価料・入院ベースアップ評価料!$M$110=B104,"",IF(H104&lt;=0,"該当",""))</f>
        <v>#VALUE!</v>
      </c>
      <c r="J104" s="17" t="e">
        <f>IF(AND(A104&lt;=#REF!,#REF!&lt;'リスト（看護処遇）'!B104),"該当","")</f>
        <v>#REF!</v>
      </c>
      <c r="K104" s="17" t="s">
        <v>995</v>
      </c>
    </row>
    <row r="105" spans="1:11">
      <c r="A105" s="17">
        <v>101.5</v>
      </c>
      <c r="B105" s="17">
        <v>102.5</v>
      </c>
      <c r="C105" s="17" t="s">
        <v>996</v>
      </c>
      <c r="D105" s="17">
        <v>102</v>
      </c>
      <c r="F105" s="162" t="e">
        <f>新様式97_看護職員処遇改善評価料・入院ベースアップ評価料!$M$110-A105</f>
        <v>#VALUE!</v>
      </c>
      <c r="G105" s="162" t="e">
        <f>新様式97_看護職員処遇改善評価料・入院ベースアップ評価料!$M$110-B105</f>
        <v>#VALUE!</v>
      </c>
      <c r="H105" s="17" t="e">
        <f t="shared" si="1"/>
        <v>#VALUE!</v>
      </c>
      <c r="I105" s="17" t="e">
        <f>IF(新様式97_看護職員処遇改善評価料・入院ベースアップ評価料!$M$110=B105,"",IF(H105&lt;=0,"該当",""))</f>
        <v>#VALUE!</v>
      </c>
      <c r="J105" s="17" t="e">
        <f>IF(AND(A105&lt;=#REF!,#REF!&lt;'リスト（看護処遇）'!B105),"該当","")</f>
        <v>#REF!</v>
      </c>
      <c r="K105" s="17" t="s">
        <v>996</v>
      </c>
    </row>
    <row r="106" spans="1:11">
      <c r="A106" s="17">
        <v>102.5</v>
      </c>
      <c r="B106" s="17">
        <v>103.5</v>
      </c>
      <c r="C106" s="17" t="s">
        <v>997</v>
      </c>
      <c r="D106" s="17">
        <v>103</v>
      </c>
      <c r="F106" s="162" t="e">
        <f>新様式97_看護職員処遇改善評価料・入院ベースアップ評価料!$M$110-A106</f>
        <v>#VALUE!</v>
      </c>
      <c r="G106" s="162" t="e">
        <f>新様式97_看護職員処遇改善評価料・入院ベースアップ評価料!$M$110-B106</f>
        <v>#VALUE!</v>
      </c>
      <c r="H106" s="17" t="e">
        <f t="shared" si="1"/>
        <v>#VALUE!</v>
      </c>
      <c r="I106" s="17" t="e">
        <f>IF(新様式97_看護職員処遇改善評価料・入院ベースアップ評価料!$M$110=B106,"",IF(H106&lt;=0,"該当",""))</f>
        <v>#VALUE!</v>
      </c>
      <c r="J106" s="17" t="e">
        <f>IF(AND(A106&lt;=#REF!,#REF!&lt;'リスト（看護処遇）'!B106),"該当","")</f>
        <v>#REF!</v>
      </c>
      <c r="K106" s="17" t="s">
        <v>997</v>
      </c>
    </row>
    <row r="107" spans="1:11">
      <c r="A107" s="17">
        <v>103.5</v>
      </c>
      <c r="B107" s="17">
        <v>104.5</v>
      </c>
      <c r="C107" s="17" t="s">
        <v>998</v>
      </c>
      <c r="D107" s="17">
        <v>104</v>
      </c>
      <c r="F107" s="162" t="e">
        <f>新様式97_看護職員処遇改善評価料・入院ベースアップ評価料!$M$110-A107</f>
        <v>#VALUE!</v>
      </c>
      <c r="G107" s="162" t="e">
        <f>新様式97_看護職員処遇改善評価料・入院ベースアップ評価料!$M$110-B107</f>
        <v>#VALUE!</v>
      </c>
      <c r="H107" s="17" t="e">
        <f t="shared" si="1"/>
        <v>#VALUE!</v>
      </c>
      <c r="I107" s="17" t="e">
        <f>IF(新様式97_看護職員処遇改善評価料・入院ベースアップ評価料!$M$110=B107,"",IF(H107&lt;=0,"該当",""))</f>
        <v>#VALUE!</v>
      </c>
      <c r="J107" s="17" t="e">
        <f>IF(AND(A107&lt;=#REF!,#REF!&lt;'リスト（看護処遇）'!B107),"該当","")</f>
        <v>#REF!</v>
      </c>
      <c r="K107" s="17" t="s">
        <v>998</v>
      </c>
    </row>
    <row r="108" spans="1:11">
      <c r="A108" s="17">
        <v>104.5</v>
      </c>
      <c r="B108" s="17">
        <v>105.5</v>
      </c>
      <c r="C108" s="17" t="s">
        <v>999</v>
      </c>
      <c r="D108" s="17">
        <v>105</v>
      </c>
      <c r="F108" s="162" t="e">
        <f>新様式97_看護職員処遇改善評価料・入院ベースアップ評価料!$M$110-A108</f>
        <v>#VALUE!</v>
      </c>
      <c r="G108" s="162" t="e">
        <f>新様式97_看護職員処遇改善評価料・入院ベースアップ評価料!$M$110-B108</f>
        <v>#VALUE!</v>
      </c>
      <c r="H108" s="17" t="e">
        <f t="shared" si="1"/>
        <v>#VALUE!</v>
      </c>
      <c r="I108" s="17" t="e">
        <f>IF(新様式97_看護職員処遇改善評価料・入院ベースアップ評価料!$M$110=B108,"",IF(H108&lt;=0,"該当",""))</f>
        <v>#VALUE!</v>
      </c>
      <c r="J108" s="17" t="e">
        <f>IF(AND(A108&lt;=#REF!,#REF!&lt;'リスト（看護処遇）'!B108),"該当","")</f>
        <v>#REF!</v>
      </c>
      <c r="K108" s="17" t="s">
        <v>999</v>
      </c>
    </row>
    <row r="109" spans="1:11">
      <c r="A109" s="17">
        <v>105.5</v>
      </c>
      <c r="B109" s="17">
        <v>106.5</v>
      </c>
      <c r="C109" s="17" t="s">
        <v>1000</v>
      </c>
      <c r="D109" s="17">
        <v>106</v>
      </c>
      <c r="F109" s="162" t="e">
        <f>新様式97_看護職員処遇改善評価料・入院ベースアップ評価料!$M$110-A109</f>
        <v>#VALUE!</v>
      </c>
      <c r="G109" s="162" t="e">
        <f>新様式97_看護職員処遇改善評価料・入院ベースアップ評価料!$M$110-B109</f>
        <v>#VALUE!</v>
      </c>
      <c r="H109" s="17" t="e">
        <f t="shared" si="1"/>
        <v>#VALUE!</v>
      </c>
      <c r="I109" s="17" t="e">
        <f>IF(新様式97_看護職員処遇改善評価料・入院ベースアップ評価料!$M$110=B109,"",IF(H109&lt;=0,"該当",""))</f>
        <v>#VALUE!</v>
      </c>
      <c r="J109" s="17" t="e">
        <f>IF(AND(A109&lt;=#REF!,#REF!&lt;'リスト（看護処遇）'!B109),"該当","")</f>
        <v>#REF!</v>
      </c>
      <c r="K109" s="17" t="s">
        <v>1000</v>
      </c>
    </row>
    <row r="110" spans="1:11">
      <c r="A110" s="17">
        <v>106.5</v>
      </c>
      <c r="B110" s="17">
        <v>107.5</v>
      </c>
      <c r="C110" s="17" t="s">
        <v>1001</v>
      </c>
      <c r="D110" s="17">
        <v>107</v>
      </c>
      <c r="F110" s="162" t="e">
        <f>新様式97_看護職員処遇改善評価料・入院ベースアップ評価料!$M$110-A110</f>
        <v>#VALUE!</v>
      </c>
      <c r="G110" s="162" t="e">
        <f>新様式97_看護職員処遇改善評価料・入院ベースアップ評価料!$M$110-B110</f>
        <v>#VALUE!</v>
      </c>
      <c r="H110" s="17" t="e">
        <f t="shared" si="1"/>
        <v>#VALUE!</v>
      </c>
      <c r="I110" s="17" t="e">
        <f>IF(新様式97_看護職員処遇改善評価料・入院ベースアップ評価料!$M$110=B110,"",IF(H110&lt;=0,"該当",""))</f>
        <v>#VALUE!</v>
      </c>
      <c r="J110" s="17" t="e">
        <f>IF(AND(A110&lt;=#REF!,#REF!&lt;'リスト（看護処遇）'!B110),"該当","")</f>
        <v>#REF!</v>
      </c>
      <c r="K110" s="17" t="s">
        <v>1001</v>
      </c>
    </row>
    <row r="111" spans="1:11">
      <c r="A111" s="17">
        <v>107.5</v>
      </c>
      <c r="B111" s="17">
        <v>108.5</v>
      </c>
      <c r="C111" s="17" t="s">
        <v>1002</v>
      </c>
      <c r="D111" s="17">
        <v>108</v>
      </c>
      <c r="F111" s="162" t="e">
        <f>新様式97_看護職員処遇改善評価料・入院ベースアップ評価料!$M$110-A111</f>
        <v>#VALUE!</v>
      </c>
      <c r="G111" s="162" t="e">
        <f>新様式97_看護職員処遇改善評価料・入院ベースアップ評価料!$M$110-B111</f>
        <v>#VALUE!</v>
      </c>
      <c r="H111" s="17" t="e">
        <f t="shared" si="1"/>
        <v>#VALUE!</v>
      </c>
      <c r="I111" s="17" t="e">
        <f>IF(新様式97_看護職員処遇改善評価料・入院ベースアップ評価料!$M$110=B111,"",IF(H111&lt;=0,"該当",""))</f>
        <v>#VALUE!</v>
      </c>
      <c r="J111" s="17" t="e">
        <f>IF(AND(A111&lt;=#REF!,#REF!&lt;'リスト（看護処遇）'!B111),"該当","")</f>
        <v>#REF!</v>
      </c>
      <c r="K111" s="17" t="s">
        <v>1002</v>
      </c>
    </row>
    <row r="112" spans="1:11">
      <c r="A112" s="17">
        <v>108.5</v>
      </c>
      <c r="B112" s="17">
        <v>109.5</v>
      </c>
      <c r="C112" s="17" t="s">
        <v>1003</v>
      </c>
      <c r="D112" s="17">
        <v>109</v>
      </c>
      <c r="F112" s="162" t="e">
        <f>新様式97_看護職員処遇改善評価料・入院ベースアップ評価料!$M$110-A112</f>
        <v>#VALUE!</v>
      </c>
      <c r="G112" s="162" t="e">
        <f>新様式97_看護職員処遇改善評価料・入院ベースアップ評価料!$M$110-B112</f>
        <v>#VALUE!</v>
      </c>
      <c r="H112" s="17" t="e">
        <f t="shared" si="1"/>
        <v>#VALUE!</v>
      </c>
      <c r="I112" s="17" t="e">
        <f>IF(新様式97_看護職員処遇改善評価料・入院ベースアップ評価料!$M$110=B112,"",IF(H112&lt;=0,"該当",""))</f>
        <v>#VALUE!</v>
      </c>
      <c r="J112" s="17" t="e">
        <f>IF(AND(A112&lt;=#REF!,#REF!&lt;'リスト（看護処遇）'!B112),"該当","")</f>
        <v>#REF!</v>
      </c>
      <c r="K112" s="17" t="s">
        <v>1003</v>
      </c>
    </row>
    <row r="113" spans="1:11">
      <c r="A113" s="17">
        <v>109.5</v>
      </c>
      <c r="B113" s="17">
        <v>110.5</v>
      </c>
      <c r="C113" s="17" t="s">
        <v>1004</v>
      </c>
      <c r="D113" s="17">
        <v>110</v>
      </c>
      <c r="F113" s="162" t="e">
        <f>新様式97_看護職員処遇改善評価料・入院ベースアップ評価料!$M$110-A113</f>
        <v>#VALUE!</v>
      </c>
      <c r="G113" s="162" t="e">
        <f>新様式97_看護職員処遇改善評価料・入院ベースアップ評価料!$M$110-B113</f>
        <v>#VALUE!</v>
      </c>
      <c r="H113" s="17" t="e">
        <f t="shared" si="1"/>
        <v>#VALUE!</v>
      </c>
      <c r="I113" s="17" t="e">
        <f>IF(新様式97_看護職員処遇改善評価料・入院ベースアップ評価料!$M$110=B113,"",IF(H113&lt;=0,"該当",""))</f>
        <v>#VALUE!</v>
      </c>
      <c r="J113" s="17" t="e">
        <f>IF(AND(A113&lt;=#REF!,#REF!&lt;'リスト（看護処遇）'!B113),"該当","")</f>
        <v>#REF!</v>
      </c>
      <c r="K113" s="17" t="s">
        <v>1004</v>
      </c>
    </row>
    <row r="114" spans="1:11">
      <c r="A114" s="17">
        <v>110.5</v>
      </c>
      <c r="B114" s="17">
        <v>111.5</v>
      </c>
      <c r="C114" s="17" t="s">
        <v>1005</v>
      </c>
      <c r="D114" s="17">
        <v>111</v>
      </c>
      <c r="F114" s="162" t="e">
        <f>新様式97_看護職員処遇改善評価料・入院ベースアップ評価料!$M$110-A114</f>
        <v>#VALUE!</v>
      </c>
      <c r="G114" s="162" t="e">
        <f>新様式97_看護職員処遇改善評価料・入院ベースアップ評価料!$M$110-B114</f>
        <v>#VALUE!</v>
      </c>
      <c r="H114" s="17" t="e">
        <f t="shared" si="1"/>
        <v>#VALUE!</v>
      </c>
      <c r="I114" s="17" t="e">
        <f>IF(新様式97_看護職員処遇改善評価料・入院ベースアップ評価料!$M$110=B114,"",IF(H114&lt;=0,"該当",""))</f>
        <v>#VALUE!</v>
      </c>
      <c r="J114" s="17" t="e">
        <f>IF(AND(A114&lt;=#REF!,#REF!&lt;'リスト（看護処遇）'!B114),"該当","")</f>
        <v>#REF!</v>
      </c>
      <c r="K114" s="17" t="s">
        <v>1005</v>
      </c>
    </row>
    <row r="115" spans="1:11">
      <c r="A115" s="17">
        <v>111.5</v>
      </c>
      <c r="B115" s="17">
        <v>112.5</v>
      </c>
      <c r="C115" s="17" t="s">
        <v>1006</v>
      </c>
      <c r="D115" s="17">
        <v>112</v>
      </c>
      <c r="F115" s="162" t="e">
        <f>新様式97_看護職員処遇改善評価料・入院ベースアップ評価料!$M$110-A115</f>
        <v>#VALUE!</v>
      </c>
      <c r="G115" s="162" t="e">
        <f>新様式97_看護職員処遇改善評価料・入院ベースアップ評価料!$M$110-B115</f>
        <v>#VALUE!</v>
      </c>
      <c r="H115" s="17" t="e">
        <f t="shared" si="1"/>
        <v>#VALUE!</v>
      </c>
      <c r="I115" s="17" t="e">
        <f>IF(新様式97_看護職員処遇改善評価料・入院ベースアップ評価料!$M$110=B115,"",IF(H115&lt;=0,"該当",""))</f>
        <v>#VALUE!</v>
      </c>
      <c r="J115" s="17" t="e">
        <f>IF(AND(A115&lt;=#REF!,#REF!&lt;'リスト（看護処遇）'!B115),"該当","")</f>
        <v>#REF!</v>
      </c>
      <c r="K115" s="17" t="s">
        <v>1006</v>
      </c>
    </row>
    <row r="116" spans="1:11">
      <c r="A116" s="17">
        <v>112.5</v>
      </c>
      <c r="B116" s="17">
        <v>113.5</v>
      </c>
      <c r="C116" s="17" t="s">
        <v>1007</v>
      </c>
      <c r="D116" s="17">
        <v>113</v>
      </c>
      <c r="F116" s="162" t="e">
        <f>新様式97_看護職員処遇改善評価料・入院ベースアップ評価料!$M$110-A116</f>
        <v>#VALUE!</v>
      </c>
      <c r="G116" s="162" t="e">
        <f>新様式97_看護職員処遇改善評価料・入院ベースアップ評価料!$M$110-B116</f>
        <v>#VALUE!</v>
      </c>
      <c r="H116" s="17" t="e">
        <f t="shared" si="1"/>
        <v>#VALUE!</v>
      </c>
      <c r="I116" s="17" t="e">
        <f>IF(新様式97_看護職員処遇改善評価料・入院ベースアップ評価料!$M$110=B116,"",IF(H116&lt;=0,"該当",""))</f>
        <v>#VALUE!</v>
      </c>
      <c r="J116" s="17" t="e">
        <f>IF(AND(A116&lt;=#REF!,#REF!&lt;'リスト（看護処遇）'!B116),"該当","")</f>
        <v>#REF!</v>
      </c>
      <c r="K116" s="17" t="s">
        <v>1007</v>
      </c>
    </row>
    <row r="117" spans="1:11">
      <c r="A117" s="17">
        <v>113.5</v>
      </c>
      <c r="B117" s="17">
        <v>114.5</v>
      </c>
      <c r="C117" s="17" t="s">
        <v>1008</v>
      </c>
      <c r="D117" s="17">
        <v>114</v>
      </c>
      <c r="F117" s="162" t="e">
        <f>新様式97_看護職員処遇改善評価料・入院ベースアップ評価料!$M$110-A117</f>
        <v>#VALUE!</v>
      </c>
      <c r="G117" s="162" t="e">
        <f>新様式97_看護職員処遇改善評価料・入院ベースアップ評価料!$M$110-B117</f>
        <v>#VALUE!</v>
      </c>
      <c r="H117" s="17" t="e">
        <f t="shared" si="1"/>
        <v>#VALUE!</v>
      </c>
      <c r="I117" s="17" t="e">
        <f>IF(新様式97_看護職員処遇改善評価料・入院ベースアップ評価料!$M$110=B117,"",IF(H117&lt;=0,"該当",""))</f>
        <v>#VALUE!</v>
      </c>
      <c r="J117" s="17" t="e">
        <f>IF(AND(A117&lt;=#REF!,#REF!&lt;'リスト（看護処遇）'!B117),"該当","")</f>
        <v>#REF!</v>
      </c>
      <c r="K117" s="17" t="s">
        <v>1008</v>
      </c>
    </row>
    <row r="118" spans="1:11">
      <c r="A118" s="17">
        <v>114.5</v>
      </c>
      <c r="B118" s="17">
        <v>115.5</v>
      </c>
      <c r="C118" s="17" t="s">
        <v>1009</v>
      </c>
      <c r="D118" s="17">
        <v>115</v>
      </c>
      <c r="F118" s="162" t="e">
        <f>新様式97_看護職員処遇改善評価料・入院ベースアップ評価料!$M$110-A118</f>
        <v>#VALUE!</v>
      </c>
      <c r="G118" s="162" t="e">
        <f>新様式97_看護職員処遇改善評価料・入院ベースアップ評価料!$M$110-B118</f>
        <v>#VALUE!</v>
      </c>
      <c r="H118" s="17" t="e">
        <f t="shared" si="1"/>
        <v>#VALUE!</v>
      </c>
      <c r="I118" s="17" t="e">
        <f>IF(新様式97_看護職員処遇改善評価料・入院ベースアップ評価料!$M$110=B118,"",IF(H118&lt;=0,"該当",""))</f>
        <v>#VALUE!</v>
      </c>
      <c r="J118" s="17" t="e">
        <f>IF(AND(A118&lt;=#REF!,#REF!&lt;'リスト（看護処遇）'!B118),"該当","")</f>
        <v>#REF!</v>
      </c>
      <c r="K118" s="17" t="s">
        <v>1009</v>
      </c>
    </row>
    <row r="119" spans="1:11">
      <c r="A119" s="17">
        <v>115.5</v>
      </c>
      <c r="B119" s="17">
        <v>116.5</v>
      </c>
      <c r="C119" s="17" t="s">
        <v>1010</v>
      </c>
      <c r="D119" s="17">
        <v>116</v>
      </c>
      <c r="F119" s="162" t="e">
        <f>新様式97_看護職員処遇改善評価料・入院ベースアップ評価料!$M$110-A119</f>
        <v>#VALUE!</v>
      </c>
      <c r="G119" s="162" t="e">
        <f>新様式97_看護職員処遇改善評価料・入院ベースアップ評価料!$M$110-B119</f>
        <v>#VALUE!</v>
      </c>
      <c r="H119" s="17" t="e">
        <f t="shared" si="1"/>
        <v>#VALUE!</v>
      </c>
      <c r="I119" s="17" t="e">
        <f>IF(新様式97_看護職員処遇改善評価料・入院ベースアップ評価料!$M$110=B119,"",IF(H119&lt;=0,"該当",""))</f>
        <v>#VALUE!</v>
      </c>
      <c r="J119" s="17" t="e">
        <f>IF(AND(A119&lt;=#REF!,#REF!&lt;'リスト（看護処遇）'!B119),"該当","")</f>
        <v>#REF!</v>
      </c>
      <c r="K119" s="17" t="s">
        <v>1010</v>
      </c>
    </row>
    <row r="120" spans="1:11">
      <c r="A120" s="17">
        <v>116.5</v>
      </c>
      <c r="B120" s="17">
        <v>117.5</v>
      </c>
      <c r="C120" s="17" t="s">
        <v>1011</v>
      </c>
      <c r="D120" s="17">
        <v>117</v>
      </c>
      <c r="F120" s="162" t="e">
        <f>新様式97_看護職員処遇改善評価料・入院ベースアップ評価料!$M$110-A120</f>
        <v>#VALUE!</v>
      </c>
      <c r="G120" s="162" t="e">
        <f>新様式97_看護職員処遇改善評価料・入院ベースアップ評価料!$M$110-B120</f>
        <v>#VALUE!</v>
      </c>
      <c r="H120" s="17" t="e">
        <f t="shared" si="1"/>
        <v>#VALUE!</v>
      </c>
      <c r="I120" s="17" t="e">
        <f>IF(新様式97_看護職員処遇改善評価料・入院ベースアップ評価料!$M$110=B120,"",IF(H120&lt;=0,"該当",""))</f>
        <v>#VALUE!</v>
      </c>
      <c r="J120" s="17" t="e">
        <f>IF(AND(A120&lt;=#REF!,#REF!&lt;'リスト（看護処遇）'!B120),"該当","")</f>
        <v>#REF!</v>
      </c>
      <c r="K120" s="17" t="s">
        <v>1011</v>
      </c>
    </row>
    <row r="121" spans="1:11">
      <c r="A121" s="17">
        <v>117.5</v>
      </c>
      <c r="B121" s="17">
        <v>118.5</v>
      </c>
      <c r="C121" s="17" t="s">
        <v>1012</v>
      </c>
      <c r="D121" s="17">
        <v>118</v>
      </c>
      <c r="F121" s="162" t="e">
        <f>新様式97_看護職員処遇改善評価料・入院ベースアップ評価料!$M$110-A121</f>
        <v>#VALUE!</v>
      </c>
      <c r="G121" s="162" t="e">
        <f>新様式97_看護職員処遇改善評価料・入院ベースアップ評価料!$M$110-B121</f>
        <v>#VALUE!</v>
      </c>
      <c r="H121" s="17" t="e">
        <f t="shared" si="1"/>
        <v>#VALUE!</v>
      </c>
      <c r="I121" s="17" t="e">
        <f>IF(新様式97_看護職員処遇改善評価料・入院ベースアップ評価料!$M$110=B121,"",IF(H121&lt;=0,"該当",""))</f>
        <v>#VALUE!</v>
      </c>
      <c r="J121" s="17" t="e">
        <f>IF(AND(A121&lt;=#REF!,#REF!&lt;'リスト（看護処遇）'!B121),"該当","")</f>
        <v>#REF!</v>
      </c>
      <c r="K121" s="17" t="s">
        <v>1012</v>
      </c>
    </row>
    <row r="122" spans="1:11">
      <c r="A122" s="17">
        <v>118.5</v>
      </c>
      <c r="B122" s="17">
        <v>119.5</v>
      </c>
      <c r="C122" s="17" t="s">
        <v>1013</v>
      </c>
      <c r="D122" s="17">
        <v>119</v>
      </c>
      <c r="F122" s="162" t="e">
        <f>新様式97_看護職員処遇改善評価料・入院ベースアップ評価料!$M$110-A122</f>
        <v>#VALUE!</v>
      </c>
      <c r="G122" s="162" t="e">
        <f>新様式97_看護職員処遇改善評価料・入院ベースアップ評価料!$M$110-B122</f>
        <v>#VALUE!</v>
      </c>
      <c r="H122" s="17" t="e">
        <f t="shared" si="1"/>
        <v>#VALUE!</v>
      </c>
      <c r="I122" s="17" t="e">
        <f>IF(新様式97_看護職員処遇改善評価料・入院ベースアップ評価料!$M$110=B122,"",IF(H122&lt;=0,"該当",""))</f>
        <v>#VALUE!</v>
      </c>
      <c r="J122" s="17" t="e">
        <f>IF(AND(A122&lt;=#REF!,#REF!&lt;'リスト（看護処遇）'!B122),"該当","")</f>
        <v>#REF!</v>
      </c>
      <c r="K122" s="17" t="s">
        <v>1013</v>
      </c>
    </row>
    <row r="123" spans="1:11">
      <c r="A123" s="17">
        <v>119.5</v>
      </c>
      <c r="B123" s="17">
        <v>120.5</v>
      </c>
      <c r="C123" s="17" t="s">
        <v>1014</v>
      </c>
      <c r="D123" s="17">
        <v>120</v>
      </c>
      <c r="F123" s="162" t="e">
        <f>新様式97_看護職員処遇改善評価料・入院ベースアップ評価料!$M$110-A123</f>
        <v>#VALUE!</v>
      </c>
      <c r="G123" s="162" t="e">
        <f>新様式97_看護職員処遇改善評価料・入院ベースアップ評価料!$M$110-B123</f>
        <v>#VALUE!</v>
      </c>
      <c r="H123" s="17" t="e">
        <f t="shared" si="1"/>
        <v>#VALUE!</v>
      </c>
      <c r="I123" s="17" t="e">
        <f>IF(新様式97_看護職員処遇改善評価料・入院ベースアップ評価料!$M$110=B123,"",IF(H123&lt;=0,"該当",""))</f>
        <v>#VALUE!</v>
      </c>
      <c r="J123" s="17" t="e">
        <f>IF(AND(A123&lt;=#REF!,#REF!&lt;'リスト（看護処遇）'!B123),"該当","")</f>
        <v>#REF!</v>
      </c>
      <c r="K123" s="17" t="s">
        <v>1014</v>
      </c>
    </row>
    <row r="124" spans="1:11">
      <c r="A124" s="17">
        <v>120.5</v>
      </c>
      <c r="B124" s="17">
        <v>121.5</v>
      </c>
      <c r="C124" s="17" t="s">
        <v>1015</v>
      </c>
      <c r="D124" s="17">
        <v>121</v>
      </c>
      <c r="F124" s="162" t="e">
        <f>新様式97_看護職員処遇改善評価料・入院ベースアップ評価料!$M$110-A124</f>
        <v>#VALUE!</v>
      </c>
      <c r="G124" s="162" t="e">
        <f>新様式97_看護職員処遇改善評価料・入院ベースアップ評価料!$M$110-B124</f>
        <v>#VALUE!</v>
      </c>
      <c r="H124" s="17" t="e">
        <f t="shared" si="1"/>
        <v>#VALUE!</v>
      </c>
      <c r="I124" s="17" t="e">
        <f>IF(新様式97_看護職員処遇改善評価料・入院ベースアップ評価料!$M$110=B124,"",IF(H124&lt;=0,"該当",""))</f>
        <v>#VALUE!</v>
      </c>
      <c r="J124" s="17" t="e">
        <f>IF(AND(A124&lt;=#REF!,#REF!&lt;'リスト（看護処遇）'!B124),"該当","")</f>
        <v>#REF!</v>
      </c>
      <c r="K124" s="17" t="s">
        <v>1015</v>
      </c>
    </row>
    <row r="125" spans="1:11">
      <c r="A125" s="17">
        <v>121.5</v>
      </c>
      <c r="B125" s="17">
        <v>122.5</v>
      </c>
      <c r="C125" s="17" t="s">
        <v>1016</v>
      </c>
      <c r="D125" s="17">
        <v>122</v>
      </c>
      <c r="F125" s="162" t="e">
        <f>新様式97_看護職員処遇改善評価料・入院ベースアップ評価料!$M$110-A125</f>
        <v>#VALUE!</v>
      </c>
      <c r="G125" s="162" t="e">
        <f>新様式97_看護職員処遇改善評価料・入院ベースアップ評価料!$M$110-B125</f>
        <v>#VALUE!</v>
      </c>
      <c r="H125" s="17" t="e">
        <f t="shared" si="1"/>
        <v>#VALUE!</v>
      </c>
      <c r="I125" s="17" t="e">
        <f>IF(新様式97_看護職員処遇改善評価料・入院ベースアップ評価料!$M$110=B125,"",IF(H125&lt;=0,"該当",""))</f>
        <v>#VALUE!</v>
      </c>
      <c r="J125" s="17" t="e">
        <f>IF(AND(A125&lt;=#REF!,#REF!&lt;'リスト（看護処遇）'!B125),"該当","")</f>
        <v>#REF!</v>
      </c>
      <c r="K125" s="17" t="s">
        <v>1016</v>
      </c>
    </row>
    <row r="126" spans="1:11">
      <c r="A126" s="17">
        <v>122.5</v>
      </c>
      <c r="B126" s="17">
        <v>123.5</v>
      </c>
      <c r="C126" s="17" t="s">
        <v>1017</v>
      </c>
      <c r="D126" s="17">
        <v>123</v>
      </c>
      <c r="F126" s="162" t="e">
        <f>新様式97_看護職員処遇改善評価料・入院ベースアップ評価料!$M$110-A126</f>
        <v>#VALUE!</v>
      </c>
      <c r="G126" s="162" t="e">
        <f>新様式97_看護職員処遇改善評価料・入院ベースアップ評価料!$M$110-B126</f>
        <v>#VALUE!</v>
      </c>
      <c r="H126" s="17" t="e">
        <f t="shared" si="1"/>
        <v>#VALUE!</v>
      </c>
      <c r="I126" s="17" t="e">
        <f>IF(新様式97_看護職員処遇改善評価料・入院ベースアップ評価料!$M$110=B126,"",IF(H126&lt;=0,"該当",""))</f>
        <v>#VALUE!</v>
      </c>
      <c r="J126" s="17" t="e">
        <f>IF(AND(A126&lt;=#REF!,#REF!&lt;'リスト（看護処遇）'!B126),"該当","")</f>
        <v>#REF!</v>
      </c>
      <c r="K126" s="17" t="s">
        <v>1017</v>
      </c>
    </row>
    <row r="127" spans="1:11">
      <c r="A127" s="17">
        <v>123.5</v>
      </c>
      <c r="B127" s="17">
        <v>124.5</v>
      </c>
      <c r="C127" s="17" t="s">
        <v>1018</v>
      </c>
      <c r="D127" s="17">
        <v>124</v>
      </c>
      <c r="F127" s="162" t="e">
        <f>新様式97_看護職員処遇改善評価料・入院ベースアップ評価料!$M$110-A127</f>
        <v>#VALUE!</v>
      </c>
      <c r="G127" s="162" t="e">
        <f>新様式97_看護職員処遇改善評価料・入院ベースアップ評価料!$M$110-B127</f>
        <v>#VALUE!</v>
      </c>
      <c r="H127" s="17" t="e">
        <f t="shared" si="1"/>
        <v>#VALUE!</v>
      </c>
      <c r="I127" s="17" t="e">
        <f>IF(新様式97_看護職員処遇改善評価料・入院ベースアップ評価料!$M$110=B127,"",IF(H127&lt;=0,"該当",""))</f>
        <v>#VALUE!</v>
      </c>
      <c r="J127" s="17" t="e">
        <f>IF(AND(A127&lt;=#REF!,#REF!&lt;'リスト（看護処遇）'!B127),"該当","")</f>
        <v>#REF!</v>
      </c>
      <c r="K127" s="17" t="s">
        <v>1018</v>
      </c>
    </row>
    <row r="128" spans="1:11">
      <c r="A128" s="17">
        <v>124.5</v>
      </c>
      <c r="B128" s="17">
        <v>125.5</v>
      </c>
      <c r="C128" s="17" t="s">
        <v>1019</v>
      </c>
      <c r="D128" s="17">
        <v>125</v>
      </c>
      <c r="F128" s="162" t="e">
        <f>新様式97_看護職員処遇改善評価料・入院ベースアップ評価料!$M$110-A128</f>
        <v>#VALUE!</v>
      </c>
      <c r="G128" s="162" t="e">
        <f>新様式97_看護職員処遇改善評価料・入院ベースアップ評価料!$M$110-B128</f>
        <v>#VALUE!</v>
      </c>
      <c r="H128" s="17" t="e">
        <f t="shared" si="1"/>
        <v>#VALUE!</v>
      </c>
      <c r="I128" s="17" t="e">
        <f>IF(新様式97_看護職員処遇改善評価料・入院ベースアップ評価料!$M$110=B128,"",IF(H128&lt;=0,"該当",""))</f>
        <v>#VALUE!</v>
      </c>
      <c r="J128" s="17" t="e">
        <f>IF(AND(A128&lt;=#REF!,#REF!&lt;'リスト（看護処遇）'!B128),"該当","")</f>
        <v>#REF!</v>
      </c>
      <c r="K128" s="17" t="s">
        <v>1019</v>
      </c>
    </row>
    <row r="129" spans="1:11">
      <c r="A129" s="17">
        <v>125.5</v>
      </c>
      <c r="B129" s="17">
        <v>126.5</v>
      </c>
      <c r="C129" s="17" t="s">
        <v>1020</v>
      </c>
      <c r="D129" s="17">
        <v>126</v>
      </c>
      <c r="F129" s="162" t="e">
        <f>新様式97_看護職員処遇改善評価料・入院ベースアップ評価料!$M$110-A129</f>
        <v>#VALUE!</v>
      </c>
      <c r="G129" s="162" t="e">
        <f>新様式97_看護職員処遇改善評価料・入院ベースアップ評価料!$M$110-B129</f>
        <v>#VALUE!</v>
      </c>
      <c r="H129" s="17" t="e">
        <f t="shared" si="1"/>
        <v>#VALUE!</v>
      </c>
      <c r="I129" s="17" t="e">
        <f>IF(新様式97_看護職員処遇改善評価料・入院ベースアップ評価料!$M$110=B129,"",IF(H129&lt;=0,"該当",""))</f>
        <v>#VALUE!</v>
      </c>
      <c r="J129" s="17" t="e">
        <f>IF(AND(A129&lt;=#REF!,#REF!&lt;'リスト（看護処遇）'!B129),"該当","")</f>
        <v>#REF!</v>
      </c>
      <c r="K129" s="17" t="s">
        <v>1020</v>
      </c>
    </row>
    <row r="130" spans="1:11">
      <c r="A130" s="17">
        <v>126.5</v>
      </c>
      <c r="B130" s="17">
        <v>127.5</v>
      </c>
      <c r="C130" s="17" t="s">
        <v>1021</v>
      </c>
      <c r="D130" s="17">
        <v>127</v>
      </c>
      <c r="F130" s="162" t="e">
        <f>新様式97_看護職員処遇改善評価料・入院ベースアップ評価料!$M$110-A130</f>
        <v>#VALUE!</v>
      </c>
      <c r="G130" s="162" t="e">
        <f>新様式97_看護職員処遇改善評価料・入院ベースアップ評価料!$M$110-B130</f>
        <v>#VALUE!</v>
      </c>
      <c r="H130" s="17" t="e">
        <f t="shared" si="1"/>
        <v>#VALUE!</v>
      </c>
      <c r="I130" s="17" t="e">
        <f>IF(新様式97_看護職員処遇改善評価料・入院ベースアップ評価料!$M$110=B130,"",IF(H130&lt;=0,"該当",""))</f>
        <v>#VALUE!</v>
      </c>
      <c r="J130" s="17" t="e">
        <f>IF(AND(A130&lt;=#REF!,#REF!&lt;'リスト（看護処遇）'!B130),"該当","")</f>
        <v>#REF!</v>
      </c>
      <c r="K130" s="17" t="s">
        <v>1021</v>
      </c>
    </row>
    <row r="131" spans="1:11">
      <c r="A131" s="17">
        <v>127.5</v>
      </c>
      <c r="B131" s="17">
        <v>128.5</v>
      </c>
      <c r="C131" s="17" t="s">
        <v>1022</v>
      </c>
      <c r="D131" s="17">
        <v>128</v>
      </c>
      <c r="F131" s="162" t="e">
        <f>新様式97_看護職員処遇改善評価料・入院ベースアップ評価料!$M$110-A131</f>
        <v>#VALUE!</v>
      </c>
      <c r="G131" s="162" t="e">
        <f>新様式97_看護職員処遇改善評価料・入院ベースアップ評価料!$M$110-B131</f>
        <v>#VALUE!</v>
      </c>
      <c r="H131" s="17" t="e">
        <f t="shared" si="1"/>
        <v>#VALUE!</v>
      </c>
      <c r="I131" s="17" t="e">
        <f>IF(新様式97_看護職員処遇改善評価料・入院ベースアップ評価料!$M$110=B131,"",IF(H131&lt;=0,"該当",""))</f>
        <v>#VALUE!</v>
      </c>
      <c r="J131" s="17" t="e">
        <f>IF(AND(A131&lt;=#REF!,#REF!&lt;'リスト（看護処遇）'!B131),"該当","")</f>
        <v>#REF!</v>
      </c>
      <c r="K131" s="17" t="s">
        <v>1022</v>
      </c>
    </row>
    <row r="132" spans="1:11">
      <c r="A132" s="17">
        <v>128.5</v>
      </c>
      <c r="B132" s="17">
        <v>129.5</v>
      </c>
      <c r="C132" s="17" t="s">
        <v>1023</v>
      </c>
      <c r="D132" s="17">
        <v>129</v>
      </c>
      <c r="F132" s="162" t="e">
        <f>新様式97_看護職員処遇改善評価料・入院ベースアップ評価料!$M$110-A132</f>
        <v>#VALUE!</v>
      </c>
      <c r="G132" s="162" t="e">
        <f>新様式97_看護職員処遇改善評価料・入院ベースアップ評価料!$M$110-B132</f>
        <v>#VALUE!</v>
      </c>
      <c r="H132" s="17" t="e">
        <f t="shared" si="1"/>
        <v>#VALUE!</v>
      </c>
      <c r="I132" s="17" t="e">
        <f>IF(新様式97_看護職員処遇改善評価料・入院ベースアップ評価料!$M$110=B132,"",IF(H132&lt;=0,"該当",""))</f>
        <v>#VALUE!</v>
      </c>
      <c r="J132" s="17" t="e">
        <f>IF(AND(A132&lt;=#REF!,#REF!&lt;'リスト（看護処遇）'!B132),"該当","")</f>
        <v>#REF!</v>
      </c>
      <c r="K132" s="17" t="s">
        <v>1023</v>
      </c>
    </row>
    <row r="133" spans="1:11">
      <c r="A133" s="17">
        <v>129.5</v>
      </c>
      <c r="B133" s="17">
        <v>130.5</v>
      </c>
      <c r="C133" s="17" t="s">
        <v>1024</v>
      </c>
      <c r="D133" s="17">
        <v>130</v>
      </c>
      <c r="F133" s="162" t="e">
        <f>新様式97_看護職員処遇改善評価料・入院ベースアップ評価料!$M$110-A133</f>
        <v>#VALUE!</v>
      </c>
      <c r="G133" s="162" t="e">
        <f>新様式97_看護職員処遇改善評価料・入院ベースアップ評価料!$M$110-B133</f>
        <v>#VALUE!</v>
      </c>
      <c r="H133" s="17" t="e">
        <f t="shared" ref="H133:H168" si="2">F133*G133</f>
        <v>#VALUE!</v>
      </c>
      <c r="I133" s="17" t="e">
        <f>IF(新様式97_看護職員処遇改善評価料・入院ベースアップ評価料!$M$110=B133,"",IF(H133&lt;=0,"該当",""))</f>
        <v>#VALUE!</v>
      </c>
      <c r="J133" s="17" t="e">
        <f>IF(AND(A133&lt;=#REF!,#REF!&lt;'リスト（看護処遇）'!B133),"該当","")</f>
        <v>#REF!</v>
      </c>
      <c r="K133" s="17" t="s">
        <v>1024</v>
      </c>
    </row>
    <row r="134" spans="1:11">
      <c r="A134" s="17">
        <v>130.5</v>
      </c>
      <c r="B134" s="17">
        <v>131.5</v>
      </c>
      <c r="C134" s="17" t="s">
        <v>1025</v>
      </c>
      <c r="D134" s="17">
        <v>131</v>
      </c>
      <c r="F134" s="162" t="e">
        <f>新様式97_看護職員処遇改善評価料・入院ベースアップ評価料!$M$110-A134</f>
        <v>#VALUE!</v>
      </c>
      <c r="G134" s="162" t="e">
        <f>新様式97_看護職員処遇改善評価料・入院ベースアップ評価料!$M$110-B134</f>
        <v>#VALUE!</v>
      </c>
      <c r="H134" s="17" t="e">
        <f t="shared" si="2"/>
        <v>#VALUE!</v>
      </c>
      <c r="I134" s="17" t="e">
        <f>IF(新様式97_看護職員処遇改善評価料・入院ベースアップ評価料!$M$110=B134,"",IF(H134&lt;=0,"該当",""))</f>
        <v>#VALUE!</v>
      </c>
      <c r="J134" s="17" t="e">
        <f>IF(AND(A134&lt;=#REF!,#REF!&lt;'リスト（看護処遇）'!B134),"該当","")</f>
        <v>#REF!</v>
      </c>
      <c r="K134" s="17" t="s">
        <v>1025</v>
      </c>
    </row>
    <row r="135" spans="1:11">
      <c r="A135" s="17">
        <v>131.5</v>
      </c>
      <c r="B135" s="17">
        <v>132.5</v>
      </c>
      <c r="C135" s="17" t="s">
        <v>1026</v>
      </c>
      <c r="D135" s="17">
        <v>132</v>
      </c>
      <c r="F135" s="162" t="e">
        <f>新様式97_看護職員処遇改善評価料・入院ベースアップ評価料!$M$110-A135</f>
        <v>#VALUE!</v>
      </c>
      <c r="G135" s="162" t="e">
        <f>新様式97_看護職員処遇改善評価料・入院ベースアップ評価料!$M$110-B135</f>
        <v>#VALUE!</v>
      </c>
      <c r="H135" s="17" t="e">
        <f t="shared" si="2"/>
        <v>#VALUE!</v>
      </c>
      <c r="I135" s="17" t="e">
        <f>IF(新様式97_看護職員処遇改善評価料・入院ベースアップ評価料!$M$110=B135,"",IF(H135&lt;=0,"該当",""))</f>
        <v>#VALUE!</v>
      </c>
      <c r="J135" s="17" t="e">
        <f>IF(AND(A135&lt;=#REF!,#REF!&lt;'リスト（看護処遇）'!B135),"該当","")</f>
        <v>#REF!</v>
      </c>
      <c r="K135" s="17" t="s">
        <v>1026</v>
      </c>
    </row>
    <row r="136" spans="1:11">
      <c r="A136" s="17">
        <v>132.5</v>
      </c>
      <c r="B136" s="17">
        <v>133.5</v>
      </c>
      <c r="C136" s="17" t="s">
        <v>1027</v>
      </c>
      <c r="D136" s="17">
        <v>133</v>
      </c>
      <c r="F136" s="162" t="e">
        <f>新様式97_看護職員処遇改善評価料・入院ベースアップ評価料!$M$110-A136</f>
        <v>#VALUE!</v>
      </c>
      <c r="G136" s="162" t="e">
        <f>新様式97_看護職員処遇改善評価料・入院ベースアップ評価料!$M$110-B136</f>
        <v>#VALUE!</v>
      </c>
      <c r="H136" s="17" t="e">
        <f t="shared" si="2"/>
        <v>#VALUE!</v>
      </c>
      <c r="I136" s="17" t="e">
        <f>IF(新様式97_看護職員処遇改善評価料・入院ベースアップ評価料!$M$110=B136,"",IF(H136&lt;=0,"該当",""))</f>
        <v>#VALUE!</v>
      </c>
      <c r="J136" s="17" t="e">
        <f>IF(AND(A136&lt;=#REF!,#REF!&lt;'リスト（看護処遇）'!B136),"該当","")</f>
        <v>#REF!</v>
      </c>
      <c r="K136" s="17" t="s">
        <v>1027</v>
      </c>
    </row>
    <row r="137" spans="1:11">
      <c r="A137" s="17">
        <v>133.5</v>
      </c>
      <c r="B137" s="17">
        <v>134.5</v>
      </c>
      <c r="C137" s="17" t="s">
        <v>1028</v>
      </c>
      <c r="D137" s="17">
        <v>134</v>
      </c>
      <c r="F137" s="162" t="e">
        <f>新様式97_看護職員処遇改善評価料・入院ベースアップ評価料!$M$110-A137</f>
        <v>#VALUE!</v>
      </c>
      <c r="G137" s="162" t="e">
        <f>新様式97_看護職員処遇改善評価料・入院ベースアップ評価料!$M$110-B137</f>
        <v>#VALUE!</v>
      </c>
      <c r="H137" s="17" t="e">
        <f t="shared" si="2"/>
        <v>#VALUE!</v>
      </c>
      <c r="I137" s="17" t="e">
        <f>IF(新様式97_看護職員処遇改善評価料・入院ベースアップ評価料!$M$110=B137,"",IF(H137&lt;=0,"該当",""))</f>
        <v>#VALUE!</v>
      </c>
      <c r="J137" s="17" t="e">
        <f>IF(AND(A137&lt;=#REF!,#REF!&lt;'リスト（看護処遇）'!B137),"該当","")</f>
        <v>#REF!</v>
      </c>
      <c r="K137" s="17" t="s">
        <v>1028</v>
      </c>
    </row>
    <row r="138" spans="1:11">
      <c r="A138" s="17">
        <v>134.5</v>
      </c>
      <c r="B138" s="17">
        <v>135.5</v>
      </c>
      <c r="C138" s="17" t="s">
        <v>1029</v>
      </c>
      <c r="D138" s="17">
        <v>135</v>
      </c>
      <c r="F138" s="162" t="e">
        <f>新様式97_看護職員処遇改善評価料・入院ベースアップ評価料!$M$110-A138</f>
        <v>#VALUE!</v>
      </c>
      <c r="G138" s="162" t="e">
        <f>新様式97_看護職員処遇改善評価料・入院ベースアップ評価料!$M$110-B138</f>
        <v>#VALUE!</v>
      </c>
      <c r="H138" s="17" t="e">
        <f t="shared" si="2"/>
        <v>#VALUE!</v>
      </c>
      <c r="I138" s="17" t="e">
        <f>IF(新様式97_看護職員処遇改善評価料・入院ベースアップ評価料!$M$110=B138,"",IF(H138&lt;=0,"該当",""))</f>
        <v>#VALUE!</v>
      </c>
      <c r="J138" s="17" t="e">
        <f>IF(AND(A138&lt;=#REF!,#REF!&lt;'リスト（看護処遇）'!B138),"該当","")</f>
        <v>#REF!</v>
      </c>
      <c r="K138" s="17" t="s">
        <v>1029</v>
      </c>
    </row>
    <row r="139" spans="1:11">
      <c r="A139" s="17">
        <v>135.5</v>
      </c>
      <c r="B139" s="17">
        <v>136.5</v>
      </c>
      <c r="C139" s="17" t="s">
        <v>1030</v>
      </c>
      <c r="D139" s="17">
        <v>136</v>
      </c>
      <c r="F139" s="162" t="e">
        <f>新様式97_看護職員処遇改善評価料・入院ベースアップ評価料!$M$110-A139</f>
        <v>#VALUE!</v>
      </c>
      <c r="G139" s="162" t="e">
        <f>新様式97_看護職員処遇改善評価料・入院ベースアップ評価料!$M$110-B139</f>
        <v>#VALUE!</v>
      </c>
      <c r="H139" s="17" t="e">
        <f t="shared" si="2"/>
        <v>#VALUE!</v>
      </c>
      <c r="I139" s="17" t="e">
        <f>IF(新様式97_看護職員処遇改善評価料・入院ベースアップ評価料!$M$110=B139,"",IF(H139&lt;=0,"該当",""))</f>
        <v>#VALUE!</v>
      </c>
      <c r="J139" s="17" t="e">
        <f>IF(AND(A139&lt;=#REF!,#REF!&lt;'リスト（看護処遇）'!B139),"該当","")</f>
        <v>#REF!</v>
      </c>
      <c r="K139" s="17" t="s">
        <v>1030</v>
      </c>
    </row>
    <row r="140" spans="1:11">
      <c r="A140" s="17">
        <v>136.5</v>
      </c>
      <c r="B140" s="17">
        <v>137.5</v>
      </c>
      <c r="C140" s="17" t="s">
        <v>1031</v>
      </c>
      <c r="D140" s="17">
        <v>137</v>
      </c>
      <c r="F140" s="162" t="e">
        <f>新様式97_看護職員処遇改善評価料・入院ベースアップ評価料!$M$110-A140</f>
        <v>#VALUE!</v>
      </c>
      <c r="G140" s="162" t="e">
        <f>新様式97_看護職員処遇改善評価料・入院ベースアップ評価料!$M$110-B140</f>
        <v>#VALUE!</v>
      </c>
      <c r="H140" s="17" t="e">
        <f t="shared" si="2"/>
        <v>#VALUE!</v>
      </c>
      <c r="I140" s="17" t="e">
        <f>IF(新様式97_看護職員処遇改善評価料・入院ベースアップ評価料!$M$110=B140,"",IF(H140&lt;=0,"該当",""))</f>
        <v>#VALUE!</v>
      </c>
      <c r="J140" s="17" t="e">
        <f>IF(AND(A140&lt;=#REF!,#REF!&lt;'リスト（看護処遇）'!B140),"該当","")</f>
        <v>#REF!</v>
      </c>
      <c r="K140" s="17" t="s">
        <v>1031</v>
      </c>
    </row>
    <row r="141" spans="1:11">
      <c r="A141" s="17">
        <v>137.5</v>
      </c>
      <c r="B141" s="17">
        <v>138.5</v>
      </c>
      <c r="C141" s="17" t="s">
        <v>1032</v>
      </c>
      <c r="D141" s="17">
        <v>138</v>
      </c>
      <c r="F141" s="162" t="e">
        <f>新様式97_看護職員処遇改善評価料・入院ベースアップ評価料!$M$110-A141</f>
        <v>#VALUE!</v>
      </c>
      <c r="G141" s="162" t="e">
        <f>新様式97_看護職員処遇改善評価料・入院ベースアップ評価料!$M$110-B141</f>
        <v>#VALUE!</v>
      </c>
      <c r="H141" s="17" t="e">
        <f t="shared" si="2"/>
        <v>#VALUE!</v>
      </c>
      <c r="I141" s="17" t="e">
        <f>IF(新様式97_看護職員処遇改善評価料・入院ベースアップ評価料!$M$110=B141,"",IF(H141&lt;=0,"該当",""))</f>
        <v>#VALUE!</v>
      </c>
      <c r="J141" s="17" t="e">
        <f>IF(AND(A141&lt;=#REF!,#REF!&lt;'リスト（看護処遇）'!B141),"該当","")</f>
        <v>#REF!</v>
      </c>
      <c r="K141" s="17" t="s">
        <v>1032</v>
      </c>
    </row>
    <row r="142" spans="1:11">
      <c r="A142" s="17">
        <v>138.5</v>
      </c>
      <c r="B142" s="17">
        <v>139.5</v>
      </c>
      <c r="C142" s="17" t="s">
        <v>1033</v>
      </c>
      <c r="D142" s="17">
        <v>139</v>
      </c>
      <c r="F142" s="162" t="e">
        <f>新様式97_看護職員処遇改善評価料・入院ベースアップ評価料!$M$110-A142</f>
        <v>#VALUE!</v>
      </c>
      <c r="G142" s="162" t="e">
        <f>新様式97_看護職員処遇改善評価料・入院ベースアップ評価料!$M$110-B142</f>
        <v>#VALUE!</v>
      </c>
      <c r="H142" s="17" t="e">
        <f t="shared" si="2"/>
        <v>#VALUE!</v>
      </c>
      <c r="I142" s="17" t="e">
        <f>IF(新様式97_看護職員処遇改善評価料・入院ベースアップ評価料!$M$110=B142,"",IF(H142&lt;=0,"該当",""))</f>
        <v>#VALUE!</v>
      </c>
      <c r="J142" s="17" t="e">
        <f>IF(AND(A142&lt;=#REF!,#REF!&lt;'リスト（看護処遇）'!B142),"該当","")</f>
        <v>#REF!</v>
      </c>
      <c r="K142" s="17" t="s">
        <v>1033</v>
      </c>
    </row>
    <row r="143" spans="1:11">
      <c r="A143" s="17">
        <v>139.5</v>
      </c>
      <c r="B143" s="17">
        <v>140.5</v>
      </c>
      <c r="C143" s="17" t="s">
        <v>1034</v>
      </c>
      <c r="D143" s="17">
        <v>140</v>
      </c>
      <c r="F143" s="162" t="e">
        <f>新様式97_看護職員処遇改善評価料・入院ベースアップ評価料!$M$110-A143</f>
        <v>#VALUE!</v>
      </c>
      <c r="G143" s="162" t="e">
        <f>新様式97_看護職員処遇改善評価料・入院ベースアップ評価料!$M$110-B143</f>
        <v>#VALUE!</v>
      </c>
      <c r="H143" s="17" t="e">
        <f t="shared" si="2"/>
        <v>#VALUE!</v>
      </c>
      <c r="I143" s="17" t="e">
        <f>IF(新様式97_看護職員処遇改善評価料・入院ベースアップ評価料!$M$110=B143,"",IF(H143&lt;=0,"該当",""))</f>
        <v>#VALUE!</v>
      </c>
      <c r="J143" s="17" t="e">
        <f>IF(AND(A143&lt;=#REF!,#REF!&lt;'リスト（看護処遇）'!B143),"該当","")</f>
        <v>#REF!</v>
      </c>
      <c r="K143" s="17" t="s">
        <v>1034</v>
      </c>
    </row>
    <row r="144" spans="1:11">
      <c r="A144" s="17">
        <v>140.5</v>
      </c>
      <c r="B144" s="17">
        <v>141.5</v>
      </c>
      <c r="C144" s="17" t="s">
        <v>1035</v>
      </c>
      <c r="D144" s="17">
        <v>141</v>
      </c>
      <c r="F144" s="162" t="e">
        <f>新様式97_看護職員処遇改善評価料・入院ベースアップ評価料!$M$110-A144</f>
        <v>#VALUE!</v>
      </c>
      <c r="G144" s="162" t="e">
        <f>新様式97_看護職員処遇改善評価料・入院ベースアップ評価料!$M$110-B144</f>
        <v>#VALUE!</v>
      </c>
      <c r="H144" s="17" t="e">
        <f t="shared" si="2"/>
        <v>#VALUE!</v>
      </c>
      <c r="I144" s="17" t="e">
        <f>IF(新様式97_看護職員処遇改善評価料・入院ベースアップ評価料!$M$110=B144,"",IF(H144&lt;=0,"該当",""))</f>
        <v>#VALUE!</v>
      </c>
      <c r="J144" s="17" t="e">
        <f>IF(AND(A144&lt;=#REF!,#REF!&lt;'リスト（看護処遇）'!B144),"該当","")</f>
        <v>#REF!</v>
      </c>
      <c r="K144" s="17" t="s">
        <v>1035</v>
      </c>
    </row>
    <row r="145" spans="1:11">
      <c r="A145" s="17">
        <v>141.5</v>
      </c>
      <c r="B145" s="17">
        <v>142.5</v>
      </c>
      <c r="C145" s="17" t="s">
        <v>1036</v>
      </c>
      <c r="D145" s="17">
        <v>142</v>
      </c>
      <c r="F145" s="162" t="e">
        <f>新様式97_看護職員処遇改善評価料・入院ベースアップ評価料!$M$110-A145</f>
        <v>#VALUE!</v>
      </c>
      <c r="G145" s="162" t="e">
        <f>新様式97_看護職員処遇改善評価料・入院ベースアップ評価料!$M$110-B145</f>
        <v>#VALUE!</v>
      </c>
      <c r="H145" s="17" t="e">
        <f t="shared" si="2"/>
        <v>#VALUE!</v>
      </c>
      <c r="I145" s="17" t="e">
        <f>IF(新様式97_看護職員処遇改善評価料・入院ベースアップ評価料!$M$110=B145,"",IF(H145&lt;=0,"該当",""))</f>
        <v>#VALUE!</v>
      </c>
      <c r="J145" s="17" t="e">
        <f>IF(AND(A145&lt;=#REF!,#REF!&lt;'リスト（看護処遇）'!B145),"該当","")</f>
        <v>#REF!</v>
      </c>
      <c r="K145" s="17" t="s">
        <v>1036</v>
      </c>
    </row>
    <row r="146" spans="1:11">
      <c r="A146" s="17">
        <v>142.5</v>
      </c>
      <c r="B146" s="17">
        <v>143.5</v>
      </c>
      <c r="C146" s="17" t="s">
        <v>1037</v>
      </c>
      <c r="D146" s="17">
        <v>143</v>
      </c>
      <c r="F146" s="162" t="e">
        <f>新様式97_看護職員処遇改善評価料・入院ベースアップ評価料!$M$110-A146</f>
        <v>#VALUE!</v>
      </c>
      <c r="G146" s="162" t="e">
        <f>新様式97_看護職員処遇改善評価料・入院ベースアップ評価料!$M$110-B146</f>
        <v>#VALUE!</v>
      </c>
      <c r="H146" s="17" t="e">
        <f t="shared" si="2"/>
        <v>#VALUE!</v>
      </c>
      <c r="I146" s="17" t="e">
        <f>IF(新様式97_看護職員処遇改善評価料・入院ベースアップ評価料!$M$110=B146,"",IF(H146&lt;=0,"該当",""))</f>
        <v>#VALUE!</v>
      </c>
      <c r="J146" s="17" t="e">
        <f>IF(AND(A146&lt;=#REF!,#REF!&lt;'リスト（看護処遇）'!B146),"該当","")</f>
        <v>#REF!</v>
      </c>
      <c r="K146" s="17" t="s">
        <v>1037</v>
      </c>
    </row>
    <row r="147" spans="1:11">
      <c r="A147" s="17">
        <v>143.5</v>
      </c>
      <c r="B147" s="17">
        <v>144.5</v>
      </c>
      <c r="C147" s="17" t="s">
        <v>1038</v>
      </c>
      <c r="D147" s="17">
        <v>144</v>
      </c>
      <c r="F147" s="162" t="e">
        <f>新様式97_看護職員処遇改善評価料・入院ベースアップ評価料!$M$110-A147</f>
        <v>#VALUE!</v>
      </c>
      <c r="G147" s="162" t="e">
        <f>新様式97_看護職員処遇改善評価料・入院ベースアップ評価料!$M$110-B147</f>
        <v>#VALUE!</v>
      </c>
      <c r="H147" s="17" t="e">
        <f t="shared" si="2"/>
        <v>#VALUE!</v>
      </c>
      <c r="I147" s="17" t="e">
        <f>IF(新様式97_看護職員処遇改善評価料・入院ベースアップ評価料!$M$110=B147,"",IF(H147&lt;=0,"該当",""))</f>
        <v>#VALUE!</v>
      </c>
      <c r="J147" s="17" t="e">
        <f>IF(AND(A147&lt;=#REF!,#REF!&lt;'リスト（看護処遇）'!B147),"該当","")</f>
        <v>#REF!</v>
      </c>
      <c r="K147" s="17" t="s">
        <v>1038</v>
      </c>
    </row>
    <row r="148" spans="1:11">
      <c r="A148" s="17">
        <v>144.5</v>
      </c>
      <c r="B148" s="17">
        <v>147.5</v>
      </c>
      <c r="C148" s="17" t="s">
        <v>1039</v>
      </c>
      <c r="D148" s="17">
        <v>145</v>
      </c>
      <c r="F148" s="162" t="e">
        <f>新様式97_看護職員処遇改善評価料・入院ベースアップ評価料!$M$110-A148</f>
        <v>#VALUE!</v>
      </c>
      <c r="G148" s="162" t="e">
        <f>新様式97_看護職員処遇改善評価料・入院ベースアップ評価料!$M$110-B148</f>
        <v>#VALUE!</v>
      </c>
      <c r="H148" s="17" t="e">
        <f t="shared" si="2"/>
        <v>#VALUE!</v>
      </c>
      <c r="I148" s="17" t="e">
        <f>IF(新様式97_看護職員処遇改善評価料・入院ベースアップ評価料!$M$110=B148,"",IF(H148&lt;=0,"該当",""))</f>
        <v>#VALUE!</v>
      </c>
      <c r="J148" s="17" t="e">
        <f>IF(AND(A148&lt;=#REF!,#REF!&lt;'リスト（看護処遇）'!B148),"該当","")</f>
        <v>#REF!</v>
      </c>
      <c r="K148" s="17" t="s">
        <v>1039</v>
      </c>
    </row>
    <row r="149" spans="1:11">
      <c r="A149" s="17">
        <v>147.5</v>
      </c>
      <c r="B149" s="17">
        <v>155.5</v>
      </c>
      <c r="C149" s="17" t="s">
        <v>1040</v>
      </c>
      <c r="D149" s="17">
        <v>146</v>
      </c>
      <c r="F149" s="162" t="e">
        <f>新様式97_看護職員処遇改善評価料・入院ベースアップ評価料!$M$110-A149</f>
        <v>#VALUE!</v>
      </c>
      <c r="G149" s="162" t="e">
        <f>新様式97_看護職員処遇改善評価料・入院ベースアップ評価料!$M$110-B149</f>
        <v>#VALUE!</v>
      </c>
      <c r="H149" s="17" t="e">
        <f t="shared" si="2"/>
        <v>#VALUE!</v>
      </c>
      <c r="I149" s="17" t="e">
        <f>IF(新様式97_看護職員処遇改善評価料・入院ベースアップ評価料!$M$110=B149,"",IF(H149&lt;=0,"該当",""))</f>
        <v>#VALUE!</v>
      </c>
      <c r="J149" s="17" t="e">
        <f>IF(AND(A149&lt;=#REF!,#REF!&lt;'リスト（看護処遇）'!B149),"該当","")</f>
        <v>#REF!</v>
      </c>
      <c r="K149" s="17" t="s">
        <v>1040</v>
      </c>
    </row>
    <row r="150" spans="1:11">
      <c r="A150" s="17">
        <v>155.5</v>
      </c>
      <c r="B150" s="17">
        <v>165.5</v>
      </c>
      <c r="C150" s="17" t="s">
        <v>1041</v>
      </c>
      <c r="D150" s="17">
        <v>147</v>
      </c>
      <c r="F150" s="162" t="e">
        <f>新様式97_看護職員処遇改善評価料・入院ベースアップ評価料!$M$110-A150</f>
        <v>#VALUE!</v>
      </c>
      <c r="G150" s="162" t="e">
        <f>新様式97_看護職員処遇改善評価料・入院ベースアップ評価料!$M$110-B150</f>
        <v>#VALUE!</v>
      </c>
      <c r="H150" s="17" t="e">
        <f t="shared" si="2"/>
        <v>#VALUE!</v>
      </c>
      <c r="I150" s="17" t="e">
        <f>IF(新様式97_看護職員処遇改善評価料・入院ベースアップ評価料!$M$110=B150,"",IF(H150&lt;=0,"該当",""))</f>
        <v>#VALUE!</v>
      </c>
      <c r="J150" s="17" t="e">
        <f>IF(AND(A150&lt;=#REF!,#REF!&lt;'リスト（看護処遇）'!B150),"該当","")</f>
        <v>#REF!</v>
      </c>
      <c r="K150" s="17" t="s">
        <v>1041</v>
      </c>
    </row>
    <row r="151" spans="1:11">
      <c r="A151" s="17">
        <v>165.5</v>
      </c>
      <c r="B151" s="17">
        <v>175.5</v>
      </c>
      <c r="C151" s="17" t="s">
        <v>1042</v>
      </c>
      <c r="D151" s="17">
        <v>148</v>
      </c>
      <c r="F151" s="162" t="e">
        <f>新様式97_看護職員処遇改善評価料・入院ベースアップ評価料!$M$110-A151</f>
        <v>#VALUE!</v>
      </c>
      <c r="G151" s="162" t="e">
        <f>新様式97_看護職員処遇改善評価料・入院ベースアップ評価料!$M$110-B151</f>
        <v>#VALUE!</v>
      </c>
      <c r="H151" s="17" t="e">
        <f t="shared" si="2"/>
        <v>#VALUE!</v>
      </c>
      <c r="I151" s="17" t="e">
        <f>IF(新様式97_看護職員処遇改善評価料・入院ベースアップ評価料!$M$110=B151,"",IF(H151&lt;=0,"該当",""))</f>
        <v>#VALUE!</v>
      </c>
      <c r="J151" s="17" t="e">
        <f>IF(AND(A151&lt;=#REF!,#REF!&lt;'リスト（看護処遇）'!B151),"該当","")</f>
        <v>#REF!</v>
      </c>
      <c r="K151" s="17" t="s">
        <v>1042</v>
      </c>
    </row>
    <row r="152" spans="1:11">
      <c r="A152" s="17">
        <v>175.5</v>
      </c>
      <c r="B152" s="17">
        <v>185.5</v>
      </c>
      <c r="C152" s="17" t="s">
        <v>1043</v>
      </c>
      <c r="D152" s="17">
        <v>149</v>
      </c>
      <c r="F152" s="162" t="e">
        <f>新様式97_看護職員処遇改善評価料・入院ベースアップ評価料!$M$110-A152</f>
        <v>#VALUE!</v>
      </c>
      <c r="G152" s="162" t="e">
        <f>新様式97_看護職員処遇改善評価料・入院ベースアップ評価料!$M$110-B152</f>
        <v>#VALUE!</v>
      </c>
      <c r="H152" s="17" t="e">
        <f t="shared" si="2"/>
        <v>#VALUE!</v>
      </c>
      <c r="I152" s="17" t="e">
        <f>IF(新様式97_看護職員処遇改善評価料・入院ベースアップ評価料!$M$110=B152,"",IF(H152&lt;=0,"該当",""))</f>
        <v>#VALUE!</v>
      </c>
      <c r="J152" s="17" t="e">
        <f>IF(AND(A152&lt;=#REF!,#REF!&lt;'リスト（看護処遇）'!B152),"該当","")</f>
        <v>#REF!</v>
      </c>
      <c r="K152" s="17" t="s">
        <v>1043</v>
      </c>
    </row>
    <row r="153" spans="1:11">
      <c r="A153" s="17">
        <v>185.5</v>
      </c>
      <c r="B153" s="17">
        <v>195.5</v>
      </c>
      <c r="C153" s="17" t="s">
        <v>1044</v>
      </c>
      <c r="D153" s="17">
        <v>150</v>
      </c>
      <c r="F153" s="162" t="e">
        <f>新様式97_看護職員処遇改善評価料・入院ベースアップ評価料!$M$110-A153</f>
        <v>#VALUE!</v>
      </c>
      <c r="G153" s="162" t="e">
        <f>新様式97_看護職員処遇改善評価料・入院ベースアップ評価料!$M$110-B153</f>
        <v>#VALUE!</v>
      </c>
      <c r="H153" s="17" t="e">
        <f t="shared" si="2"/>
        <v>#VALUE!</v>
      </c>
      <c r="I153" s="17" t="e">
        <f>IF(新様式97_看護職員処遇改善評価料・入院ベースアップ評価料!$M$110=B153,"",IF(H153&lt;=0,"該当",""))</f>
        <v>#VALUE!</v>
      </c>
      <c r="J153" s="17" t="e">
        <f>IF(AND(A153&lt;=#REF!,#REF!&lt;'リスト（看護処遇）'!B153),"該当","")</f>
        <v>#REF!</v>
      </c>
      <c r="K153" s="17" t="s">
        <v>1044</v>
      </c>
    </row>
    <row r="154" spans="1:11">
      <c r="A154" s="17">
        <v>195.5</v>
      </c>
      <c r="B154" s="17">
        <v>205.5</v>
      </c>
      <c r="C154" s="17" t="s">
        <v>1045</v>
      </c>
      <c r="D154" s="17">
        <v>151</v>
      </c>
      <c r="F154" s="162" t="e">
        <f>新様式97_看護職員処遇改善評価料・入院ベースアップ評価料!$M$110-A154</f>
        <v>#VALUE!</v>
      </c>
      <c r="G154" s="162" t="e">
        <f>新様式97_看護職員処遇改善評価料・入院ベースアップ評価料!$M$110-B154</f>
        <v>#VALUE!</v>
      </c>
      <c r="H154" s="17" t="e">
        <f t="shared" si="2"/>
        <v>#VALUE!</v>
      </c>
      <c r="I154" s="17" t="e">
        <f>IF(新様式97_看護職員処遇改善評価料・入院ベースアップ評価料!$M$110=B154,"",IF(H154&lt;=0,"該当",""))</f>
        <v>#VALUE!</v>
      </c>
      <c r="J154" s="17" t="e">
        <f>IF(AND(A154&lt;=#REF!,#REF!&lt;'リスト（看護処遇）'!B154),"該当","")</f>
        <v>#REF!</v>
      </c>
      <c r="K154" s="17" t="s">
        <v>1045</v>
      </c>
    </row>
    <row r="155" spans="1:11">
      <c r="A155" s="17">
        <v>205.5</v>
      </c>
      <c r="B155" s="17">
        <v>215.5</v>
      </c>
      <c r="C155" s="17" t="s">
        <v>1046</v>
      </c>
      <c r="D155" s="17">
        <v>152</v>
      </c>
      <c r="F155" s="162" t="e">
        <f>新様式97_看護職員処遇改善評価料・入院ベースアップ評価料!$M$110-A155</f>
        <v>#VALUE!</v>
      </c>
      <c r="G155" s="162" t="e">
        <f>新様式97_看護職員処遇改善評価料・入院ベースアップ評価料!$M$110-B155</f>
        <v>#VALUE!</v>
      </c>
      <c r="H155" s="17" t="e">
        <f t="shared" si="2"/>
        <v>#VALUE!</v>
      </c>
      <c r="I155" s="17" t="e">
        <f>IF(新様式97_看護職員処遇改善評価料・入院ベースアップ評価料!$M$110=B155,"",IF(H155&lt;=0,"該当",""))</f>
        <v>#VALUE!</v>
      </c>
      <c r="J155" s="17" t="e">
        <f>IF(AND(A155&lt;=#REF!,#REF!&lt;'リスト（看護処遇）'!B155),"該当","")</f>
        <v>#REF!</v>
      </c>
      <c r="K155" s="17" t="s">
        <v>1046</v>
      </c>
    </row>
    <row r="156" spans="1:11">
      <c r="A156" s="17">
        <v>215.5</v>
      </c>
      <c r="B156" s="17">
        <v>225.5</v>
      </c>
      <c r="C156" s="17" t="s">
        <v>1047</v>
      </c>
      <c r="D156" s="17">
        <v>153</v>
      </c>
      <c r="F156" s="162" t="e">
        <f>新様式97_看護職員処遇改善評価料・入院ベースアップ評価料!$M$110-A156</f>
        <v>#VALUE!</v>
      </c>
      <c r="G156" s="162" t="e">
        <f>新様式97_看護職員処遇改善評価料・入院ベースアップ評価料!$M$110-B156</f>
        <v>#VALUE!</v>
      </c>
      <c r="H156" s="17" t="e">
        <f t="shared" si="2"/>
        <v>#VALUE!</v>
      </c>
      <c r="I156" s="17" t="e">
        <f>IF(新様式97_看護職員処遇改善評価料・入院ベースアップ評価料!$M$110=B156,"",IF(H156&lt;=0,"該当",""))</f>
        <v>#VALUE!</v>
      </c>
      <c r="J156" s="17" t="e">
        <f>IF(AND(A156&lt;=#REF!,#REF!&lt;'リスト（看護処遇）'!B156),"該当","")</f>
        <v>#REF!</v>
      </c>
      <c r="K156" s="17" t="s">
        <v>1047</v>
      </c>
    </row>
    <row r="157" spans="1:11">
      <c r="A157" s="17">
        <v>225.5</v>
      </c>
      <c r="B157" s="17">
        <v>235.5</v>
      </c>
      <c r="C157" s="17" t="s">
        <v>1048</v>
      </c>
      <c r="D157" s="17">
        <v>154</v>
      </c>
      <c r="F157" s="162" t="e">
        <f>新様式97_看護職員処遇改善評価料・入院ベースアップ評価料!$M$110-A157</f>
        <v>#VALUE!</v>
      </c>
      <c r="G157" s="162" t="e">
        <f>新様式97_看護職員処遇改善評価料・入院ベースアップ評価料!$M$110-B157</f>
        <v>#VALUE!</v>
      </c>
      <c r="H157" s="17" t="e">
        <f t="shared" si="2"/>
        <v>#VALUE!</v>
      </c>
      <c r="I157" s="17" t="e">
        <f>IF(新様式97_看護職員処遇改善評価料・入院ベースアップ評価料!$M$110=B157,"",IF(H157&lt;=0,"該当",""))</f>
        <v>#VALUE!</v>
      </c>
      <c r="J157" s="17" t="e">
        <f>IF(AND(A157&lt;=#REF!,#REF!&lt;'リスト（看護処遇）'!B157),"該当","")</f>
        <v>#REF!</v>
      </c>
      <c r="K157" s="17" t="s">
        <v>1048</v>
      </c>
    </row>
    <row r="158" spans="1:11">
      <c r="A158" s="17">
        <v>235.5</v>
      </c>
      <c r="B158" s="17">
        <v>245.5</v>
      </c>
      <c r="C158" s="17" t="s">
        <v>1049</v>
      </c>
      <c r="D158" s="17">
        <v>155</v>
      </c>
      <c r="F158" s="162" t="e">
        <f>新様式97_看護職員処遇改善評価料・入院ベースアップ評価料!$M$110-A158</f>
        <v>#VALUE!</v>
      </c>
      <c r="G158" s="162" t="e">
        <f>新様式97_看護職員処遇改善評価料・入院ベースアップ評価料!$M$110-B158</f>
        <v>#VALUE!</v>
      </c>
      <c r="H158" s="17" t="e">
        <f t="shared" si="2"/>
        <v>#VALUE!</v>
      </c>
      <c r="I158" s="17" t="e">
        <f>IF(新様式97_看護職員処遇改善評価料・入院ベースアップ評価料!$M$110=B158,"",IF(H158&lt;=0,"該当",""))</f>
        <v>#VALUE!</v>
      </c>
      <c r="J158" s="17" t="e">
        <f>IF(AND(A158&lt;=#REF!,#REF!&lt;'リスト（看護処遇）'!B158),"該当","")</f>
        <v>#REF!</v>
      </c>
      <c r="K158" s="17" t="s">
        <v>1049</v>
      </c>
    </row>
    <row r="159" spans="1:11">
      <c r="A159" s="17">
        <v>245.5</v>
      </c>
      <c r="B159" s="17">
        <v>255.5</v>
      </c>
      <c r="C159" s="17" t="s">
        <v>1050</v>
      </c>
      <c r="D159" s="17">
        <v>156</v>
      </c>
      <c r="F159" s="162" t="e">
        <f>新様式97_看護職員処遇改善評価料・入院ベースアップ評価料!$M$110-A159</f>
        <v>#VALUE!</v>
      </c>
      <c r="G159" s="162" t="e">
        <f>新様式97_看護職員処遇改善評価料・入院ベースアップ評価料!$M$110-B159</f>
        <v>#VALUE!</v>
      </c>
      <c r="H159" s="17" t="e">
        <f t="shared" si="2"/>
        <v>#VALUE!</v>
      </c>
      <c r="I159" s="17" t="e">
        <f>IF(新様式97_看護職員処遇改善評価料・入院ベースアップ評価料!$M$110=B159,"",IF(H159&lt;=0,"該当",""))</f>
        <v>#VALUE!</v>
      </c>
      <c r="J159" s="17" t="e">
        <f>IF(AND(A159&lt;=#REF!,#REF!&lt;'リスト（看護処遇）'!B159),"該当","")</f>
        <v>#REF!</v>
      </c>
      <c r="K159" s="17" t="s">
        <v>1050</v>
      </c>
    </row>
    <row r="160" spans="1:11">
      <c r="A160" s="17">
        <v>255.5</v>
      </c>
      <c r="B160" s="17">
        <v>265.5</v>
      </c>
      <c r="C160" s="17" t="s">
        <v>1051</v>
      </c>
      <c r="D160" s="17">
        <v>157</v>
      </c>
      <c r="F160" s="162" t="e">
        <f>新様式97_看護職員処遇改善評価料・入院ベースアップ評価料!$M$110-A160</f>
        <v>#VALUE!</v>
      </c>
      <c r="G160" s="162" t="e">
        <f>新様式97_看護職員処遇改善評価料・入院ベースアップ評価料!$M$110-B160</f>
        <v>#VALUE!</v>
      </c>
      <c r="H160" s="17" t="e">
        <f t="shared" si="2"/>
        <v>#VALUE!</v>
      </c>
      <c r="I160" s="17" t="e">
        <f>IF(新様式97_看護職員処遇改善評価料・入院ベースアップ評価料!$M$110=B160,"",IF(H160&lt;=0,"該当",""))</f>
        <v>#VALUE!</v>
      </c>
      <c r="J160" s="17" t="e">
        <f>IF(AND(A160&lt;=#REF!,#REF!&lt;'リスト（看護処遇）'!B160),"該当","")</f>
        <v>#REF!</v>
      </c>
      <c r="K160" s="17" t="s">
        <v>1051</v>
      </c>
    </row>
    <row r="161" spans="1:11">
      <c r="A161" s="17">
        <v>265.5</v>
      </c>
      <c r="B161" s="17">
        <v>275.5</v>
      </c>
      <c r="C161" s="17" t="s">
        <v>1052</v>
      </c>
      <c r="D161" s="17">
        <v>158</v>
      </c>
      <c r="F161" s="162" t="e">
        <f>新様式97_看護職員処遇改善評価料・入院ベースアップ評価料!$M$110-A161</f>
        <v>#VALUE!</v>
      </c>
      <c r="G161" s="162" t="e">
        <f>新様式97_看護職員処遇改善評価料・入院ベースアップ評価料!$M$110-B161</f>
        <v>#VALUE!</v>
      </c>
      <c r="H161" s="17" t="e">
        <f t="shared" si="2"/>
        <v>#VALUE!</v>
      </c>
      <c r="I161" s="17" t="e">
        <f>IF(新様式97_看護職員処遇改善評価料・入院ベースアップ評価料!$M$110=B161,"",IF(H161&lt;=0,"該当",""))</f>
        <v>#VALUE!</v>
      </c>
      <c r="J161" s="17" t="e">
        <f>IF(AND(A161&lt;=#REF!,#REF!&lt;'リスト（看護処遇）'!B161),"該当","")</f>
        <v>#REF!</v>
      </c>
      <c r="K161" s="17" t="s">
        <v>1052</v>
      </c>
    </row>
    <row r="162" spans="1:11">
      <c r="A162" s="17">
        <v>275.5</v>
      </c>
      <c r="B162" s="17">
        <v>285.5</v>
      </c>
      <c r="C162" s="17" t="s">
        <v>1053</v>
      </c>
      <c r="D162" s="17">
        <v>159</v>
      </c>
      <c r="F162" s="162" t="e">
        <f>新様式97_看護職員処遇改善評価料・入院ベースアップ評価料!$M$110-A162</f>
        <v>#VALUE!</v>
      </c>
      <c r="G162" s="162" t="e">
        <f>新様式97_看護職員処遇改善評価料・入院ベースアップ評価料!$M$110-B162</f>
        <v>#VALUE!</v>
      </c>
      <c r="H162" s="17" t="e">
        <f t="shared" si="2"/>
        <v>#VALUE!</v>
      </c>
      <c r="I162" s="17" t="e">
        <f>IF(新様式97_看護職員処遇改善評価料・入院ベースアップ評価料!$M$110=B162,"",IF(H162&lt;=0,"該当",""))</f>
        <v>#VALUE!</v>
      </c>
      <c r="J162" s="17" t="e">
        <f>IF(AND(A162&lt;=#REF!,#REF!&lt;'リスト（看護処遇）'!B162),"該当","")</f>
        <v>#REF!</v>
      </c>
      <c r="K162" s="17" t="s">
        <v>1053</v>
      </c>
    </row>
    <row r="163" spans="1:11">
      <c r="A163" s="17">
        <v>285.5</v>
      </c>
      <c r="B163" s="17">
        <v>295.5</v>
      </c>
      <c r="C163" s="17" t="s">
        <v>1054</v>
      </c>
      <c r="D163" s="17">
        <v>160</v>
      </c>
      <c r="F163" s="162" t="e">
        <f>新様式97_看護職員処遇改善評価料・入院ベースアップ評価料!$M$110-A163</f>
        <v>#VALUE!</v>
      </c>
      <c r="G163" s="162" t="e">
        <f>新様式97_看護職員処遇改善評価料・入院ベースアップ評価料!$M$110-B163</f>
        <v>#VALUE!</v>
      </c>
      <c r="H163" s="17" t="e">
        <f t="shared" si="2"/>
        <v>#VALUE!</v>
      </c>
      <c r="I163" s="17" t="e">
        <f>IF(新様式97_看護職員処遇改善評価料・入院ベースアップ評価料!$M$110=B163,"",IF(H163&lt;=0,"該当",""))</f>
        <v>#VALUE!</v>
      </c>
      <c r="J163" s="17" t="e">
        <f>IF(AND(A163&lt;=#REF!,#REF!&lt;'リスト（看護処遇）'!B163),"該当","")</f>
        <v>#REF!</v>
      </c>
      <c r="K163" s="17" t="s">
        <v>1054</v>
      </c>
    </row>
    <row r="164" spans="1:11">
      <c r="A164" s="17">
        <v>295.5</v>
      </c>
      <c r="B164" s="17">
        <v>305.5</v>
      </c>
      <c r="C164" s="17" t="s">
        <v>1055</v>
      </c>
      <c r="D164" s="17">
        <v>161</v>
      </c>
      <c r="F164" s="162" t="e">
        <f>新様式97_看護職員処遇改善評価料・入院ベースアップ評価料!$M$110-A164</f>
        <v>#VALUE!</v>
      </c>
      <c r="G164" s="162" t="e">
        <f>新様式97_看護職員処遇改善評価料・入院ベースアップ評価料!$M$110-B164</f>
        <v>#VALUE!</v>
      </c>
      <c r="H164" s="17" t="e">
        <f t="shared" si="2"/>
        <v>#VALUE!</v>
      </c>
      <c r="I164" s="17" t="e">
        <f>IF(新様式97_看護職員処遇改善評価料・入院ベースアップ評価料!$M$110=B164,"",IF(H164&lt;=0,"該当",""))</f>
        <v>#VALUE!</v>
      </c>
      <c r="J164" s="17" t="e">
        <f>IF(AND(A164&lt;=#REF!,#REF!&lt;'リスト（看護処遇）'!B164),"該当","")</f>
        <v>#REF!</v>
      </c>
      <c r="K164" s="17" t="s">
        <v>1055</v>
      </c>
    </row>
    <row r="165" spans="1:11">
      <c r="A165" s="17">
        <v>305.5</v>
      </c>
      <c r="B165" s="17">
        <v>315.5</v>
      </c>
      <c r="C165" s="17" t="s">
        <v>1056</v>
      </c>
      <c r="D165" s="17">
        <v>162</v>
      </c>
      <c r="F165" s="162" t="e">
        <f>新様式97_看護職員処遇改善評価料・入院ベースアップ評価料!$M$110-A165</f>
        <v>#VALUE!</v>
      </c>
      <c r="G165" s="162" t="e">
        <f>新様式97_看護職員処遇改善評価料・入院ベースアップ評価料!$M$110-B165</f>
        <v>#VALUE!</v>
      </c>
      <c r="H165" s="17" t="e">
        <f t="shared" si="2"/>
        <v>#VALUE!</v>
      </c>
      <c r="I165" s="17" t="e">
        <f>IF(新様式97_看護職員処遇改善評価料・入院ベースアップ評価料!$M$110=B165,"",IF(H165&lt;=0,"該当",""))</f>
        <v>#VALUE!</v>
      </c>
      <c r="J165" s="17" t="e">
        <f>IF(AND(A165&lt;=#REF!,#REF!&lt;'リスト（看護処遇）'!B165),"該当","")</f>
        <v>#REF!</v>
      </c>
      <c r="K165" s="17" t="s">
        <v>1056</v>
      </c>
    </row>
    <row r="166" spans="1:11">
      <c r="A166" s="17">
        <v>315.5</v>
      </c>
      <c r="B166" s="17">
        <v>325.5</v>
      </c>
      <c r="C166" s="17" t="s">
        <v>1057</v>
      </c>
      <c r="D166" s="17">
        <v>163</v>
      </c>
      <c r="F166" s="162" t="e">
        <f>新様式97_看護職員処遇改善評価料・入院ベースアップ評価料!$M$110-A166</f>
        <v>#VALUE!</v>
      </c>
      <c r="G166" s="162" t="e">
        <f>新様式97_看護職員処遇改善評価料・入院ベースアップ評価料!$M$110-B166</f>
        <v>#VALUE!</v>
      </c>
      <c r="H166" s="17" t="e">
        <f t="shared" si="2"/>
        <v>#VALUE!</v>
      </c>
      <c r="I166" s="17" t="e">
        <f>IF(新様式97_看護職員処遇改善評価料・入院ベースアップ評価料!$M$110=B166,"",IF(H166&lt;=0,"該当",""))</f>
        <v>#VALUE!</v>
      </c>
      <c r="J166" s="17" t="e">
        <f>IF(AND(A166&lt;=#REF!,#REF!&lt;'リスト（看護処遇）'!B166),"該当","")</f>
        <v>#REF!</v>
      </c>
      <c r="K166" s="17" t="s">
        <v>1057</v>
      </c>
    </row>
    <row r="167" spans="1:11">
      <c r="A167" s="17">
        <v>325.5</v>
      </c>
      <c r="B167" s="17">
        <v>335.5</v>
      </c>
      <c r="C167" s="17" t="s">
        <v>1058</v>
      </c>
      <c r="D167" s="17">
        <v>164</v>
      </c>
      <c r="F167" s="162" t="e">
        <f>新様式97_看護職員処遇改善評価料・入院ベースアップ評価料!$M$110-A167</f>
        <v>#VALUE!</v>
      </c>
      <c r="G167" s="162" t="e">
        <f>新様式97_看護職員処遇改善評価料・入院ベースアップ評価料!$M$110-B167</f>
        <v>#VALUE!</v>
      </c>
      <c r="H167" s="17" t="e">
        <f t="shared" si="2"/>
        <v>#VALUE!</v>
      </c>
      <c r="I167" s="17" t="e">
        <f>IF(新様式97_看護職員処遇改善評価料・入院ベースアップ評価料!$M$110=B167,"",IF(H167&lt;=0,"該当",""))</f>
        <v>#VALUE!</v>
      </c>
      <c r="J167" s="17" t="e">
        <f>IF(AND(A167&lt;=#REF!,#REF!&lt;'リスト（看護処遇）'!B167),"該当","")</f>
        <v>#REF!</v>
      </c>
      <c r="K167" s="17" t="s">
        <v>1058</v>
      </c>
    </row>
    <row r="168" spans="1:11">
      <c r="A168" s="17">
        <v>335.5</v>
      </c>
      <c r="B168" s="17">
        <v>345.5</v>
      </c>
      <c r="C168" s="17" t="s">
        <v>1059</v>
      </c>
      <c r="D168" s="17">
        <v>165</v>
      </c>
      <c r="F168" s="162" t="e">
        <f>新様式97_看護職員処遇改善評価料・入院ベースアップ評価料!$M$110-A168</f>
        <v>#VALUE!</v>
      </c>
      <c r="G168" s="162" t="e">
        <f>新様式97_看護職員処遇改善評価料・入院ベースアップ評価料!$M$110-B168</f>
        <v>#VALUE!</v>
      </c>
      <c r="H168" s="17" t="e">
        <f t="shared" si="2"/>
        <v>#VALUE!</v>
      </c>
      <c r="I168" s="17" t="e">
        <f>IF(新様式97_看護職員処遇改善評価料・入院ベースアップ評価料!$M$110=B168,"",IF(H168&lt;=0,"該当",""))</f>
        <v>#VALUE!</v>
      </c>
      <c r="J168" s="17" t="e">
        <f>IF(AND(A168&lt;=#REF!,#REF!&lt;'リスト（看護処遇）'!B168),"該当","")</f>
        <v>#REF!</v>
      </c>
      <c r="K168" s="17" t="s">
        <v>1059</v>
      </c>
    </row>
    <row r="169" spans="1:11">
      <c r="A169" s="17">
        <v>345.5</v>
      </c>
      <c r="C169" s="17" t="s">
        <v>1059</v>
      </c>
      <c r="D169" s="17">
        <v>165</v>
      </c>
      <c r="F169" s="162" t="e">
        <f>新様式97_看護職員処遇改善評価料・入院ベースアップ評価料!$M$110-A169</f>
        <v>#VALUE!</v>
      </c>
      <c r="G169" s="162" t="e">
        <f>新様式97_看護職員処遇改善評価料・入院ベースアップ評価料!$M$110-B169</f>
        <v>#VALUE!</v>
      </c>
      <c r="H169" s="17" t="e">
        <f t="shared" ref="H169" si="3">F169*G169</f>
        <v>#VALUE!</v>
      </c>
      <c r="I169" s="47" t="s">
        <v>387</v>
      </c>
      <c r="J169" s="47" t="s">
        <v>387</v>
      </c>
      <c r="K169" s="17" t="s">
        <v>1059</v>
      </c>
    </row>
    <row r="170" spans="1:11">
      <c r="I170"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G50"/>
  <sheetViews>
    <sheetView workbookViewId="0"/>
  </sheetViews>
  <sheetFormatPr defaultRowHeight="18.75"/>
  <cols>
    <col min="5" max="5" width="11" bestFit="1" customWidth="1"/>
  </cols>
  <sheetData>
    <row r="1" spans="1:7">
      <c r="A1" t="s">
        <v>17</v>
      </c>
      <c r="B1" t="s">
        <v>31</v>
      </c>
      <c r="C1" t="s">
        <v>1148</v>
      </c>
      <c r="D1" t="s">
        <v>1149</v>
      </c>
      <c r="E1" t="s">
        <v>1150</v>
      </c>
      <c r="G1" t="s">
        <v>1849</v>
      </c>
    </row>
    <row r="2" spans="1:7">
      <c r="A2" s="62">
        <v>8</v>
      </c>
      <c r="B2" s="62">
        <v>1</v>
      </c>
      <c r="C2" s="62">
        <v>1</v>
      </c>
      <c r="D2" s="258" t="s">
        <v>1100</v>
      </c>
      <c r="E2" s="258" t="s">
        <v>1101</v>
      </c>
      <c r="G2" t="s">
        <v>1850</v>
      </c>
    </row>
    <row r="3" spans="1:7">
      <c r="A3" s="62">
        <v>9</v>
      </c>
      <c r="B3" s="62">
        <v>2</v>
      </c>
      <c r="C3" s="62">
        <v>2</v>
      </c>
      <c r="D3" s="258" t="s">
        <v>1102</v>
      </c>
      <c r="E3" s="258" t="s">
        <v>1151</v>
      </c>
      <c r="G3" t="s">
        <v>1851</v>
      </c>
    </row>
    <row r="4" spans="1:7">
      <c r="A4" s="62">
        <v>10</v>
      </c>
      <c r="B4" s="62">
        <v>3</v>
      </c>
      <c r="C4" s="62">
        <v>3</v>
      </c>
      <c r="D4" s="258" t="s">
        <v>1103</v>
      </c>
      <c r="E4" s="258" t="s">
        <v>1152</v>
      </c>
      <c r="G4" t="s">
        <v>60</v>
      </c>
    </row>
    <row r="5" spans="1:7">
      <c r="A5" s="62">
        <v>11</v>
      </c>
      <c r="B5" s="62">
        <v>4</v>
      </c>
      <c r="C5" s="62">
        <v>4</v>
      </c>
      <c r="D5" s="258" t="s">
        <v>1104</v>
      </c>
      <c r="E5" s="258" t="s">
        <v>1153</v>
      </c>
      <c r="G5" t="s">
        <v>1855</v>
      </c>
    </row>
    <row r="6" spans="1:7">
      <c r="A6" s="62"/>
      <c r="B6" s="62">
        <v>5</v>
      </c>
      <c r="C6" s="62">
        <v>5</v>
      </c>
      <c r="D6" s="258" t="s">
        <v>1105</v>
      </c>
      <c r="E6" s="258" t="s">
        <v>1154</v>
      </c>
      <c r="G6" t="s">
        <v>1853</v>
      </c>
    </row>
    <row r="7" spans="1:7">
      <c r="A7" s="62"/>
      <c r="B7" s="62">
        <v>6</v>
      </c>
      <c r="C7" s="62">
        <v>6</v>
      </c>
      <c r="D7" s="258" t="s">
        <v>1106</v>
      </c>
      <c r="E7" s="258" t="s">
        <v>1155</v>
      </c>
      <c r="G7" t="s">
        <v>1852</v>
      </c>
    </row>
    <row r="8" spans="1:7">
      <c r="A8" s="62"/>
      <c r="B8" s="62">
        <v>7</v>
      </c>
      <c r="C8" s="62">
        <v>7</v>
      </c>
      <c r="D8" s="258" t="s">
        <v>1107</v>
      </c>
      <c r="E8" s="258" t="s">
        <v>1156</v>
      </c>
      <c r="G8" t="s">
        <v>1856</v>
      </c>
    </row>
    <row r="9" spans="1:7">
      <c r="A9" s="62"/>
      <c r="B9" s="62">
        <v>8</v>
      </c>
      <c r="C9" s="62">
        <v>8</v>
      </c>
      <c r="D9" s="258" t="s">
        <v>1108</v>
      </c>
      <c r="E9" s="258" t="s">
        <v>1157</v>
      </c>
      <c r="G9" t="s">
        <v>1857</v>
      </c>
    </row>
    <row r="10" spans="1:7">
      <c r="A10" s="62"/>
      <c r="B10" s="62">
        <v>9</v>
      </c>
      <c r="C10" s="62">
        <v>9</v>
      </c>
      <c r="D10" s="258" t="s">
        <v>1109</v>
      </c>
      <c r="E10" s="258" t="s">
        <v>1158</v>
      </c>
      <c r="G10" t="s">
        <v>1858</v>
      </c>
    </row>
    <row r="11" spans="1:7">
      <c r="A11" s="62"/>
      <c r="B11" s="62">
        <v>10</v>
      </c>
      <c r="C11" s="62">
        <v>10</v>
      </c>
      <c r="D11" s="258" t="s">
        <v>1110</v>
      </c>
      <c r="E11" s="258" t="s">
        <v>1159</v>
      </c>
      <c r="G11" t="s">
        <v>1093</v>
      </c>
    </row>
    <row r="12" spans="1:7">
      <c r="A12" s="62"/>
      <c r="B12" s="62">
        <v>11</v>
      </c>
      <c r="C12" s="62">
        <v>11</v>
      </c>
      <c r="D12" s="258" t="s">
        <v>1111</v>
      </c>
      <c r="E12" s="258" t="s">
        <v>1160</v>
      </c>
      <c r="G12" t="s">
        <v>1859</v>
      </c>
    </row>
    <row r="13" spans="1:7">
      <c r="A13" s="62"/>
      <c r="B13" s="62">
        <v>12</v>
      </c>
      <c r="C13" s="62">
        <v>12</v>
      </c>
      <c r="D13" s="258" t="s">
        <v>1112</v>
      </c>
      <c r="E13" s="258" t="s">
        <v>1161</v>
      </c>
    </row>
    <row r="14" spans="1:7">
      <c r="A14" s="62"/>
      <c r="B14" s="62"/>
      <c r="C14" s="62">
        <v>13</v>
      </c>
      <c r="D14" s="258" t="s">
        <v>1113</v>
      </c>
      <c r="E14" s="258" t="s">
        <v>1162</v>
      </c>
    </row>
    <row r="15" spans="1:7">
      <c r="A15" s="62"/>
      <c r="B15" s="62"/>
      <c r="C15" s="62">
        <v>14</v>
      </c>
      <c r="D15" s="258" t="s">
        <v>1114</v>
      </c>
      <c r="E15" s="258" t="s">
        <v>1163</v>
      </c>
    </row>
    <row r="16" spans="1:7">
      <c r="A16" s="62"/>
      <c r="B16" s="62"/>
      <c r="C16" s="62">
        <v>15</v>
      </c>
      <c r="D16" s="258" t="s">
        <v>1115</v>
      </c>
      <c r="E16" s="258" t="s">
        <v>1164</v>
      </c>
    </row>
    <row r="17" spans="1:5">
      <c r="A17" s="62"/>
      <c r="B17" s="62"/>
      <c r="C17" s="62">
        <v>16</v>
      </c>
      <c r="D17" s="258" t="s">
        <v>1116</v>
      </c>
      <c r="E17" s="258" t="s">
        <v>1165</v>
      </c>
    </row>
    <row r="18" spans="1:5">
      <c r="A18" s="62"/>
      <c r="B18" s="62"/>
      <c r="C18" s="62">
        <v>17</v>
      </c>
      <c r="D18" s="258" t="s">
        <v>1117</v>
      </c>
      <c r="E18" s="258" t="s">
        <v>1166</v>
      </c>
    </row>
    <row r="19" spans="1:5">
      <c r="A19" s="62"/>
      <c r="B19" s="62"/>
      <c r="C19" s="62">
        <v>18</v>
      </c>
      <c r="D19" s="258" t="s">
        <v>1118</v>
      </c>
      <c r="E19" s="258" t="s">
        <v>1167</v>
      </c>
    </row>
    <row r="20" spans="1:5">
      <c r="A20" s="62"/>
      <c r="B20" s="62"/>
      <c r="C20" s="62">
        <v>19</v>
      </c>
      <c r="D20" s="258" t="s">
        <v>1119</v>
      </c>
      <c r="E20" s="258" t="s">
        <v>1168</v>
      </c>
    </row>
    <row r="21" spans="1:5">
      <c r="A21" s="62"/>
      <c r="B21" s="62"/>
      <c r="C21" s="62">
        <v>20</v>
      </c>
      <c r="D21" s="258" t="s">
        <v>1120</v>
      </c>
      <c r="E21" s="258" t="s">
        <v>1169</v>
      </c>
    </row>
    <row r="22" spans="1:5">
      <c r="A22" s="62"/>
      <c r="B22" s="62"/>
      <c r="C22" s="62">
        <v>21</v>
      </c>
      <c r="D22" s="258" t="s">
        <v>1121</v>
      </c>
      <c r="E22" s="258" t="s">
        <v>1170</v>
      </c>
    </row>
    <row r="23" spans="1:5">
      <c r="A23" s="62"/>
      <c r="B23" s="62"/>
      <c r="C23" s="62">
        <v>22</v>
      </c>
      <c r="D23" s="258" t="s">
        <v>1122</v>
      </c>
      <c r="E23" s="258" t="s">
        <v>1171</v>
      </c>
    </row>
    <row r="24" spans="1:5">
      <c r="A24" s="62"/>
      <c r="B24" s="62"/>
      <c r="C24" s="62">
        <v>23</v>
      </c>
      <c r="D24" s="258" t="s">
        <v>1123</v>
      </c>
      <c r="E24" s="258" t="s">
        <v>1172</v>
      </c>
    </row>
    <row r="25" spans="1:5">
      <c r="A25" s="62"/>
      <c r="B25" s="62"/>
      <c r="C25" s="62">
        <v>24</v>
      </c>
      <c r="D25" s="258" t="s">
        <v>1124</v>
      </c>
      <c r="E25" s="258" t="s">
        <v>1173</v>
      </c>
    </row>
    <row r="26" spans="1:5">
      <c r="A26" s="62"/>
      <c r="B26" s="62"/>
      <c r="C26" s="62">
        <v>25</v>
      </c>
      <c r="D26" s="258" t="s">
        <v>1125</v>
      </c>
      <c r="E26" s="258" t="s">
        <v>1174</v>
      </c>
    </row>
    <row r="27" spans="1:5">
      <c r="A27" s="62"/>
      <c r="B27" s="62"/>
      <c r="C27" s="62">
        <v>26</v>
      </c>
      <c r="D27" s="258" t="s">
        <v>1126</v>
      </c>
      <c r="E27" s="258" t="s">
        <v>1175</v>
      </c>
    </row>
    <row r="28" spans="1:5">
      <c r="A28" s="62"/>
      <c r="B28" s="62"/>
      <c r="C28" s="62">
        <v>27</v>
      </c>
      <c r="D28" s="258" t="s">
        <v>1127</v>
      </c>
      <c r="E28" s="258" t="s">
        <v>1176</v>
      </c>
    </row>
    <row r="29" spans="1:5">
      <c r="A29" s="62"/>
      <c r="B29" s="62"/>
      <c r="C29" s="62">
        <v>28</v>
      </c>
      <c r="D29" s="258" t="s">
        <v>1128</v>
      </c>
      <c r="E29" s="258" t="s">
        <v>1177</v>
      </c>
    </row>
    <row r="30" spans="1:5">
      <c r="A30" s="62"/>
      <c r="B30" s="62"/>
      <c r="C30" s="62">
        <v>29</v>
      </c>
      <c r="D30" s="258" t="s">
        <v>1129</v>
      </c>
      <c r="E30" s="258" t="s">
        <v>1178</v>
      </c>
    </row>
    <row r="31" spans="1:5">
      <c r="A31" s="62"/>
      <c r="B31" s="62"/>
      <c r="C31" s="62">
        <v>30</v>
      </c>
      <c r="D31" s="258" t="s">
        <v>1130</v>
      </c>
      <c r="E31" s="258" t="s">
        <v>1179</v>
      </c>
    </row>
    <row r="32" spans="1:5">
      <c r="A32" s="62"/>
      <c r="B32" s="62"/>
      <c r="C32" s="62">
        <v>31</v>
      </c>
      <c r="D32" s="258" t="s">
        <v>1131</v>
      </c>
      <c r="E32" s="258" t="s">
        <v>1180</v>
      </c>
    </row>
    <row r="33" spans="1:5">
      <c r="A33" s="62"/>
      <c r="B33" s="62"/>
      <c r="C33" s="62"/>
      <c r="D33" s="258" t="s">
        <v>1132</v>
      </c>
      <c r="E33" s="258" t="s">
        <v>1181</v>
      </c>
    </row>
    <row r="34" spans="1:5">
      <c r="A34" s="62"/>
      <c r="B34" s="62"/>
      <c r="C34" s="62"/>
      <c r="D34" s="258" t="s">
        <v>1133</v>
      </c>
      <c r="E34" s="258" t="s">
        <v>1182</v>
      </c>
    </row>
    <row r="35" spans="1:5">
      <c r="A35" s="62"/>
      <c r="B35" s="62"/>
      <c r="C35" s="62"/>
      <c r="D35" s="258" t="s">
        <v>1134</v>
      </c>
      <c r="E35" s="258" t="s">
        <v>1183</v>
      </c>
    </row>
    <row r="36" spans="1:5">
      <c r="A36" s="62"/>
      <c r="B36" s="62"/>
      <c r="C36" s="62"/>
      <c r="D36" s="258" t="s">
        <v>1135</v>
      </c>
      <c r="E36" s="258" t="s">
        <v>1184</v>
      </c>
    </row>
    <row r="37" spans="1:5">
      <c r="A37" s="62"/>
      <c r="B37" s="62"/>
      <c r="C37" s="62"/>
      <c r="D37" s="258" t="s">
        <v>1136</v>
      </c>
      <c r="E37" s="258" t="s">
        <v>1185</v>
      </c>
    </row>
    <row r="38" spans="1:5">
      <c r="A38" s="62"/>
      <c r="B38" s="62"/>
      <c r="C38" s="62"/>
      <c r="D38" s="258" t="s">
        <v>1137</v>
      </c>
      <c r="E38" s="258" t="s">
        <v>1186</v>
      </c>
    </row>
    <row r="39" spans="1:5">
      <c r="A39" s="62"/>
      <c r="B39" s="62"/>
      <c r="C39" s="62"/>
      <c r="D39" s="258" t="s">
        <v>1138</v>
      </c>
      <c r="E39" s="258" t="s">
        <v>1187</v>
      </c>
    </row>
    <row r="40" spans="1:5">
      <c r="A40" s="62"/>
      <c r="B40" s="62"/>
      <c r="C40" s="62"/>
      <c r="D40" s="258" t="s">
        <v>1139</v>
      </c>
      <c r="E40" s="258" t="s">
        <v>1188</v>
      </c>
    </row>
    <row r="41" spans="1:5">
      <c r="A41" s="62"/>
      <c r="B41" s="62"/>
      <c r="C41" s="62"/>
      <c r="D41" s="258" t="s">
        <v>1140</v>
      </c>
      <c r="E41" s="258" t="s">
        <v>1189</v>
      </c>
    </row>
    <row r="42" spans="1:5">
      <c r="A42" s="62"/>
      <c r="B42" s="62"/>
      <c r="C42" s="62"/>
      <c r="D42" s="258" t="s">
        <v>1141</v>
      </c>
      <c r="E42" s="258" t="s">
        <v>1190</v>
      </c>
    </row>
    <row r="43" spans="1:5">
      <c r="A43" s="62"/>
      <c r="B43" s="62"/>
      <c r="C43" s="62"/>
      <c r="D43" s="258" t="s">
        <v>1142</v>
      </c>
      <c r="E43" s="258" t="s">
        <v>1191</v>
      </c>
    </row>
    <row r="44" spans="1:5">
      <c r="A44" s="62"/>
      <c r="B44" s="62"/>
      <c r="C44" s="62"/>
      <c r="D44" s="258" t="s">
        <v>1143</v>
      </c>
      <c r="E44" s="258" t="s">
        <v>1192</v>
      </c>
    </row>
    <row r="45" spans="1:5">
      <c r="A45" s="62"/>
      <c r="B45" s="62"/>
      <c r="C45" s="62"/>
      <c r="D45" s="258" t="s">
        <v>1144</v>
      </c>
      <c r="E45" s="258" t="s">
        <v>1193</v>
      </c>
    </row>
    <row r="46" spans="1:5">
      <c r="A46" s="62"/>
      <c r="B46" s="62"/>
      <c r="C46" s="62"/>
      <c r="D46" s="258" t="s">
        <v>1145</v>
      </c>
      <c r="E46" s="258" t="s">
        <v>1194</v>
      </c>
    </row>
    <row r="47" spans="1:5">
      <c r="A47" s="62"/>
      <c r="B47" s="62"/>
      <c r="C47" s="62"/>
      <c r="D47" s="258" t="s">
        <v>1146</v>
      </c>
      <c r="E47" s="258" t="s">
        <v>1195</v>
      </c>
    </row>
    <row r="48" spans="1:5">
      <c r="A48" s="62"/>
      <c r="B48" s="62"/>
      <c r="C48" s="62"/>
      <c r="D48" s="258" t="s">
        <v>1147</v>
      </c>
      <c r="E48" s="258" t="s">
        <v>1196</v>
      </c>
    </row>
    <row r="49" spans="1:3">
      <c r="A49" s="62"/>
      <c r="B49" s="62"/>
      <c r="C49" s="62"/>
    </row>
    <row r="50" spans="1:3">
      <c r="A50" s="62"/>
      <c r="B50" s="62"/>
      <c r="C50" s="6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view="pageBreakPreview" zoomScale="80" zoomScaleNormal="100" zoomScaleSheetLayoutView="80" workbookViewId="0">
      <selection activeCell="D14" sqref="D14:E14"/>
    </sheetView>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401" t="s">
        <v>28</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row>
    <row r="4" spans="1:55" ht="15" customHeight="1">
      <c r="A4" s="43"/>
      <c r="B4" s="43"/>
      <c r="C4" s="43"/>
      <c r="D4" s="43"/>
      <c r="E4" s="43"/>
      <c r="G4" s="43"/>
      <c r="H4" s="43"/>
      <c r="I4" s="43"/>
    </row>
    <row r="5" spans="1:55" ht="30" customHeight="1">
      <c r="A5" s="209" t="s">
        <v>29</v>
      </c>
      <c r="B5" s="264"/>
      <c r="C5" s="268"/>
      <c r="D5" s="268"/>
      <c r="E5" s="268"/>
      <c r="F5" s="198"/>
      <c r="G5" s="26"/>
      <c r="H5" s="268"/>
      <c r="I5" s="268"/>
      <c r="J5" s="268"/>
      <c r="K5" s="268"/>
      <c r="L5" s="268"/>
      <c r="M5" s="211"/>
      <c r="N5" s="211"/>
      <c r="O5" s="211"/>
      <c r="P5" s="211"/>
      <c r="Q5" s="211"/>
      <c r="R5" s="211"/>
      <c r="S5" s="211"/>
      <c r="T5" s="211"/>
      <c r="U5" s="211"/>
      <c r="V5" s="211"/>
      <c r="W5" s="211"/>
      <c r="X5" s="211"/>
      <c r="Y5" s="268"/>
      <c r="Z5" s="268"/>
      <c r="AA5" s="268"/>
      <c r="AB5" s="268"/>
      <c r="AC5" s="268"/>
      <c r="AD5" s="268"/>
      <c r="AE5" s="289"/>
      <c r="AF5" s="268"/>
      <c r="AG5" s="268"/>
      <c r="AH5" s="31"/>
      <c r="AI5" s="31"/>
      <c r="AJ5" s="31"/>
      <c r="AK5" s="31"/>
      <c r="AL5" s="27"/>
      <c r="AM5" s="212"/>
      <c r="AN5" s="143"/>
      <c r="AO5" s="212"/>
      <c r="AS5" s="213"/>
      <c r="AT5" s="22"/>
      <c r="AU5" s="22"/>
      <c r="AV5" s="22"/>
      <c r="AW5" s="22"/>
      <c r="AX5" s="22"/>
      <c r="AY5" s="22"/>
      <c r="AZ5" s="22"/>
      <c r="BA5" s="22"/>
      <c r="BB5" s="22"/>
      <c r="BC5" s="22"/>
    </row>
    <row r="6" spans="1:55" ht="30" customHeight="1">
      <c r="A6" s="209"/>
      <c r="B6" s="407" t="str">
        <f>IF(OR(AL8=FALSE,AL12=FALSE),"※項目が未チェックです","")</f>
        <v>※項目が未チェックです</v>
      </c>
      <c r="C6" s="407"/>
      <c r="D6" s="407"/>
      <c r="E6" s="407"/>
      <c r="F6" s="407"/>
      <c r="G6" s="407"/>
      <c r="H6" s="407"/>
      <c r="I6" s="146"/>
      <c r="J6" s="146"/>
      <c r="K6" s="146"/>
      <c r="L6" s="146"/>
      <c r="M6" s="211"/>
      <c r="N6" s="211"/>
      <c r="O6" s="211"/>
      <c r="P6" s="211"/>
      <c r="Q6" s="211"/>
      <c r="R6" s="211"/>
      <c r="S6" s="211"/>
      <c r="T6" s="211"/>
      <c r="U6" s="211"/>
      <c r="V6" s="211"/>
      <c r="W6" s="211"/>
      <c r="X6" s="211"/>
      <c r="Y6" s="146"/>
      <c r="Z6" s="146"/>
      <c r="AA6" s="146"/>
      <c r="AB6" s="146"/>
      <c r="AC6" s="146"/>
      <c r="AD6" s="146"/>
      <c r="AE6" s="289"/>
      <c r="AF6" s="146"/>
      <c r="AG6" s="146"/>
      <c r="AH6" s="31"/>
      <c r="AI6" s="31"/>
      <c r="AJ6" s="31"/>
      <c r="AK6" s="31"/>
      <c r="AL6" s="27"/>
      <c r="AM6" s="212"/>
      <c r="AN6" s="143"/>
      <c r="AO6" s="212"/>
      <c r="AS6" s="213"/>
      <c r="AT6" s="22"/>
      <c r="AU6" s="22"/>
      <c r="AV6" s="22"/>
      <c r="AW6" s="22"/>
      <c r="AX6" s="22"/>
      <c r="AY6" s="22"/>
      <c r="AZ6" s="22"/>
      <c r="BA6" s="22"/>
      <c r="BB6" s="22"/>
      <c r="BC6" s="22"/>
    </row>
    <row r="7" spans="1:55" ht="30" customHeight="1" thickBot="1">
      <c r="A7" s="274"/>
      <c r="D7" s="272"/>
      <c r="E7" s="272"/>
      <c r="F7" s="272"/>
      <c r="G7" s="272"/>
      <c r="H7" s="272"/>
      <c r="I7" s="268"/>
      <c r="J7" s="268"/>
      <c r="K7" s="268"/>
      <c r="L7" s="268"/>
      <c r="M7" s="211"/>
      <c r="N7" s="211"/>
      <c r="O7" s="275" t="s">
        <v>1199</v>
      </c>
      <c r="Q7" s="211"/>
      <c r="R7" s="211"/>
      <c r="S7" s="211"/>
      <c r="T7" s="211"/>
      <c r="U7" s="211"/>
      <c r="V7" s="211"/>
      <c r="W7" s="211"/>
      <c r="X7" s="211"/>
      <c r="Y7" s="268"/>
      <c r="Z7" s="268"/>
      <c r="AA7" s="268"/>
      <c r="AB7" s="268"/>
      <c r="AC7" s="268"/>
      <c r="AD7" s="268"/>
      <c r="AE7" s="289"/>
      <c r="AF7" s="268"/>
      <c r="AG7" s="268"/>
      <c r="AH7" s="31"/>
      <c r="AI7" s="31"/>
      <c r="AJ7" s="31"/>
      <c r="AK7" s="31"/>
      <c r="AL7" s="27"/>
      <c r="AM7" s="212"/>
      <c r="AN7" s="143"/>
      <c r="AO7" s="212"/>
      <c r="AS7" s="213"/>
      <c r="AT7" s="22"/>
      <c r="AU7" s="22"/>
      <c r="AV7" s="22"/>
      <c r="AW7" s="22"/>
      <c r="AX7" s="22"/>
      <c r="AY7" s="22"/>
      <c r="AZ7" s="22"/>
      <c r="BA7" s="22"/>
      <c r="BB7" s="22"/>
      <c r="BC7" s="22"/>
    </row>
    <row r="8" spans="1:55" ht="30" customHeight="1" thickBot="1">
      <c r="A8" s="23"/>
      <c r="B8" s="214"/>
      <c r="C8" s="22"/>
      <c r="D8" s="323" t="s">
        <v>1276</v>
      </c>
      <c r="E8" s="43"/>
      <c r="F8" s="43"/>
      <c r="G8" s="43"/>
      <c r="H8" s="43"/>
      <c r="I8" s="43"/>
      <c r="J8" s="43"/>
      <c r="K8" s="43"/>
      <c r="L8" s="43"/>
      <c r="M8" s="43"/>
      <c r="N8" s="43"/>
      <c r="O8" s="43"/>
      <c r="P8" s="43"/>
      <c r="Q8" s="43"/>
      <c r="R8" s="43"/>
      <c r="S8" s="43"/>
      <c r="AL8" s="216" t="b">
        <v>0</v>
      </c>
      <c r="AM8" s="212"/>
      <c r="AN8" s="143"/>
      <c r="AO8" s="212"/>
      <c r="AS8" s="215"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1277</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2"/>
      <c r="AN9" s="143"/>
      <c r="AO9" s="212"/>
      <c r="AP9" s="27"/>
      <c r="AQ9" s="27"/>
      <c r="AR9" s="27"/>
      <c r="AS9" s="213"/>
    </row>
    <row r="10" spans="1:55" s="22" customFormat="1" ht="30" customHeight="1">
      <c r="A10" s="23"/>
      <c r="D10" s="42" t="s">
        <v>1278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7"/>
      <c r="AJ10" s="27"/>
      <c r="AK10" s="27"/>
      <c r="AL10" s="27"/>
      <c r="AM10" s="212"/>
      <c r="AN10" s="143"/>
      <c r="AO10" s="212"/>
      <c r="AP10" s="27"/>
      <c r="AQ10" s="27"/>
      <c r="AR10" s="27"/>
      <c r="AS10" s="213"/>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7"/>
      <c r="AJ11" s="27"/>
      <c r="AK11" s="27"/>
      <c r="AL11" s="27"/>
      <c r="AM11" s="212"/>
      <c r="AN11" s="143"/>
      <c r="AO11" s="212"/>
      <c r="AP11" s="27"/>
      <c r="AQ11" s="27"/>
      <c r="AR11" s="27"/>
      <c r="AS11" s="213"/>
    </row>
    <row r="12" spans="1:55" ht="30" customHeight="1" thickBot="1">
      <c r="A12" s="23"/>
      <c r="B12" s="214"/>
      <c r="C12" s="22"/>
      <c r="D12" s="22" t="s">
        <v>1279</v>
      </c>
      <c r="E12" s="43"/>
      <c r="F12" s="43"/>
      <c r="G12" s="43"/>
      <c r="H12" s="43"/>
      <c r="I12" s="43"/>
      <c r="J12" s="43"/>
      <c r="K12" s="43"/>
      <c r="L12" s="43"/>
      <c r="M12" s="43"/>
      <c r="N12" s="43"/>
      <c r="O12" s="43"/>
      <c r="P12" s="43"/>
      <c r="Q12" s="43"/>
      <c r="R12" s="43"/>
      <c r="S12" s="43"/>
      <c r="AL12" s="216" t="b">
        <v>0</v>
      </c>
      <c r="AM12" s="212"/>
      <c r="AN12" s="143"/>
      <c r="AO12" s="212"/>
      <c r="AS12" s="215"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05"/>
      <c r="E14" s="405"/>
      <c r="F14" s="50" t="s">
        <v>17</v>
      </c>
      <c r="G14" s="405"/>
      <c r="H14" s="405"/>
      <c r="I14" s="50" t="s">
        <v>31</v>
      </c>
      <c r="J14" s="405"/>
      <c r="K14" s="405"/>
      <c r="L14" s="50" t="s">
        <v>19</v>
      </c>
      <c r="M14" s="3"/>
      <c r="N14" s="3"/>
      <c r="O14" s="50" t="s">
        <v>32</v>
      </c>
      <c r="P14" s="3"/>
      <c r="Q14" s="3"/>
      <c r="R14" s="3"/>
      <c r="S14" s="406"/>
      <c r="T14" s="406"/>
      <c r="U14" s="406"/>
      <c r="V14" s="406"/>
      <c r="W14" s="406"/>
      <c r="X14" s="406"/>
      <c r="Y14" s="406"/>
      <c r="Z14" s="406"/>
      <c r="AA14" s="406"/>
      <c r="AB14" s="406"/>
      <c r="AC14" s="406"/>
      <c r="AD14" s="406"/>
      <c r="AE14" s="309"/>
      <c r="AF14" s="3"/>
      <c r="AI14" s="69"/>
      <c r="AS14" s="4"/>
    </row>
    <row r="15" spans="1:55"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310"/>
      <c r="AF15" s="4"/>
      <c r="AS15" s="4"/>
    </row>
    <row r="16" spans="1:55"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289"/>
      <c r="AF16" s="146"/>
      <c r="AG16" s="146"/>
      <c r="AH16" s="31"/>
      <c r="AI16" s="31"/>
      <c r="AJ16" s="31"/>
      <c r="AK16" s="31"/>
      <c r="AL16" s="27"/>
      <c r="AM16" s="212"/>
      <c r="AN16" s="143"/>
      <c r="AO16" s="212"/>
      <c r="AS16" s="213"/>
      <c r="AT16" s="22"/>
      <c r="AU16" s="22"/>
      <c r="AV16" s="22"/>
      <c r="AW16" s="22"/>
      <c r="AX16" s="22"/>
      <c r="AY16" s="22"/>
      <c r="AZ16" s="22"/>
      <c r="BA16" s="22"/>
      <c r="BB16" s="22"/>
      <c r="BC16" s="22"/>
    </row>
    <row r="17" spans="1:38" ht="30" customHeight="1">
      <c r="A17" s="23" t="s">
        <v>34</v>
      </c>
      <c r="B17" s="402" t="s">
        <v>35</v>
      </c>
      <c r="C17" s="402"/>
      <c r="D17" s="402"/>
      <c r="E17" s="402"/>
      <c r="F17" s="402"/>
      <c r="G17" s="402"/>
      <c r="H17" s="403" t="str">
        <f>IF(別添2!$E$6="","",別添2!$E$6)</f>
        <v/>
      </c>
      <c r="I17" s="403"/>
      <c r="J17" s="403"/>
      <c r="K17" s="403"/>
      <c r="L17" s="403"/>
      <c r="M17" s="403"/>
      <c r="N17" s="403"/>
      <c r="O17" s="403"/>
      <c r="P17" s="403"/>
      <c r="Q17" s="403"/>
      <c r="R17" s="403"/>
      <c r="S17" s="403"/>
      <c r="T17" s="403"/>
    </row>
    <row r="18" spans="1:38" ht="30" customHeight="1">
      <c r="B18" s="402" t="s">
        <v>36</v>
      </c>
      <c r="C18" s="402"/>
      <c r="D18" s="402"/>
      <c r="E18" s="402"/>
      <c r="F18" s="402"/>
      <c r="G18" s="402"/>
      <c r="H18" s="404" t="str">
        <f>IF(別添2!$H$28="","",別添2!$H$28)</f>
        <v/>
      </c>
      <c r="I18" s="404"/>
      <c r="J18" s="404"/>
      <c r="K18" s="404"/>
      <c r="L18" s="404"/>
      <c r="M18" s="404"/>
      <c r="N18" s="404"/>
      <c r="O18" s="404"/>
      <c r="P18" s="404"/>
      <c r="Q18" s="404"/>
      <c r="R18" s="404"/>
      <c r="S18" s="404"/>
      <c r="T18" s="404"/>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10"/>
      <c r="G31" s="410"/>
      <c r="H31" s="410"/>
      <c r="I31" s="410"/>
      <c r="J31" s="410"/>
      <c r="K31" s="410"/>
      <c r="L31" s="410"/>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1198</v>
      </c>
      <c r="D33" s="43"/>
      <c r="E33" s="43"/>
      <c r="F33" s="43"/>
      <c r="G33" s="43"/>
      <c r="H33" s="43"/>
      <c r="I33" s="43"/>
      <c r="J33" s="43"/>
      <c r="K33" s="43"/>
      <c r="L33" s="43"/>
      <c r="M33" s="43"/>
      <c r="N33" s="43"/>
      <c r="O33" s="43"/>
      <c r="P33" s="43"/>
      <c r="Q33" s="43"/>
      <c r="R33" s="43"/>
      <c r="S33" s="43"/>
      <c r="AL33" s="42"/>
    </row>
    <row r="34" spans="1:65" ht="30" customHeight="1">
      <c r="A34" s="23"/>
      <c r="B34" s="27" t="s">
        <v>1587</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374" t="s">
        <v>1862</v>
      </c>
      <c r="D37" s="198"/>
      <c r="E37" s="198"/>
      <c r="F37" s="26"/>
      <c r="G37" s="187"/>
      <c r="H37" s="198"/>
      <c r="I37" s="34"/>
      <c r="J37" s="34"/>
      <c r="K37" s="34"/>
      <c r="L37" s="34"/>
      <c r="M37" s="34"/>
      <c r="N37" s="34"/>
      <c r="O37" s="34"/>
      <c r="P37" s="34"/>
      <c r="Q37" s="34"/>
      <c r="R37" s="34"/>
      <c r="S37" s="198"/>
      <c r="T37" s="187"/>
      <c r="U37" s="187"/>
      <c r="V37" s="187"/>
      <c r="W37" s="187"/>
      <c r="X37" s="187"/>
      <c r="Y37" s="187"/>
      <c r="Z37" s="187"/>
      <c r="AA37" s="187"/>
      <c r="AB37" s="187"/>
      <c r="AC37" s="187"/>
      <c r="AD37" s="187"/>
      <c r="AE37" s="187"/>
      <c r="AF37" s="187"/>
      <c r="AL37" s="58"/>
      <c r="AM37" s="59"/>
      <c r="AN37" s="59"/>
      <c r="AO37" s="59"/>
      <c r="AP37" s="59"/>
      <c r="AQ37" s="59"/>
    </row>
    <row r="38" spans="1:65" ht="24.95" customHeight="1">
      <c r="A38" s="331"/>
      <c r="B38" s="283" t="s">
        <v>1432</v>
      </c>
      <c r="C38" s="187"/>
      <c r="D38" s="198"/>
      <c r="E38" s="198"/>
      <c r="F38" s="26"/>
      <c r="G38" s="187"/>
      <c r="H38" s="198"/>
      <c r="I38" s="34"/>
      <c r="J38" s="34"/>
      <c r="K38" s="34"/>
      <c r="L38" s="34"/>
      <c r="M38" s="34"/>
      <c r="N38" s="34"/>
      <c r="O38" s="34"/>
      <c r="P38" s="34"/>
      <c r="Q38" s="34"/>
      <c r="R38" s="34"/>
      <c r="S38" s="198"/>
      <c r="T38" s="187"/>
      <c r="U38" s="187"/>
      <c r="V38" s="187"/>
      <c r="W38" s="187"/>
      <c r="X38" s="187"/>
      <c r="Y38" s="187"/>
      <c r="Z38" s="187"/>
      <c r="AA38" s="187"/>
      <c r="AB38" s="187"/>
      <c r="AC38" s="187"/>
      <c r="AD38" s="187"/>
      <c r="AE38" s="187"/>
      <c r="AF38" s="187"/>
      <c r="AL38" s="58"/>
      <c r="AM38" s="59"/>
      <c r="AN38" s="59"/>
      <c r="AO38" s="59"/>
      <c r="AP38" s="59"/>
      <c r="AQ38" s="59"/>
    </row>
    <row r="39" spans="1:65" ht="24.95" customHeight="1" outlineLevel="1">
      <c r="A39" s="23"/>
      <c r="B39" s="334" t="s">
        <v>102</v>
      </c>
      <c r="C39" s="57"/>
      <c r="D39" s="42" t="s">
        <v>1275</v>
      </c>
      <c r="E39" s="43"/>
      <c r="AL39" s="59" t="b">
        <v>0</v>
      </c>
      <c r="AM39" s="59"/>
      <c r="AN39" s="59"/>
      <c r="AO39" s="59"/>
      <c r="AP39" s="59"/>
      <c r="AQ39" s="59"/>
      <c r="AY39" s="43"/>
      <c r="AZ39" s="311"/>
      <c r="BA39" s="312"/>
      <c r="BB39" s="408"/>
      <c r="BC39" s="408"/>
      <c r="BD39" s="312"/>
      <c r="BE39" s="408"/>
      <c r="BF39" s="408"/>
      <c r="BG39" s="312"/>
      <c r="BH39" s="408"/>
      <c r="BI39" s="408"/>
      <c r="BJ39" s="312"/>
      <c r="BK39" s="408"/>
      <c r="BL39" s="408"/>
      <c r="BM39" s="311"/>
    </row>
    <row r="40" spans="1:65" ht="24.95" customHeight="1" outlineLevel="1">
      <c r="A40" s="23"/>
      <c r="B40" s="334" t="s">
        <v>105</v>
      </c>
      <c r="C40" s="57"/>
      <c r="D40" s="42" t="s">
        <v>1255</v>
      </c>
      <c r="E40" s="43"/>
      <c r="AL40" s="59" t="b">
        <v>0</v>
      </c>
      <c r="AM40" s="59"/>
      <c r="AN40" s="59"/>
      <c r="AO40" s="59"/>
      <c r="AP40" s="59"/>
      <c r="AQ40" s="59"/>
      <c r="AY40" s="43"/>
      <c r="AZ40" s="408"/>
      <c r="BA40" s="409"/>
      <c r="BB40" s="408"/>
      <c r="BC40" s="408"/>
      <c r="BD40" s="409"/>
      <c r="BE40" s="408"/>
      <c r="BF40" s="408"/>
      <c r="BG40" s="409"/>
      <c r="BH40" s="408"/>
      <c r="BI40" s="408"/>
      <c r="BJ40" s="409"/>
      <c r="BK40" s="408"/>
      <c r="BL40" s="408"/>
      <c r="BM40" s="408"/>
    </row>
    <row r="41" spans="1:65" ht="24.95" customHeight="1" outlineLevel="1">
      <c r="A41" s="23"/>
      <c r="B41" s="333"/>
      <c r="C41" s="57"/>
      <c r="D41" s="319" t="s">
        <v>1260</v>
      </c>
      <c r="E41" s="43"/>
      <c r="X41" s="42"/>
      <c r="Y41" s="42"/>
      <c r="AL41" s="58"/>
      <c r="AM41" s="59"/>
      <c r="AN41" s="59"/>
      <c r="AO41" s="59"/>
      <c r="AP41" s="59"/>
      <c r="AQ41" s="59"/>
      <c r="AY41" s="43"/>
      <c r="AZ41" s="408"/>
      <c r="BA41" s="409"/>
      <c r="BB41" s="408"/>
      <c r="BC41" s="408"/>
      <c r="BD41" s="409"/>
      <c r="BE41" s="408"/>
      <c r="BF41" s="408"/>
      <c r="BG41" s="409"/>
      <c r="BH41" s="408"/>
      <c r="BI41" s="408"/>
      <c r="BJ41" s="409"/>
      <c r="BK41" s="408"/>
      <c r="BL41" s="408"/>
      <c r="BM41" s="408"/>
    </row>
    <row r="42" spans="1:65" ht="15" customHeight="1">
      <c r="A42" s="23"/>
      <c r="B42" s="42"/>
      <c r="D42" s="209" t="str">
        <f>IF(AL40=TRUE,"➡　様式98の届出が必要です。","")</f>
        <v/>
      </c>
      <c r="E42" s="210"/>
      <c r="H42" s="43"/>
      <c r="I42" s="22"/>
      <c r="J42" s="22"/>
      <c r="K42" s="22"/>
      <c r="L42" s="22"/>
      <c r="M42" s="22"/>
      <c r="N42" s="22"/>
      <c r="O42" s="22"/>
      <c r="P42" s="22"/>
      <c r="Q42" s="22"/>
      <c r="R42" s="22"/>
      <c r="S42" s="43"/>
      <c r="AL42" s="58"/>
      <c r="AM42" s="59"/>
      <c r="AN42" s="59"/>
      <c r="AO42" s="59"/>
      <c r="AP42" s="59"/>
      <c r="AQ42" s="59"/>
    </row>
    <row r="43" spans="1:65" ht="24.95" customHeight="1">
      <c r="A43" s="331"/>
      <c r="B43" s="283" t="s">
        <v>1433</v>
      </c>
      <c r="C43" s="187"/>
      <c r="D43" s="198"/>
      <c r="E43" s="198"/>
      <c r="F43" s="26"/>
      <c r="G43" s="187"/>
      <c r="H43" s="198"/>
      <c r="I43" s="34"/>
      <c r="J43" s="34"/>
      <c r="K43" s="34"/>
      <c r="L43" s="34"/>
      <c r="M43" s="34"/>
      <c r="N43" s="34"/>
      <c r="O43" s="34"/>
      <c r="P43" s="34"/>
      <c r="Q43" s="34"/>
      <c r="R43" s="34"/>
      <c r="S43" s="198"/>
      <c r="T43" s="187"/>
      <c r="U43" s="187"/>
      <c r="V43" s="187"/>
      <c r="W43" s="187"/>
      <c r="X43" s="187"/>
      <c r="Y43" s="187"/>
      <c r="Z43" s="187"/>
      <c r="AA43" s="187"/>
      <c r="AB43" s="187"/>
      <c r="AC43" s="187"/>
      <c r="AD43" s="187"/>
      <c r="AE43" s="187"/>
      <c r="AF43" s="187"/>
      <c r="AL43" s="58"/>
      <c r="AM43" s="59"/>
      <c r="AN43" s="59"/>
      <c r="AO43" s="59"/>
      <c r="AP43" s="59"/>
      <c r="AQ43" s="59"/>
    </row>
    <row r="44" spans="1:65" ht="24.95" customHeight="1" outlineLevel="1">
      <c r="A44" s="23"/>
      <c r="B44" s="334" t="s">
        <v>107</v>
      </c>
      <c r="C44" s="57"/>
      <c r="D44" s="330" t="s">
        <v>1434</v>
      </c>
      <c r="E44" s="329"/>
      <c r="F44" s="330"/>
      <c r="AL44" s="59" t="b">
        <v>0</v>
      </c>
      <c r="AM44" s="59"/>
      <c r="AN44" s="59"/>
      <c r="AO44" s="59"/>
      <c r="AP44" s="59"/>
      <c r="AQ44" s="59"/>
      <c r="AY44" s="329"/>
      <c r="AZ44" s="329"/>
      <c r="BA44" s="328"/>
      <c r="BB44" s="408"/>
      <c r="BC44" s="408"/>
      <c r="BD44" s="328"/>
      <c r="BE44" s="408"/>
      <c r="BF44" s="408"/>
      <c r="BG44" s="328"/>
      <c r="BH44" s="408"/>
      <c r="BI44" s="408"/>
      <c r="BJ44" s="328"/>
      <c r="BK44" s="408"/>
      <c r="BL44" s="408"/>
      <c r="BM44" s="329"/>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1197</v>
      </c>
      <c r="E46" s="43"/>
      <c r="F46" s="43"/>
      <c r="G46" s="43"/>
      <c r="H46" s="43"/>
      <c r="I46" s="43"/>
      <c r="J46" s="43"/>
      <c r="K46" s="43"/>
      <c r="L46" s="43"/>
      <c r="M46" s="43"/>
      <c r="N46" s="43"/>
      <c r="O46" s="43"/>
      <c r="AL46" s="58"/>
      <c r="AM46" s="59"/>
      <c r="AN46" s="59"/>
      <c r="AO46" s="59"/>
      <c r="AP46" s="59"/>
      <c r="AQ46" s="59"/>
    </row>
    <row r="47" spans="1:65" s="158" customFormat="1" ht="35.1" customHeight="1" thickBot="1">
      <c r="A47" s="157"/>
      <c r="F47" s="412" t="str">
        <f>IF(AL22=TRUE,IF(AL39=TRUE,"外来・在宅ベースアップ評価料（Ⅰ）の注５",IF(AL40=TRUE,"外来・在宅ベースアップ評価料（Ⅰ）の注５(様式提出必須）","外来・在宅ベースアップ評価料（Ⅰ）")),"")</f>
        <v/>
      </c>
      <c r="G47" s="412"/>
      <c r="H47" s="412"/>
      <c r="I47" s="412"/>
      <c r="J47" s="412"/>
      <c r="K47" s="412"/>
      <c r="L47" s="412"/>
      <c r="M47" s="412"/>
      <c r="N47" s="412"/>
      <c r="O47" s="412"/>
      <c r="P47" s="412"/>
      <c r="Q47" s="412"/>
      <c r="R47" s="412"/>
      <c r="S47" s="412"/>
      <c r="T47" s="412"/>
      <c r="U47" s="412"/>
      <c r="V47" s="412"/>
      <c r="W47" s="412"/>
      <c r="X47" s="412"/>
      <c r="Y47" s="412"/>
      <c r="AL47" s="160">
        <f>IFERROR(VLOOKUP(F47,'リスト（外来R9）'!L:N,3,FALSE),0)</f>
        <v>0</v>
      </c>
      <c r="AM47" s="161"/>
      <c r="AN47" s="161"/>
      <c r="AO47" s="161"/>
      <c r="AP47" s="161"/>
      <c r="AQ47" s="161"/>
    </row>
    <row r="48" spans="1:65" ht="9.9499999999999993" customHeight="1">
      <c r="A48" s="23"/>
      <c r="D48" s="43"/>
      <c r="E48" s="43"/>
      <c r="F48" s="22"/>
      <c r="G48" s="22"/>
      <c r="H48" s="22"/>
      <c r="I48" s="22"/>
      <c r="J48" s="22"/>
      <c r="K48" s="22"/>
      <c r="L48" s="22"/>
      <c r="M48" s="22"/>
      <c r="N48" s="22"/>
      <c r="O48" s="22"/>
      <c r="P48" s="256"/>
      <c r="AL48" s="58"/>
      <c r="AM48" s="59"/>
      <c r="AN48" s="59"/>
      <c r="AO48" s="59"/>
      <c r="AP48" s="59"/>
      <c r="AQ48" s="59"/>
    </row>
    <row r="49" spans="1:65" s="158" customFormat="1" ht="35.1" customHeight="1" thickBot="1">
      <c r="A49" s="157"/>
      <c r="F49" s="412" t="str">
        <f>IF(AL23=TRUE,IF(AL39=TRUE,"歯科外来・在宅ベースアップ評価料（Ⅰ）の注５",IF(AL40=TRUE,"歯科外来・在宅ベースアップ評価料（Ⅰ）の注５(様式提出必須）","歯科外来・在宅ベースアップ評価料（Ⅰ）")),"")</f>
        <v/>
      </c>
      <c r="G49" s="412"/>
      <c r="H49" s="412"/>
      <c r="I49" s="412"/>
      <c r="J49" s="412"/>
      <c r="K49" s="412"/>
      <c r="L49" s="412"/>
      <c r="M49" s="412"/>
      <c r="N49" s="412"/>
      <c r="O49" s="412"/>
      <c r="P49" s="412"/>
      <c r="Q49" s="412"/>
      <c r="R49" s="412"/>
      <c r="S49" s="412"/>
      <c r="T49" s="412"/>
      <c r="U49" s="412"/>
      <c r="V49" s="412"/>
      <c r="W49" s="412"/>
      <c r="X49" s="412"/>
      <c r="Y49" s="412"/>
      <c r="AL49" s="160">
        <f>IFERROR(VLOOKUP(F49,'リスト（外来R9）'!L:N,3,FALSE),0)</f>
        <v>0</v>
      </c>
      <c r="AM49" s="161"/>
      <c r="AN49" s="161"/>
      <c r="AO49" s="161"/>
      <c r="AP49" s="161"/>
      <c r="AQ49" s="161"/>
    </row>
    <row r="50" spans="1:65" s="59" customFormat="1" ht="9.9499999999999993" customHeight="1">
      <c r="A50" s="23"/>
      <c r="B50" s="42"/>
      <c r="C50" s="27"/>
      <c r="D50" s="43"/>
      <c r="E50" s="43"/>
      <c r="F50" s="43"/>
      <c r="G50" s="43"/>
      <c r="H50" s="43"/>
      <c r="I50" s="411"/>
      <c r="J50" s="411"/>
      <c r="K50" s="411"/>
      <c r="L50" s="411"/>
      <c r="M50" s="411"/>
      <c r="N50" s="411"/>
      <c r="O50" s="411"/>
      <c r="P50" s="411"/>
      <c r="Q50" s="411"/>
      <c r="R50" s="411"/>
      <c r="S50" s="411"/>
      <c r="T50" s="411"/>
      <c r="U50" s="411"/>
      <c r="V50" s="411"/>
      <c r="W50" s="411"/>
      <c r="X50" s="411"/>
      <c r="Y50" s="411"/>
      <c r="Z50" s="411"/>
      <c r="AA50" s="411"/>
      <c r="AB50" s="411"/>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1466</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U2RmJhnjskRzbHZUxmwEyfSs6XbuSBDhbfKy5BurYOUp6j2yu/AIePVHC+kDJGfibcmpNlrXic81aSs4oitvjQ==" saltValue="EAUYZxBdYFLcmDNFAR93Lg==" spinCount="100000" sheet="1" objects="1" scenarios="1"/>
  <mergeCells count="32">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 ref="BM40:BM41"/>
    <mergeCell ref="AZ40:AZ41"/>
    <mergeCell ref="BA40:BA41"/>
    <mergeCell ref="BB40:BC41"/>
    <mergeCell ref="BD40:BD41"/>
    <mergeCell ref="BE40:BF41"/>
    <mergeCell ref="BG40:BG41"/>
    <mergeCell ref="BH40:BI41"/>
    <mergeCell ref="BK40:BL41"/>
    <mergeCell ref="A3:AI3"/>
    <mergeCell ref="B17:G17"/>
    <mergeCell ref="H17:T17"/>
    <mergeCell ref="B18:G18"/>
    <mergeCell ref="H18:T18"/>
    <mergeCell ref="D14:E14"/>
    <mergeCell ref="S14:AD14"/>
    <mergeCell ref="J14:K14"/>
    <mergeCell ref="G14:H14"/>
    <mergeCell ref="B6:H6"/>
  </mergeCells>
  <phoneticPr fontId="1"/>
  <conditionalFormatting sqref="B6:H6">
    <cfRule type="expression" dxfId="52" priority="4">
      <formula>OR($AL$8=FALSE,$AL$12=FALSE)</formula>
    </cfRule>
  </conditionalFormatting>
  <conditionalFormatting sqref="C39:AF41">
    <cfRule type="expression" dxfId="51" priority="63">
      <formula>$AL$44=TRUE</formula>
    </cfRule>
  </conditionalFormatting>
  <conditionalFormatting sqref="F47:Y47">
    <cfRule type="expression" dxfId="50" priority="2">
      <formula>$AL$22=FALSE</formula>
    </cfRule>
  </conditionalFormatting>
  <conditionalFormatting sqref="F49:Y49">
    <cfRule type="expression" dxfId="49" priority="3">
      <formula>$AL$23=FALSE</formula>
    </cfRule>
  </conditionalFormatting>
  <conditionalFormatting sqref="I6">
    <cfRule type="expression" dxfId="48"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view="pageBreakPreview" zoomScale="80" zoomScaleNormal="100" zoomScaleSheetLayoutView="80" workbookViewId="0">
      <selection activeCell="D14" sqref="D14:E14"/>
    </sheetView>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430" t="s">
        <v>59</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407" t="str">
        <f>IF(OR(AK8=FALSE,AK12=FALSE),"※項目が未チェックです","")</f>
        <v>※項目が未チェックです</v>
      </c>
      <c r="C6" s="407"/>
      <c r="D6" s="407"/>
      <c r="E6" s="407"/>
      <c r="F6" s="407"/>
      <c r="G6" s="407"/>
      <c r="H6" s="407"/>
      <c r="I6" s="268"/>
      <c r="J6" s="268"/>
      <c r="K6" s="268"/>
      <c r="L6" s="268"/>
      <c r="M6" s="211"/>
      <c r="N6" s="211"/>
      <c r="O6" s="211"/>
      <c r="P6" s="211"/>
      <c r="Q6" s="211"/>
      <c r="R6" s="211"/>
      <c r="S6" s="211"/>
      <c r="T6" s="211"/>
      <c r="U6" s="211"/>
      <c r="V6" s="211"/>
      <c r="W6" s="211"/>
      <c r="X6" s="211"/>
      <c r="Y6" s="268"/>
      <c r="Z6" s="268"/>
      <c r="AA6" s="268"/>
      <c r="AB6" s="268"/>
      <c r="AC6" s="268"/>
      <c r="AD6" s="268"/>
      <c r="AE6" s="268"/>
      <c r="AF6" s="268"/>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2"/>
      <c r="E7" s="272"/>
      <c r="F7" s="272"/>
      <c r="G7" s="272"/>
      <c r="H7" s="272"/>
      <c r="I7" s="268"/>
      <c r="J7" s="268"/>
      <c r="K7" s="268"/>
      <c r="L7" s="268"/>
      <c r="M7" s="211"/>
      <c r="N7" s="211"/>
      <c r="O7" s="275" t="s">
        <v>1199</v>
      </c>
      <c r="Q7" s="211"/>
      <c r="R7" s="211"/>
      <c r="S7" s="211"/>
      <c r="T7" s="211"/>
      <c r="U7" s="211"/>
      <c r="V7" s="211"/>
      <c r="W7" s="211"/>
      <c r="X7" s="211"/>
      <c r="Y7" s="268"/>
      <c r="Z7" s="268"/>
      <c r="AA7" s="268"/>
      <c r="AB7" s="268"/>
      <c r="AC7" s="268"/>
      <c r="AD7" s="268"/>
      <c r="AE7" s="268"/>
      <c r="AF7" s="268"/>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323" t="s">
        <v>1276</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4" t="s">
        <v>1277</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2"/>
      <c r="AM9" s="143"/>
      <c r="AN9" s="212"/>
      <c r="AO9" s="27"/>
      <c r="AP9" s="27"/>
      <c r="AQ9" s="27"/>
      <c r="AR9" s="213"/>
    </row>
    <row r="10" spans="1:54" s="22" customFormat="1" ht="30" customHeight="1">
      <c r="A10" s="23"/>
      <c r="D10" s="324" t="s">
        <v>1278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30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05"/>
      <c r="E14" s="405"/>
      <c r="F14" s="50" t="s">
        <v>17</v>
      </c>
      <c r="G14" s="405"/>
      <c r="H14" s="405"/>
      <c r="I14" s="50" t="s">
        <v>31</v>
      </c>
      <c r="J14" s="405"/>
      <c r="K14" s="405"/>
      <c r="L14" s="50" t="s">
        <v>19</v>
      </c>
      <c r="M14" s="3"/>
      <c r="N14" s="3"/>
      <c r="O14" s="50" t="s">
        <v>32</v>
      </c>
      <c r="P14" s="3"/>
      <c r="Q14" s="3"/>
      <c r="R14" s="3"/>
      <c r="S14" s="406"/>
      <c r="T14" s="406"/>
      <c r="U14" s="406"/>
      <c r="V14" s="406"/>
      <c r="W14" s="406"/>
      <c r="X14" s="406"/>
      <c r="Y14" s="406"/>
      <c r="Z14" s="406"/>
      <c r="AA14" s="406"/>
      <c r="AB14" s="406"/>
      <c r="AC14" s="406"/>
      <c r="AD14" s="406"/>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402" t="s">
        <v>35</v>
      </c>
      <c r="C17" s="402"/>
      <c r="D17" s="402"/>
      <c r="E17" s="402"/>
      <c r="F17" s="402"/>
      <c r="G17" s="402"/>
      <c r="H17" s="431" t="str">
        <f>IF('様式95_外来・在宅ベースアップ評価料（Ⅰ）'!$H$17=0,"",'様式95_外来・在宅ベースアップ評価料（Ⅰ）'!$H$17)</f>
        <v/>
      </c>
      <c r="I17" s="431"/>
      <c r="J17" s="431"/>
      <c r="K17" s="431"/>
      <c r="L17" s="431"/>
      <c r="M17" s="431"/>
      <c r="N17" s="431"/>
      <c r="O17" s="431"/>
      <c r="P17" s="431"/>
      <c r="Q17" s="431"/>
      <c r="R17" s="431"/>
      <c r="S17" s="431"/>
      <c r="T17" s="431"/>
    </row>
    <row r="18" spans="1:64" ht="24.95" customHeight="1">
      <c r="B18" s="402" t="s">
        <v>36</v>
      </c>
      <c r="C18" s="402"/>
      <c r="D18" s="402"/>
      <c r="E18" s="402"/>
      <c r="F18" s="402"/>
      <c r="G18" s="402"/>
      <c r="H18" s="432" t="str">
        <f>'様式95_外来・在宅ベースアップ評価料（Ⅰ）'!H18</f>
        <v/>
      </c>
      <c r="I18" s="432"/>
      <c r="J18" s="432"/>
      <c r="K18" s="432"/>
      <c r="L18" s="432"/>
      <c r="M18" s="432"/>
      <c r="N18" s="432"/>
      <c r="O18" s="432"/>
      <c r="P18" s="432"/>
      <c r="Q18" s="432"/>
      <c r="R18" s="432"/>
      <c r="S18" s="432"/>
      <c r="T18" s="432"/>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08"/>
      <c r="AZ27" s="409"/>
      <c r="BA27" s="408"/>
      <c r="BB27" s="408"/>
      <c r="BC27" s="409"/>
      <c r="BD27" s="408"/>
      <c r="BE27" s="408"/>
      <c r="BF27" s="409"/>
      <c r="BG27" s="408"/>
      <c r="BH27" s="408"/>
      <c r="BI27" s="409"/>
      <c r="BJ27" s="408"/>
      <c r="BK27" s="408"/>
      <c r="BL27" s="408"/>
    </row>
    <row r="28" spans="1:64" ht="24.95" customHeight="1" outlineLevel="1">
      <c r="A28" s="23"/>
      <c r="B28" s="43"/>
      <c r="C28" s="43"/>
      <c r="D28" s="43"/>
      <c r="E28" s="43"/>
      <c r="F28" s="57"/>
      <c r="G28" s="42" t="s">
        <v>64</v>
      </c>
      <c r="H28" s="43"/>
      <c r="X28" s="42"/>
      <c r="Y28" s="42"/>
      <c r="AK28" s="59" t="b">
        <v>0</v>
      </c>
      <c r="AL28" s="59">
        <f>IF(AK28=TRUE,1,0)</f>
        <v>0</v>
      </c>
      <c r="AX28" s="43"/>
      <c r="AY28" s="408"/>
      <c r="AZ28" s="409"/>
      <c r="BA28" s="408"/>
      <c r="BB28" s="408"/>
      <c r="BC28" s="409"/>
      <c r="BD28" s="408"/>
      <c r="BE28" s="408"/>
      <c r="BF28" s="409"/>
      <c r="BG28" s="408"/>
      <c r="BH28" s="408"/>
      <c r="BI28" s="409"/>
      <c r="BJ28" s="408"/>
      <c r="BK28" s="408"/>
      <c r="BL28" s="408"/>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10"/>
      <c r="K31" s="410"/>
      <c r="L31" s="410"/>
      <c r="M31" s="410"/>
      <c r="N31" s="410"/>
      <c r="O31" s="410"/>
      <c r="P31" s="410"/>
      <c r="Q31" s="43" t="s">
        <v>47</v>
      </c>
      <c r="R31" s="43"/>
      <c r="S31" s="43"/>
      <c r="T31" s="42" t="s">
        <v>67</v>
      </c>
      <c r="V31" s="43"/>
      <c r="X31" s="410"/>
      <c r="Y31" s="410"/>
      <c r="Z31" s="410"/>
      <c r="AA31" s="410"/>
      <c r="AB31" s="410"/>
      <c r="AC31" s="410"/>
      <c r="AD31" s="410"/>
      <c r="AE31" s="42" t="s">
        <v>68</v>
      </c>
      <c r="AL31" s="446" t="s">
        <v>69</v>
      </c>
      <c r="AM31" s="447"/>
      <c r="AN31" s="447"/>
      <c r="AO31" s="448"/>
      <c r="AP31" s="228" t="str">
        <f>IF(OR(X31=0,""), "", (J31-X31)/X31)</f>
        <v/>
      </c>
    </row>
    <row r="32" spans="1:64" ht="24.75" customHeight="1">
      <c r="A32" s="23"/>
      <c r="B32" s="26"/>
      <c r="C32" s="26" t="s">
        <v>1541</v>
      </c>
      <c r="D32" s="43"/>
      <c r="E32" s="43"/>
      <c r="H32" s="43"/>
      <c r="I32" s="43"/>
      <c r="J32" s="43"/>
      <c r="K32" s="43"/>
      <c r="L32" s="43"/>
      <c r="M32" s="43"/>
      <c r="N32" s="43"/>
      <c r="O32" s="43"/>
      <c r="P32" s="43"/>
      <c r="Q32" s="43"/>
      <c r="R32" s="43"/>
      <c r="S32" s="43"/>
      <c r="X32" s="445" t="s">
        <v>70</v>
      </c>
      <c r="Y32" s="445"/>
      <c r="Z32" s="445"/>
      <c r="AA32" s="445"/>
      <c r="AB32" s="445"/>
      <c r="AC32" s="445"/>
      <c r="AD32" s="239" t="str">
        <f>IFERROR(IF(ABS(AP31)&gt;=0.1,"☑",""),"")</f>
        <v/>
      </c>
    </row>
    <row r="33" spans="1:42" ht="24.95" customHeight="1">
      <c r="A33" s="23"/>
      <c r="C33" s="26" t="s">
        <v>1316</v>
      </c>
      <c r="D33" s="198"/>
      <c r="E33" s="198"/>
      <c r="F33" s="26"/>
      <c r="G33" s="187"/>
      <c r="H33" s="198"/>
      <c r="I33" s="198"/>
      <c r="J33" s="198"/>
      <c r="K33" s="198"/>
      <c r="L33" s="198"/>
      <c r="M33" s="198"/>
      <c r="N33" s="198"/>
      <c r="O33" s="198"/>
      <c r="P33" s="198"/>
      <c r="Q33" s="198"/>
      <c r="R33" s="198"/>
      <c r="S33" s="198"/>
      <c r="T33" s="187"/>
      <c r="U33" s="187"/>
      <c r="V33" s="187"/>
      <c r="W33" s="187"/>
      <c r="X33" s="187"/>
      <c r="Y33" s="187"/>
      <c r="Z33" s="187"/>
      <c r="AA33" s="187"/>
      <c r="AB33" s="187"/>
      <c r="AC33" s="187"/>
      <c r="AD33" s="187"/>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322"/>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313"/>
      <c r="M37" s="22" t="s">
        <v>17</v>
      </c>
      <c r="N37" s="444"/>
      <c r="O37" s="444"/>
      <c r="P37" s="22" t="s">
        <v>18</v>
      </c>
      <c r="Q37" s="325"/>
      <c r="R37" s="325"/>
      <c r="S37" s="325"/>
      <c r="T37" s="43"/>
      <c r="U37" s="43"/>
      <c r="V37" s="43"/>
      <c r="W37" s="43"/>
      <c r="X37" s="43"/>
      <c r="Y37" s="43"/>
      <c r="Z37" s="43"/>
      <c r="AA37" s="43"/>
      <c r="AB37" s="43"/>
      <c r="AG37" s="145"/>
      <c r="AH37" s="119"/>
      <c r="AI37" s="43"/>
      <c r="AK37" s="22">
        <f>IF(DATE(2018+L37,N37+1,1) &lt;= DATE(2018+9,5,1),1,2)</f>
        <v>1</v>
      </c>
      <c r="AM37" s="22" t="s">
        <v>74</v>
      </c>
    </row>
    <row r="38" spans="1:42" ht="24.95" customHeight="1">
      <c r="A38" s="137"/>
      <c r="B38" s="42"/>
      <c r="C38" s="563" t="s">
        <v>1866</v>
      </c>
      <c r="D38" s="366"/>
      <c r="E38" s="43"/>
      <c r="H38" s="43"/>
      <c r="I38" s="43"/>
      <c r="P38" s="323" t="s">
        <v>1863</v>
      </c>
      <c r="R38" s="562"/>
      <c r="S38" s="562"/>
      <c r="T38" s="562"/>
      <c r="U38" s="562"/>
      <c r="V38" s="562"/>
      <c r="W38" s="562"/>
      <c r="X38" s="562"/>
      <c r="Y38" s="562"/>
      <c r="Z38" s="562"/>
      <c r="AA38" s="562"/>
      <c r="AB38" s="562"/>
      <c r="AC38" s="562"/>
      <c r="AD38" s="562"/>
      <c r="AE38" s="562"/>
      <c r="AF38" s="562"/>
      <c r="AG38" s="562"/>
      <c r="AH38" s="562"/>
      <c r="AI38" s="562"/>
      <c r="AJ38" s="562"/>
      <c r="AM38" s="22" t="s">
        <v>75</v>
      </c>
    </row>
    <row r="39" spans="1:42" ht="15" customHeight="1">
      <c r="A39" s="137"/>
      <c r="B39" s="42"/>
      <c r="C39" s="42"/>
      <c r="D39" s="43"/>
      <c r="E39" s="43"/>
      <c r="H39" s="43"/>
      <c r="I39" s="43"/>
      <c r="R39" s="371" t="s">
        <v>1846</v>
      </c>
      <c r="S39" s="43"/>
      <c r="AM39" s="22"/>
    </row>
    <row r="40" spans="1:42" s="22" customFormat="1" ht="30" customHeight="1">
      <c r="A40" s="23"/>
      <c r="B40" s="42" t="s">
        <v>76</v>
      </c>
      <c r="C40" s="43"/>
      <c r="D40" s="43"/>
      <c r="E40" s="43"/>
      <c r="F40" s="42"/>
      <c r="J40" s="22" t="s">
        <v>16</v>
      </c>
      <c r="L40" s="313"/>
      <c r="M40" s="22" t="s">
        <v>17</v>
      </c>
      <c r="N40" s="444"/>
      <c r="O40" s="444"/>
      <c r="P40" s="22" t="s">
        <v>18</v>
      </c>
      <c r="Q40" s="325"/>
      <c r="R40" s="325"/>
      <c r="S40" s="325"/>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77</v>
      </c>
      <c r="D41" s="43"/>
      <c r="E41" s="43"/>
      <c r="H41" s="43"/>
      <c r="I41" s="43"/>
      <c r="R41" s="43"/>
      <c r="S41" s="43"/>
      <c r="AK41" s="58" t="b">
        <v>0</v>
      </c>
      <c r="AM41" s="22" t="s">
        <v>75</v>
      </c>
    </row>
    <row r="42" spans="1:42" ht="15" customHeight="1">
      <c r="A42" s="137"/>
      <c r="B42" s="42"/>
      <c r="D42" s="43"/>
      <c r="E42" s="43"/>
      <c r="H42" s="43"/>
      <c r="I42" s="43"/>
      <c r="R42" s="43"/>
      <c r="S42" s="43"/>
      <c r="AM42" s="22"/>
    </row>
    <row r="43" spans="1:42" ht="24.95" customHeight="1">
      <c r="A43" s="23" t="s">
        <v>45</v>
      </c>
      <c r="B43" s="42" t="s">
        <v>78</v>
      </c>
      <c r="D43" s="43"/>
      <c r="E43" s="43"/>
      <c r="H43" s="43"/>
      <c r="I43" s="43"/>
      <c r="R43" s="43"/>
      <c r="S43" s="43"/>
    </row>
    <row r="44" spans="1:42" ht="24.95" customHeight="1">
      <c r="A44" s="23"/>
      <c r="B44" s="42" t="s">
        <v>79</v>
      </c>
      <c r="D44" s="43"/>
      <c r="E44" s="43"/>
      <c r="H44" s="43"/>
      <c r="I44" s="43"/>
      <c r="R44" s="43"/>
      <c r="S44" s="43"/>
    </row>
    <row r="45" spans="1:42" ht="30" customHeight="1">
      <c r="A45" s="23"/>
      <c r="B45" s="42"/>
      <c r="C45" s="27" t="s">
        <v>80</v>
      </c>
      <c r="D45" s="43"/>
      <c r="E45" s="43"/>
      <c r="F45" s="43"/>
      <c r="G45" s="248"/>
      <c r="H45" s="248"/>
      <c r="I45" s="248"/>
      <c r="J45" s="248"/>
      <c r="K45" s="248"/>
      <c r="L45" s="248"/>
      <c r="M45" s="248"/>
      <c r="N45" s="43"/>
      <c r="U45" s="249"/>
      <c r="V45" s="250" t="s">
        <v>81</v>
      </c>
      <c r="W45" s="251"/>
      <c r="X45" s="251"/>
      <c r="Y45" s="251"/>
      <c r="Z45" s="251"/>
      <c r="AK45" s="58" t="b">
        <v>0</v>
      </c>
    </row>
    <row r="46" spans="1:42" ht="30" customHeight="1">
      <c r="A46" s="23"/>
      <c r="B46" s="42"/>
      <c r="D46" s="43"/>
      <c r="E46" s="43"/>
      <c r="F46" s="43"/>
      <c r="G46" s="248"/>
      <c r="H46" s="248"/>
      <c r="I46" s="248"/>
      <c r="J46" s="248"/>
      <c r="K46" s="248"/>
      <c r="L46" s="248"/>
      <c r="M46" s="248"/>
      <c r="N46" s="43"/>
      <c r="T46" s="251"/>
      <c r="U46" s="250"/>
      <c r="V46" s="251"/>
      <c r="W46" s="251"/>
      <c r="X46" s="251"/>
      <c r="Y46" s="251"/>
      <c r="Z46" s="251"/>
    </row>
    <row r="47" spans="1:42" ht="24.95" customHeight="1">
      <c r="A47" s="23"/>
      <c r="B47" s="42" t="s">
        <v>82</v>
      </c>
      <c r="D47" s="43"/>
      <c r="E47" s="43"/>
      <c r="H47" s="43"/>
      <c r="I47" s="22"/>
      <c r="J47" s="22"/>
      <c r="K47" s="22"/>
      <c r="L47" s="22"/>
      <c r="M47" s="22"/>
      <c r="N47" s="22"/>
      <c r="O47" s="22"/>
      <c r="P47" s="22"/>
      <c r="Q47" s="22"/>
      <c r="R47" s="22"/>
      <c r="S47" s="43"/>
    </row>
    <row r="48" spans="1:42" ht="24.95" customHeight="1">
      <c r="A48" s="23"/>
      <c r="B48" s="42" t="s">
        <v>1227</v>
      </c>
      <c r="D48" s="43"/>
      <c r="E48" s="43"/>
      <c r="H48" s="43"/>
      <c r="I48" s="22"/>
      <c r="J48" s="22"/>
      <c r="K48" s="22"/>
      <c r="L48" s="22"/>
      <c r="M48" s="22"/>
      <c r="N48" s="22"/>
      <c r="O48" s="22"/>
      <c r="P48" s="22"/>
      <c r="Q48" s="22"/>
      <c r="R48" s="22"/>
      <c r="S48" s="43"/>
      <c r="AP48" s="59" t="s">
        <v>1202</v>
      </c>
    </row>
    <row r="49" spans="1:47" ht="24.95" customHeight="1">
      <c r="A49" s="23"/>
      <c r="B49" s="42"/>
      <c r="C49" s="27" t="s">
        <v>1740</v>
      </c>
      <c r="D49" s="337"/>
      <c r="E49" s="43"/>
      <c r="H49" s="43"/>
      <c r="I49" s="43"/>
      <c r="J49" s="43"/>
      <c r="K49" s="43"/>
      <c r="L49" s="43"/>
      <c r="M49" s="43"/>
      <c r="N49" s="43"/>
      <c r="O49" s="43"/>
      <c r="P49" s="43"/>
      <c r="Q49" s="43"/>
      <c r="R49" s="43"/>
      <c r="S49" s="43"/>
      <c r="AK49" s="118" t="s">
        <v>83</v>
      </c>
      <c r="AP49" s="59" t="s">
        <v>1203</v>
      </c>
    </row>
    <row r="50" spans="1:47" ht="24.95" customHeight="1">
      <c r="A50" s="23"/>
      <c r="C50" s="42"/>
      <c r="D50" s="43"/>
      <c r="E50" s="43"/>
      <c r="G50" s="43"/>
      <c r="H50" s="43"/>
      <c r="I50" s="43"/>
      <c r="J50" s="43"/>
      <c r="K50" s="43"/>
      <c r="L50" s="43"/>
      <c r="M50" s="421"/>
      <c r="N50" s="421"/>
      <c r="O50" s="421"/>
      <c r="P50" s="421"/>
      <c r="Q50" s="421"/>
      <c r="R50" s="421"/>
      <c r="S50" s="421"/>
      <c r="T50" s="43" t="s">
        <v>85</v>
      </c>
      <c r="AK50" s="277">
        <f>IF(AM56=TRUE,IF(AK40=1,M50*AP50,M50*AP51),IF(AK37=1,M50*AP50,M50*AP51))</f>
        <v>0</v>
      </c>
      <c r="AL50" s="152"/>
      <c r="AP50" s="361">
        <f>1.29*0.032</f>
        <v>4.1280000000000004E-2</v>
      </c>
      <c r="AQ50" s="27" t="s">
        <v>1736</v>
      </c>
      <c r="AU50" s="363"/>
    </row>
    <row r="51" spans="1:47" ht="15" customHeight="1">
      <c r="A51" s="23"/>
      <c r="B51" s="42"/>
      <c r="D51" s="43"/>
      <c r="E51" s="43"/>
      <c r="H51" s="43"/>
      <c r="I51" s="43"/>
      <c r="J51" s="43"/>
      <c r="K51" s="43"/>
      <c r="L51" s="43"/>
      <c r="M51" s="43"/>
      <c r="N51" s="43"/>
      <c r="O51" s="43"/>
      <c r="P51" s="43"/>
      <c r="Q51" s="43"/>
      <c r="R51" s="43"/>
      <c r="S51" s="43"/>
      <c r="AK51" s="153"/>
      <c r="AL51" s="154"/>
      <c r="AP51" s="362">
        <f>1.29*0.064</f>
        <v>8.2560000000000008E-2</v>
      </c>
      <c r="AQ51" s="27" t="s">
        <v>1737</v>
      </c>
    </row>
    <row r="52" spans="1:47" ht="24.95" customHeight="1">
      <c r="A52" s="23"/>
      <c r="B52" s="42"/>
      <c r="C52" s="27" t="s">
        <v>87</v>
      </c>
      <c r="D52" s="337"/>
      <c r="E52" s="43"/>
      <c r="H52" s="43"/>
      <c r="I52" s="43"/>
      <c r="J52" s="43"/>
      <c r="K52" s="43"/>
      <c r="L52" s="43"/>
      <c r="M52" s="43"/>
      <c r="N52" s="43"/>
      <c r="O52" s="43"/>
      <c r="P52" s="43"/>
      <c r="Q52" s="43"/>
      <c r="R52" s="43"/>
      <c r="S52" s="43"/>
      <c r="AK52" s="153"/>
      <c r="AL52" s="154"/>
      <c r="AP52" s="148"/>
    </row>
    <row r="53" spans="1:47" ht="24.95" customHeight="1">
      <c r="A53" s="23"/>
      <c r="C53" s="42"/>
      <c r="D53" s="43"/>
      <c r="E53" s="43"/>
      <c r="G53" s="43"/>
      <c r="H53" s="43"/>
      <c r="I53" s="43"/>
      <c r="J53" s="43"/>
      <c r="K53" s="43"/>
      <c r="L53" s="43"/>
      <c r="M53" s="421"/>
      <c r="N53" s="421"/>
      <c r="O53" s="421"/>
      <c r="P53" s="421"/>
      <c r="Q53" s="421"/>
      <c r="R53" s="421"/>
      <c r="S53" s="421"/>
      <c r="T53" s="43" t="s">
        <v>85</v>
      </c>
      <c r="AK53" s="153">
        <f>IF(AM56=TRUE,IF(AK40=1,M53*AP53,M53*AP54),IF(AK37=1,M53*AP53,M53*AP54))</f>
        <v>0</v>
      </c>
      <c r="AL53" s="154"/>
      <c r="AM53" s="278"/>
      <c r="AP53" s="362">
        <f>1.29*0.057</f>
        <v>7.3529999999999998E-2</v>
      </c>
      <c r="AQ53" s="27" t="s">
        <v>1738</v>
      </c>
    </row>
    <row r="54" spans="1:47"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3"/>
      <c r="AL54" s="154"/>
      <c r="AP54" s="362">
        <f>1.29*0.114</f>
        <v>0.14706</v>
      </c>
      <c r="AQ54" s="27" t="s">
        <v>1739</v>
      </c>
    </row>
    <row r="55" spans="1:47" ht="24.95" customHeight="1">
      <c r="A55" s="42"/>
      <c r="B55" s="42"/>
      <c r="C55" s="42"/>
      <c r="D55" s="42" t="s">
        <v>1204</v>
      </c>
      <c r="E55" s="270"/>
      <c r="H55" s="43"/>
      <c r="I55" s="43"/>
      <c r="J55" s="43"/>
      <c r="K55" s="43"/>
      <c r="L55" s="43"/>
      <c r="M55" s="43"/>
      <c r="N55" s="43"/>
      <c r="O55" s="43"/>
      <c r="P55" s="43"/>
      <c r="Q55" s="43"/>
      <c r="R55" s="43"/>
      <c r="S55" s="43"/>
      <c r="AK55" s="153"/>
      <c r="AL55" s="154"/>
      <c r="AP55" s="148"/>
    </row>
    <row r="56" spans="1:47" ht="24.95" customHeight="1">
      <c r="A56" s="42"/>
      <c r="B56" s="42"/>
      <c r="C56" s="42"/>
      <c r="D56" s="226" t="s">
        <v>1205</v>
      </c>
      <c r="E56" s="270"/>
      <c r="H56" s="43"/>
      <c r="I56" s="43"/>
      <c r="J56" s="43"/>
      <c r="K56" s="43"/>
      <c r="L56" s="43"/>
      <c r="M56" s="43"/>
      <c r="N56" s="43"/>
      <c r="O56" s="43"/>
      <c r="P56" s="43"/>
      <c r="Q56" s="43"/>
      <c r="R56" s="43"/>
      <c r="S56" s="43"/>
      <c r="AC56" s="269"/>
      <c r="AF56" s="269"/>
      <c r="AH56" s="414"/>
      <c r="AI56" s="269"/>
      <c r="AK56" s="153"/>
      <c r="AL56" s="154"/>
      <c r="AM56" s="59" t="b">
        <v>0</v>
      </c>
      <c r="AN56" s="64"/>
      <c r="AP56" s="148"/>
    </row>
    <row r="57" spans="1:47" ht="24.95" customHeight="1">
      <c r="A57" s="42"/>
      <c r="B57" s="42"/>
      <c r="C57" s="42"/>
      <c r="D57" s="259"/>
      <c r="E57" s="42"/>
      <c r="F57" s="270"/>
      <c r="H57" s="43"/>
      <c r="I57" s="43"/>
      <c r="J57" s="43"/>
      <c r="K57" s="43"/>
      <c r="L57" s="43"/>
      <c r="M57" s="43"/>
      <c r="N57" s="269"/>
      <c r="O57" s="269"/>
      <c r="P57" s="43"/>
      <c r="Q57" s="280" t="str">
        <f>IF(AM56=TRUE,"当該賃金改善を開始する前月( 3 (2) の前月)の総額","")</f>
        <v/>
      </c>
      <c r="R57" s="43"/>
      <c r="S57" s="43"/>
      <c r="U57" s="269"/>
      <c r="AC57" s="269"/>
      <c r="AF57" s="269"/>
      <c r="AH57" s="415"/>
      <c r="AI57" s="269"/>
      <c r="AK57" s="153"/>
      <c r="AL57" s="154"/>
      <c r="AP57" s="148"/>
    </row>
    <row r="58" spans="1:47" ht="15" customHeight="1">
      <c r="A58" s="23"/>
      <c r="C58" s="42"/>
      <c r="D58" s="42"/>
      <c r="E58" s="43"/>
      <c r="F58" s="270"/>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3"/>
      <c r="AL58" s="154"/>
      <c r="AP58" s="148"/>
    </row>
    <row r="59" spans="1:47" ht="24.95" customHeight="1">
      <c r="A59" s="23"/>
      <c r="B59" s="42"/>
      <c r="C59" s="27" t="s">
        <v>1741</v>
      </c>
      <c r="D59" s="42"/>
      <c r="E59" s="43"/>
      <c r="H59" s="43"/>
      <c r="I59" s="43"/>
      <c r="J59" s="43"/>
      <c r="K59" s="43"/>
      <c r="L59" s="43"/>
      <c r="M59" s="43"/>
      <c r="N59" s="43"/>
      <c r="O59" s="43"/>
      <c r="P59" s="43"/>
      <c r="Q59" s="43"/>
      <c r="R59" s="43"/>
      <c r="S59" s="43"/>
      <c r="AK59" s="153"/>
      <c r="AL59" s="154"/>
      <c r="AP59" s="148"/>
    </row>
    <row r="60" spans="1:47" ht="24.95" customHeight="1">
      <c r="A60" s="23"/>
      <c r="B60" s="42"/>
      <c r="D60" s="43"/>
      <c r="E60" s="43"/>
      <c r="F60" s="410"/>
      <c r="G60" s="410"/>
      <c r="H60" s="410"/>
      <c r="I60" s="410"/>
      <c r="J60" s="410"/>
      <c r="K60" s="410"/>
      <c r="L60" s="410"/>
      <c r="M60" s="43" t="s">
        <v>47</v>
      </c>
      <c r="N60" s="43"/>
      <c r="O60" s="27" t="s">
        <v>1206</v>
      </c>
      <c r="P60" s="22"/>
      <c r="Q60" s="43"/>
      <c r="R60" s="269"/>
      <c r="S60" s="269"/>
      <c r="T60" s="269"/>
      <c r="U60" s="269"/>
      <c r="V60" s="269"/>
      <c r="W60" s="269"/>
      <c r="X60" s="269"/>
      <c r="Y60" s="22"/>
      <c r="Z60" s="281"/>
      <c r="AA60" s="281"/>
      <c r="AB60" s="281"/>
      <c r="AC60" s="281"/>
      <c r="AD60" s="281"/>
      <c r="AE60" s="281"/>
      <c r="AF60" s="281"/>
      <c r="AG60" s="43"/>
      <c r="AK60" s="279">
        <f>IF(AK37=1,F60*AP60,F60*AP61)</f>
        <v>0</v>
      </c>
      <c r="AL60" s="154"/>
      <c r="AP60" s="149">
        <v>27021</v>
      </c>
      <c r="AQ60" s="27" t="s">
        <v>90</v>
      </c>
    </row>
    <row r="61" spans="1:47" ht="24.95" customHeight="1">
      <c r="A61" s="23"/>
      <c r="B61" s="42"/>
      <c r="C61" s="42"/>
      <c r="D61" s="42"/>
      <c r="E61" s="269"/>
      <c r="H61" s="43"/>
      <c r="I61" s="43"/>
      <c r="J61" s="43"/>
      <c r="K61" s="43"/>
      <c r="L61" s="43"/>
      <c r="M61" s="43"/>
      <c r="N61" s="43"/>
      <c r="O61" s="43"/>
      <c r="P61" s="43"/>
      <c r="Q61" s="43"/>
      <c r="R61" s="43"/>
      <c r="S61" s="43"/>
      <c r="AK61" s="153"/>
      <c r="AL61" s="154"/>
      <c r="AP61" s="276">
        <v>54041</v>
      </c>
    </row>
    <row r="62" spans="1:47" ht="24.95" customHeight="1">
      <c r="A62" s="23"/>
      <c r="B62" s="42"/>
      <c r="C62" s="27" t="s">
        <v>1742</v>
      </c>
      <c r="D62" s="42"/>
      <c r="E62" s="43"/>
      <c r="H62" s="43"/>
      <c r="I62" s="43"/>
      <c r="J62" s="43"/>
      <c r="K62" s="43"/>
      <c r="L62" s="43"/>
      <c r="M62" s="43"/>
      <c r="N62" s="43"/>
      <c r="O62" s="43"/>
      <c r="P62" s="43"/>
      <c r="Q62" s="43"/>
      <c r="R62" s="43"/>
      <c r="S62" s="43"/>
      <c r="AK62" s="153"/>
      <c r="AL62" s="154"/>
      <c r="AP62" s="148"/>
    </row>
    <row r="63" spans="1:47" ht="24.95" customHeight="1">
      <c r="A63" s="23"/>
      <c r="B63" s="42"/>
      <c r="D63" s="43"/>
      <c r="E63" s="43"/>
      <c r="F63" s="410"/>
      <c r="G63" s="410"/>
      <c r="H63" s="410"/>
      <c r="I63" s="410"/>
      <c r="J63" s="410"/>
      <c r="K63" s="410"/>
      <c r="L63" s="410"/>
      <c r="M63" s="43" t="s">
        <v>47</v>
      </c>
      <c r="N63" s="269"/>
      <c r="O63" s="27" t="s">
        <v>1214</v>
      </c>
      <c r="P63" s="22"/>
      <c r="Q63" s="43"/>
      <c r="R63" s="269"/>
      <c r="S63" s="269"/>
      <c r="T63" s="269"/>
      <c r="U63" s="269"/>
      <c r="V63" s="269"/>
      <c r="W63" s="269"/>
      <c r="X63" s="269"/>
      <c r="Y63" s="22"/>
      <c r="Z63" s="281"/>
      <c r="AA63" s="281"/>
      <c r="AB63" s="281"/>
      <c r="AC63" s="281"/>
      <c r="AD63" s="281"/>
      <c r="AE63" s="281"/>
      <c r="AF63" s="281"/>
      <c r="AG63" s="43"/>
      <c r="AK63" s="155">
        <f>IF(AK37=1,F63*AP63,F63*AP64)</f>
        <v>0</v>
      </c>
      <c r="AL63" s="156"/>
      <c r="AP63" s="149">
        <v>9244</v>
      </c>
      <c r="AQ63" s="27" t="s">
        <v>90</v>
      </c>
    </row>
    <row r="64" spans="1:47" ht="24.95" customHeight="1">
      <c r="A64" s="23"/>
      <c r="B64" s="42"/>
      <c r="C64" s="42"/>
      <c r="D64" s="42"/>
      <c r="E64" s="269"/>
      <c r="F64" s="43"/>
      <c r="G64" s="43"/>
      <c r="H64" s="43"/>
      <c r="I64" s="43"/>
      <c r="J64" s="43"/>
      <c r="K64" s="43"/>
      <c r="L64" s="43"/>
      <c r="N64" s="269"/>
      <c r="O64" s="318" t="s">
        <v>1286</v>
      </c>
      <c r="R64" s="269"/>
      <c r="S64" s="269"/>
      <c r="T64" s="269"/>
      <c r="U64" s="269"/>
      <c r="V64" s="269"/>
      <c r="W64" s="269"/>
      <c r="X64" s="269"/>
      <c r="AK64" s="153"/>
      <c r="AP64" s="150">
        <v>18487</v>
      </c>
    </row>
    <row r="65" spans="1:44" ht="15" customHeight="1">
      <c r="A65" s="23"/>
      <c r="C65" s="264"/>
      <c r="D65" s="265"/>
      <c r="E65" s="265"/>
      <c r="F65" s="264"/>
      <c r="G65" s="265"/>
      <c r="H65" s="265"/>
      <c r="I65" s="265"/>
      <c r="J65" s="265"/>
      <c r="K65" s="265"/>
      <c r="L65" s="265"/>
      <c r="M65" s="138"/>
      <c r="N65" s="138"/>
      <c r="O65" s="138"/>
      <c r="P65" s="138"/>
      <c r="Q65" s="138"/>
      <c r="R65" s="138"/>
      <c r="S65" s="138"/>
      <c r="T65" s="265"/>
      <c r="V65" s="264"/>
      <c r="W65" s="22"/>
      <c r="X65" s="265"/>
      <c r="Y65" s="22"/>
      <c r="Z65" s="267"/>
      <c r="AA65" s="267"/>
      <c r="AB65" s="267"/>
      <c r="AC65" s="267"/>
      <c r="AD65" s="267"/>
      <c r="AE65" s="267"/>
      <c r="AF65" s="267"/>
      <c r="AG65" s="265"/>
    </row>
    <row r="66" spans="1:44" ht="24.95" customHeight="1">
      <c r="A66" s="42"/>
      <c r="B66" s="42"/>
      <c r="C66" s="337"/>
      <c r="D66" s="42" t="s">
        <v>1212</v>
      </c>
      <c r="E66" s="42"/>
      <c r="H66" s="43"/>
      <c r="I66" s="43"/>
      <c r="J66" s="43"/>
      <c r="K66" s="43"/>
      <c r="L66" s="43"/>
      <c r="M66" s="43"/>
      <c r="N66" s="43"/>
      <c r="O66" s="43"/>
      <c r="P66" s="43"/>
      <c r="Q66" s="43"/>
      <c r="R66" s="43"/>
      <c r="S66" s="43"/>
    </row>
    <row r="67" spans="1:44"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44" ht="30" customHeight="1" thickBot="1">
      <c r="A68" s="23"/>
      <c r="B68" s="42"/>
      <c r="D68" s="43" t="s">
        <v>92</v>
      </c>
      <c r="E68" s="42" t="s">
        <v>93</v>
      </c>
      <c r="H68" s="43"/>
      <c r="I68" s="43"/>
      <c r="J68" s="43"/>
      <c r="K68" s="43"/>
      <c r="L68" s="43"/>
      <c r="M68" s="422" t="str">
        <f>IF(AK45=TRUE,新様式99_同一法人内複数医療機関届出用補助計算書!R57,IF(SUM(AK50,AK53,AK60,AK63)=0,"",SUM(AK50,AK53,AK60,AK63)))</f>
        <v/>
      </c>
      <c r="N68" s="423"/>
      <c r="O68" s="423"/>
      <c r="P68" s="423"/>
      <c r="Q68" s="423"/>
      <c r="R68" s="423"/>
      <c r="S68" s="424"/>
      <c r="T68" s="43" t="s">
        <v>85</v>
      </c>
      <c r="V68" s="27" t="str">
        <f>IF(AK45=TRUE,"(様式99から転記)","")</f>
        <v/>
      </c>
    </row>
    <row r="69" spans="1:44" ht="30" customHeight="1">
      <c r="A69" s="23"/>
      <c r="B69" s="42"/>
      <c r="D69" s="43"/>
      <c r="E69" s="42"/>
      <c r="H69" s="43"/>
      <c r="I69" s="43"/>
      <c r="J69" s="43"/>
      <c r="K69" s="43"/>
      <c r="L69" s="43"/>
      <c r="M69" s="248"/>
      <c r="N69" s="248"/>
      <c r="O69" s="248"/>
      <c r="P69" s="248"/>
      <c r="Q69" s="248"/>
      <c r="R69" s="248"/>
      <c r="S69" s="248"/>
      <c r="T69" s="43"/>
    </row>
    <row r="70" spans="1:44" ht="24.95" customHeight="1">
      <c r="A70" s="23"/>
      <c r="B70" s="27" t="s">
        <v>1230</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288" t="s">
        <v>100</v>
      </c>
      <c r="AP75" s="365" t="s">
        <v>100</v>
      </c>
      <c r="AQ75" s="59"/>
      <c r="AR75" s="59"/>
    </row>
    <row r="76" spans="1:44" s="22" customFormat="1" ht="39.950000000000003" customHeight="1">
      <c r="A76" s="23"/>
      <c r="B76" s="42"/>
      <c r="C76" s="418" t="s">
        <v>98</v>
      </c>
      <c r="D76" s="408"/>
      <c r="E76" s="408"/>
      <c r="F76" s="408"/>
      <c r="G76" s="408"/>
      <c r="H76" s="408"/>
      <c r="I76" s="408"/>
      <c r="J76" s="408"/>
      <c r="K76" s="408"/>
      <c r="L76" s="408"/>
      <c r="M76" s="408"/>
      <c r="O76" s="419" t="str">
        <f>"算定回数"&amp;CHAR(10)&amp;IF(N37="","",MONTH(DATE(2000, N37-3, 1)))&amp;"月"</f>
        <v>算定回数
月</v>
      </c>
      <c r="P76" s="419"/>
      <c r="Q76" s="419"/>
      <c r="R76" s="419"/>
      <c r="S76" s="419" t="str">
        <f>"算定回数"&amp;CHAR(10)&amp;IF(N37="","",MONTH(DATE(2000, N37-2, 1)))&amp;"月"</f>
        <v>算定回数
月</v>
      </c>
      <c r="T76" s="419"/>
      <c r="U76" s="419"/>
      <c r="V76" s="419"/>
      <c r="W76" s="419" t="str">
        <f>"算定回数"&amp;CHAR(10)&amp;IF(N37="","",MONTH(DATE(2000, N37-1, 1)))&amp;"月"</f>
        <v>算定回数
月</v>
      </c>
      <c r="X76" s="420"/>
      <c r="Y76" s="420"/>
      <c r="Z76" s="420"/>
      <c r="AC76" s="419" t="s">
        <v>1735</v>
      </c>
      <c r="AD76" s="420"/>
      <c r="AE76" s="420"/>
      <c r="AF76" s="420"/>
      <c r="AK76" s="43" t="s">
        <v>1240</v>
      </c>
      <c r="AM76" s="288" t="s">
        <v>1241</v>
      </c>
      <c r="AP76" s="365" t="s">
        <v>1240</v>
      </c>
      <c r="AQ76" s="365" t="s">
        <v>1241</v>
      </c>
      <c r="AR76" s="365"/>
    </row>
    <row r="77" spans="1:44" s="22" customFormat="1" ht="30" customHeight="1">
      <c r="A77" s="23"/>
      <c r="B77" s="429" t="s">
        <v>101</v>
      </c>
      <c r="C77" s="140" t="s">
        <v>102</v>
      </c>
      <c r="D77" s="427" t="s">
        <v>103</v>
      </c>
      <c r="E77" s="427"/>
      <c r="F77" s="427"/>
      <c r="G77" s="427"/>
      <c r="H77" s="427"/>
      <c r="I77" s="427"/>
      <c r="J77" s="427"/>
      <c r="K77" s="427"/>
      <c r="L77" s="427"/>
      <c r="M77" s="427"/>
      <c r="N77" s="428"/>
      <c r="O77" s="416"/>
      <c r="P77" s="417"/>
      <c r="Q77" s="417"/>
      <c r="R77" s="141" t="s">
        <v>104</v>
      </c>
      <c r="S77" s="416"/>
      <c r="T77" s="417"/>
      <c r="U77" s="417"/>
      <c r="V77" s="141" t="s">
        <v>104</v>
      </c>
      <c r="W77" s="416"/>
      <c r="X77" s="417"/>
      <c r="Y77" s="417"/>
      <c r="Z77" s="141" t="s">
        <v>104</v>
      </c>
      <c r="AC77" s="425" t="str">
        <f t="shared" ref="AC77:AC84" si="0">IFERROR(AVERAGE(O77:Y77),"")</f>
        <v/>
      </c>
      <c r="AD77" s="426"/>
      <c r="AE77" s="426"/>
      <c r="AF77" s="141" t="s">
        <v>104</v>
      </c>
      <c r="AH77" s="442">
        <f t="shared" ref="AH77:AH84" si="1">IFERROR(ROUND($AC77,0),0)</f>
        <v>0</v>
      </c>
      <c r="AI77" s="442"/>
      <c r="AJ77" s="442"/>
      <c r="AK77" s="142">
        <v>17</v>
      </c>
      <c r="AM77" s="142">
        <v>34</v>
      </c>
      <c r="AP77" s="22">
        <f>IFERROR($AH77*AK77,"")</f>
        <v>0</v>
      </c>
      <c r="AQ77" s="22">
        <f>IFERROR($AH77*AM77,"")</f>
        <v>0</v>
      </c>
    </row>
    <row r="78" spans="1:44" s="22" customFormat="1" ht="30" customHeight="1">
      <c r="A78" s="23"/>
      <c r="B78" s="429"/>
      <c r="C78" s="140" t="s">
        <v>105</v>
      </c>
      <c r="D78" s="427" t="s">
        <v>106</v>
      </c>
      <c r="E78" s="427"/>
      <c r="F78" s="427"/>
      <c r="G78" s="427"/>
      <c r="H78" s="427"/>
      <c r="I78" s="427"/>
      <c r="J78" s="427"/>
      <c r="K78" s="427"/>
      <c r="L78" s="427"/>
      <c r="M78" s="427"/>
      <c r="N78" s="428"/>
      <c r="O78" s="416"/>
      <c r="P78" s="417"/>
      <c r="Q78" s="417"/>
      <c r="R78" s="141" t="s">
        <v>104</v>
      </c>
      <c r="S78" s="416"/>
      <c r="T78" s="417"/>
      <c r="U78" s="417"/>
      <c r="V78" s="141" t="s">
        <v>104</v>
      </c>
      <c r="W78" s="416"/>
      <c r="X78" s="417"/>
      <c r="Y78" s="417"/>
      <c r="Z78" s="141" t="s">
        <v>104</v>
      </c>
      <c r="AC78" s="425" t="str">
        <f t="shared" si="0"/>
        <v/>
      </c>
      <c r="AD78" s="426"/>
      <c r="AE78" s="426"/>
      <c r="AF78" s="141" t="s">
        <v>104</v>
      </c>
      <c r="AH78" s="442">
        <f t="shared" si="1"/>
        <v>0</v>
      </c>
      <c r="AI78" s="442"/>
      <c r="AJ78" s="442"/>
      <c r="AK78" s="142">
        <v>4</v>
      </c>
      <c r="AM78" s="142">
        <v>8</v>
      </c>
      <c r="AP78" s="22">
        <f>IFERROR($AH78*AK78,"")</f>
        <v>0</v>
      </c>
      <c r="AQ78" s="22">
        <f t="shared" ref="AQ78:AQ84" si="2">IFERROR($AH78*AM78,"")</f>
        <v>0</v>
      </c>
    </row>
    <row r="79" spans="1:44" s="22" customFormat="1" ht="30" customHeight="1">
      <c r="A79" s="23"/>
      <c r="B79" s="429"/>
      <c r="C79" s="140" t="s">
        <v>107</v>
      </c>
      <c r="D79" s="427" t="s">
        <v>108</v>
      </c>
      <c r="E79" s="427"/>
      <c r="F79" s="427"/>
      <c r="G79" s="427"/>
      <c r="H79" s="427"/>
      <c r="I79" s="427"/>
      <c r="J79" s="427"/>
      <c r="K79" s="427"/>
      <c r="L79" s="427"/>
      <c r="M79" s="427"/>
      <c r="N79" s="428"/>
      <c r="O79" s="416"/>
      <c r="P79" s="417"/>
      <c r="Q79" s="417"/>
      <c r="R79" s="141" t="s">
        <v>104</v>
      </c>
      <c r="S79" s="416"/>
      <c r="T79" s="417"/>
      <c r="U79" s="417"/>
      <c r="V79" s="141" t="s">
        <v>104</v>
      </c>
      <c r="W79" s="416"/>
      <c r="X79" s="417"/>
      <c r="Y79" s="417"/>
      <c r="Z79" s="141" t="s">
        <v>104</v>
      </c>
      <c r="AC79" s="425" t="str">
        <f>IFERROR(AVERAGE(O79:Y79),"")</f>
        <v/>
      </c>
      <c r="AD79" s="426"/>
      <c r="AE79" s="426"/>
      <c r="AF79" s="141" t="s">
        <v>104</v>
      </c>
      <c r="AH79" s="442">
        <f t="shared" si="1"/>
        <v>0</v>
      </c>
      <c r="AI79" s="442"/>
      <c r="AJ79" s="442"/>
      <c r="AK79" s="142">
        <v>79</v>
      </c>
      <c r="AM79" s="142">
        <v>158</v>
      </c>
      <c r="AP79" s="22">
        <f t="shared" ref="AP79:AP83" si="3">IFERROR($AH79*AK79,"")</f>
        <v>0</v>
      </c>
      <c r="AQ79" s="22">
        <f t="shared" si="2"/>
        <v>0</v>
      </c>
    </row>
    <row r="80" spans="1:44" s="22" customFormat="1" ht="30" customHeight="1">
      <c r="A80" s="23"/>
      <c r="B80" s="429"/>
      <c r="C80" s="140" t="s">
        <v>109</v>
      </c>
      <c r="D80" s="427" t="s">
        <v>110</v>
      </c>
      <c r="E80" s="427"/>
      <c r="F80" s="427"/>
      <c r="G80" s="427"/>
      <c r="H80" s="427"/>
      <c r="I80" s="427"/>
      <c r="J80" s="427"/>
      <c r="K80" s="427"/>
      <c r="L80" s="427"/>
      <c r="M80" s="427"/>
      <c r="N80" s="428"/>
      <c r="O80" s="416"/>
      <c r="P80" s="417"/>
      <c r="Q80" s="417"/>
      <c r="R80" s="141" t="s">
        <v>104</v>
      </c>
      <c r="S80" s="416"/>
      <c r="T80" s="417"/>
      <c r="U80" s="417"/>
      <c r="V80" s="141" t="s">
        <v>104</v>
      </c>
      <c r="W80" s="416"/>
      <c r="X80" s="417"/>
      <c r="Y80" s="417"/>
      <c r="Z80" s="141" t="s">
        <v>104</v>
      </c>
      <c r="AC80" s="425" t="str">
        <f t="shared" si="0"/>
        <v/>
      </c>
      <c r="AD80" s="426"/>
      <c r="AE80" s="426"/>
      <c r="AF80" s="141" t="s">
        <v>104</v>
      </c>
      <c r="AH80" s="442">
        <f t="shared" si="1"/>
        <v>0</v>
      </c>
      <c r="AI80" s="442"/>
      <c r="AJ80" s="442"/>
      <c r="AK80" s="142">
        <v>19</v>
      </c>
      <c r="AM80" s="142">
        <v>38</v>
      </c>
      <c r="AP80" s="22">
        <f t="shared" si="3"/>
        <v>0</v>
      </c>
      <c r="AQ80" s="22">
        <f t="shared" si="2"/>
        <v>0</v>
      </c>
    </row>
    <row r="81" spans="1:43" s="22" customFormat="1" ht="30" customHeight="1">
      <c r="A81" s="23"/>
      <c r="B81" s="429" t="s">
        <v>111</v>
      </c>
      <c r="C81" s="140" t="s">
        <v>112</v>
      </c>
      <c r="D81" s="427" t="s">
        <v>103</v>
      </c>
      <c r="E81" s="427"/>
      <c r="F81" s="427"/>
      <c r="G81" s="427"/>
      <c r="H81" s="427"/>
      <c r="I81" s="427"/>
      <c r="J81" s="427"/>
      <c r="K81" s="427"/>
      <c r="L81" s="427"/>
      <c r="M81" s="427"/>
      <c r="N81" s="428"/>
      <c r="O81" s="416"/>
      <c r="P81" s="417"/>
      <c r="Q81" s="417"/>
      <c r="R81" s="141" t="s">
        <v>104</v>
      </c>
      <c r="S81" s="416"/>
      <c r="T81" s="417"/>
      <c r="U81" s="417"/>
      <c r="V81" s="141" t="s">
        <v>104</v>
      </c>
      <c r="W81" s="416"/>
      <c r="X81" s="417"/>
      <c r="Y81" s="417"/>
      <c r="Z81" s="141" t="s">
        <v>104</v>
      </c>
      <c r="AC81" s="425" t="str">
        <f t="shared" si="0"/>
        <v/>
      </c>
      <c r="AD81" s="426"/>
      <c r="AE81" s="426"/>
      <c r="AF81" s="141" t="s">
        <v>104</v>
      </c>
      <c r="AH81" s="442">
        <f t="shared" si="1"/>
        <v>0</v>
      </c>
      <c r="AI81" s="442"/>
      <c r="AJ81" s="442"/>
      <c r="AK81" s="142">
        <v>21</v>
      </c>
      <c r="AM81" s="142">
        <v>42</v>
      </c>
      <c r="AP81" s="22">
        <f t="shared" si="3"/>
        <v>0</v>
      </c>
      <c r="AQ81" s="22">
        <f t="shared" si="2"/>
        <v>0</v>
      </c>
    </row>
    <row r="82" spans="1:43" s="22" customFormat="1" ht="30" customHeight="1">
      <c r="A82" s="23"/>
      <c r="B82" s="429"/>
      <c r="C82" s="140" t="s">
        <v>113</v>
      </c>
      <c r="D82" s="427" t="s">
        <v>106</v>
      </c>
      <c r="E82" s="427"/>
      <c r="F82" s="427"/>
      <c r="G82" s="427"/>
      <c r="H82" s="427"/>
      <c r="I82" s="427"/>
      <c r="J82" s="427"/>
      <c r="K82" s="427"/>
      <c r="L82" s="427"/>
      <c r="M82" s="427"/>
      <c r="N82" s="428"/>
      <c r="O82" s="416"/>
      <c r="P82" s="417"/>
      <c r="Q82" s="417"/>
      <c r="R82" s="141" t="s">
        <v>104</v>
      </c>
      <c r="S82" s="416"/>
      <c r="T82" s="417"/>
      <c r="U82" s="417"/>
      <c r="V82" s="141" t="s">
        <v>104</v>
      </c>
      <c r="W82" s="416"/>
      <c r="X82" s="417"/>
      <c r="Y82" s="417"/>
      <c r="Z82" s="141" t="s">
        <v>104</v>
      </c>
      <c r="AC82" s="425" t="str">
        <f t="shared" si="0"/>
        <v/>
      </c>
      <c r="AD82" s="426"/>
      <c r="AE82" s="426"/>
      <c r="AF82" s="141" t="s">
        <v>104</v>
      </c>
      <c r="AH82" s="442">
        <f t="shared" si="1"/>
        <v>0</v>
      </c>
      <c r="AI82" s="442"/>
      <c r="AJ82" s="442"/>
      <c r="AK82" s="142">
        <v>4</v>
      </c>
      <c r="AM82" s="142">
        <v>8</v>
      </c>
      <c r="AP82" s="22">
        <f t="shared" si="3"/>
        <v>0</v>
      </c>
      <c r="AQ82" s="22">
        <f t="shared" si="2"/>
        <v>0</v>
      </c>
    </row>
    <row r="83" spans="1:43" s="22" customFormat="1" ht="30" customHeight="1">
      <c r="A83" s="23"/>
      <c r="B83" s="429"/>
      <c r="C83" s="140" t="s">
        <v>114</v>
      </c>
      <c r="D83" s="427" t="s">
        <v>115</v>
      </c>
      <c r="E83" s="427"/>
      <c r="F83" s="427"/>
      <c r="G83" s="427"/>
      <c r="H83" s="427"/>
      <c r="I83" s="427"/>
      <c r="J83" s="427"/>
      <c r="K83" s="427"/>
      <c r="L83" s="427"/>
      <c r="M83" s="427"/>
      <c r="N83" s="428"/>
      <c r="O83" s="416"/>
      <c r="P83" s="417"/>
      <c r="Q83" s="417"/>
      <c r="R83" s="141" t="s">
        <v>104</v>
      </c>
      <c r="S83" s="416"/>
      <c r="T83" s="417"/>
      <c r="U83" s="417"/>
      <c r="V83" s="141" t="s">
        <v>104</v>
      </c>
      <c r="W83" s="416"/>
      <c r="X83" s="417"/>
      <c r="Y83" s="417"/>
      <c r="Z83" s="141" t="s">
        <v>104</v>
      </c>
      <c r="AC83" s="425" t="str">
        <f t="shared" si="0"/>
        <v/>
      </c>
      <c r="AD83" s="426"/>
      <c r="AE83" s="426"/>
      <c r="AF83" s="141" t="s">
        <v>104</v>
      </c>
      <c r="AH83" s="442">
        <f t="shared" si="1"/>
        <v>0</v>
      </c>
      <c r="AI83" s="442"/>
      <c r="AJ83" s="442"/>
      <c r="AK83" s="142">
        <v>66</v>
      </c>
      <c r="AL83" s="143"/>
      <c r="AM83" s="142">
        <v>121</v>
      </c>
      <c r="AP83" s="22">
        <f t="shared" si="3"/>
        <v>0</v>
      </c>
      <c r="AQ83" s="22">
        <f t="shared" si="2"/>
        <v>0</v>
      </c>
    </row>
    <row r="84" spans="1:43" s="22" customFormat="1" ht="30" customHeight="1">
      <c r="A84" s="23"/>
      <c r="B84" s="429"/>
      <c r="C84" s="140" t="s">
        <v>116</v>
      </c>
      <c r="D84" s="427" t="s">
        <v>117</v>
      </c>
      <c r="E84" s="427"/>
      <c r="F84" s="427"/>
      <c r="G84" s="427"/>
      <c r="H84" s="427"/>
      <c r="I84" s="427"/>
      <c r="J84" s="427"/>
      <c r="K84" s="427"/>
      <c r="L84" s="427"/>
      <c r="M84" s="427"/>
      <c r="N84" s="428"/>
      <c r="O84" s="416"/>
      <c r="P84" s="417"/>
      <c r="Q84" s="417"/>
      <c r="R84" s="141" t="s">
        <v>104</v>
      </c>
      <c r="S84" s="416"/>
      <c r="T84" s="417"/>
      <c r="U84" s="417"/>
      <c r="V84" s="141" t="s">
        <v>104</v>
      </c>
      <c r="W84" s="416"/>
      <c r="X84" s="417"/>
      <c r="Y84" s="417"/>
      <c r="Z84" s="141" t="s">
        <v>104</v>
      </c>
      <c r="AC84" s="425" t="str">
        <f t="shared" si="0"/>
        <v/>
      </c>
      <c r="AD84" s="426"/>
      <c r="AE84" s="426"/>
      <c r="AF84" s="141" t="s">
        <v>104</v>
      </c>
      <c r="AH84" s="442">
        <f t="shared" si="1"/>
        <v>0</v>
      </c>
      <c r="AI84" s="442"/>
      <c r="AJ84" s="442"/>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2" t="s">
        <v>1588</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2"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260"/>
      <c r="Z91" s="260"/>
      <c r="AA91" s="260"/>
      <c r="AB91" s="260"/>
      <c r="AC91" s="260"/>
      <c r="AD91" s="260"/>
      <c r="AE91" s="260"/>
      <c r="AF91" s="260"/>
      <c r="AG91" s="260"/>
      <c r="AH91" s="260"/>
      <c r="AI91" s="260"/>
    </row>
    <row r="92" spans="1:43" ht="24.95" customHeight="1">
      <c r="A92" s="23"/>
      <c r="C92" s="42"/>
      <c r="D92" s="43"/>
      <c r="E92" s="43"/>
      <c r="G92" s="43"/>
      <c r="H92" s="43"/>
      <c r="I92" s="43"/>
      <c r="J92" s="43"/>
      <c r="K92" s="43"/>
      <c r="L92" s="43"/>
      <c r="M92" s="441" t="str">
        <f>IF(SUM(AC77:AE84)=0,"",SUM(AC77:AE84))</f>
        <v/>
      </c>
      <c r="N92" s="441"/>
      <c r="O92" s="441"/>
      <c r="P92" s="441"/>
      <c r="Q92" s="441"/>
      <c r="R92" s="441"/>
      <c r="S92" s="441"/>
      <c r="T92" s="43" t="s">
        <v>125</v>
      </c>
      <c r="U92" s="43"/>
      <c r="X92" s="42" t="s">
        <v>67</v>
      </c>
      <c r="Z92" s="260"/>
      <c r="AB92" s="443"/>
      <c r="AC92" s="443"/>
      <c r="AD92" s="443"/>
      <c r="AE92" s="443"/>
      <c r="AF92" s="443"/>
      <c r="AG92" s="443"/>
      <c r="AH92" s="443"/>
      <c r="AI92" s="259" t="s">
        <v>126</v>
      </c>
      <c r="AJ92" s="59"/>
      <c r="AK92" s="27"/>
      <c r="AL92" s="446" t="s">
        <v>69</v>
      </c>
      <c r="AM92" s="447"/>
      <c r="AN92" s="447"/>
      <c r="AO92" s="448"/>
      <c r="AP92" s="228"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260"/>
      <c r="Z93" s="260"/>
      <c r="AA93" s="260"/>
      <c r="AC93" s="27" t="s">
        <v>70</v>
      </c>
      <c r="AH93" s="239" t="str">
        <f>IFERROR(IF(ABS(AP92)&gt;=0.1,"☑",""),"")</f>
        <v/>
      </c>
      <c r="AI93" s="260"/>
    </row>
    <row r="94" spans="1:43" ht="24.95" customHeight="1">
      <c r="A94" s="23"/>
      <c r="C94" s="42"/>
      <c r="D94" s="43"/>
      <c r="E94" s="43"/>
      <c r="G94" s="43"/>
      <c r="H94" s="43"/>
      <c r="I94" s="43"/>
      <c r="J94" s="43"/>
      <c r="K94" s="43"/>
      <c r="L94" s="43"/>
      <c r="M94" s="437" t="str">
        <f>_xlfn.LET(_xlpm.x,IF(AK37=1,AP85,AQ85),IF(_xlpm.x=0,"",_xlpm.x))</f>
        <v/>
      </c>
      <c r="N94" s="437"/>
      <c r="O94" s="437"/>
      <c r="P94" s="437"/>
      <c r="Q94" s="437"/>
      <c r="R94" s="437"/>
      <c r="S94" s="437"/>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1228</v>
      </c>
      <c r="D97" s="43"/>
      <c r="E97" s="43"/>
      <c r="G97" s="43"/>
      <c r="H97" s="43"/>
      <c r="I97" s="43"/>
      <c r="J97" s="43"/>
      <c r="K97" s="43"/>
      <c r="L97" s="43"/>
      <c r="AM97" s="59" t="s">
        <v>129</v>
      </c>
    </row>
    <row r="98" spans="1:42" ht="24.95" customHeight="1">
      <c r="A98" s="23"/>
      <c r="C98" s="42"/>
      <c r="D98" s="43"/>
      <c r="E98" s="43"/>
      <c r="M98" s="438" t="str">
        <f>IFERROR(IF(((M68*0.5)-(M94*10))/(AP103)&lt;=0,0,((M68*0.5)-(M94*10))/(AP103)),"")</f>
        <v/>
      </c>
      <c r="N98" s="438"/>
      <c r="O98" s="438"/>
      <c r="P98" s="438"/>
      <c r="Q98" s="438"/>
      <c r="R98" s="438"/>
      <c r="S98" s="438"/>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430" t="s">
        <v>133</v>
      </c>
      <c r="C100" s="430"/>
      <c r="D100" s="430"/>
      <c r="E100" s="430"/>
      <c r="F100" s="408" t="s">
        <v>134</v>
      </c>
      <c r="G100" s="408"/>
      <c r="H100" s="408"/>
      <c r="I100" s="408"/>
      <c r="J100" s="408"/>
      <c r="K100" s="408"/>
      <c r="L100" s="408"/>
      <c r="M100" s="408"/>
      <c r="N100" s="408"/>
      <c r="O100" s="408"/>
      <c r="P100" s="408"/>
      <c r="Q100" s="408"/>
      <c r="R100" s="408"/>
      <c r="S100" s="408"/>
      <c r="T100" s="408"/>
      <c r="U100" s="408"/>
      <c r="V100" s="408"/>
      <c r="W100" s="408"/>
      <c r="X100" s="408"/>
      <c r="Y100" s="408"/>
      <c r="Z100" s="408"/>
      <c r="AA100" s="408"/>
      <c r="AB100" s="408"/>
      <c r="AC100" s="408"/>
      <c r="AD100" s="408"/>
      <c r="AE100" s="408"/>
      <c r="AF100" s="408"/>
      <c r="AG100" s="408"/>
      <c r="AH100" s="408"/>
    </row>
    <row r="101" spans="1:42" ht="20.100000000000001" customHeight="1">
      <c r="A101" s="23"/>
      <c r="B101" s="430"/>
      <c r="C101" s="430"/>
      <c r="D101" s="430"/>
      <c r="E101" s="430"/>
      <c r="F101" s="420" t="s">
        <v>135</v>
      </c>
      <c r="G101" s="420"/>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P101" s="144"/>
    </row>
    <row r="102" spans="1:42" ht="20.100000000000001" customHeight="1">
      <c r="A102" s="23"/>
      <c r="B102" s="430"/>
      <c r="C102" s="430"/>
      <c r="D102" s="430"/>
      <c r="E102" s="430"/>
      <c r="G102" s="35"/>
      <c r="H102" s="35"/>
      <c r="I102" s="35"/>
      <c r="J102" s="439" t="s">
        <v>136</v>
      </c>
      <c r="K102" s="439"/>
      <c r="L102" s="439"/>
      <c r="M102" s="439"/>
      <c r="N102" s="439"/>
      <c r="O102" s="439"/>
      <c r="P102" s="439"/>
      <c r="Q102" s="439"/>
      <c r="R102" s="439"/>
      <c r="S102" s="439"/>
      <c r="T102" s="439"/>
      <c r="U102" s="439"/>
      <c r="V102" s="439"/>
      <c r="W102" s="439"/>
      <c r="X102" s="439"/>
      <c r="Y102" s="439"/>
      <c r="Z102" s="439"/>
      <c r="AA102" s="439"/>
      <c r="AB102" s="439"/>
      <c r="AC102" s="439"/>
      <c r="AD102" s="439"/>
      <c r="AE102" s="35"/>
      <c r="AF102" s="35"/>
      <c r="AG102" s="35"/>
      <c r="AH102" s="35"/>
      <c r="AN102" s="59" t="s">
        <v>100</v>
      </c>
      <c r="AP102" s="59">
        <f>SUM(AP98:AP99)</f>
        <v>0</v>
      </c>
    </row>
    <row r="103" spans="1:42" ht="20.100000000000001" customHeight="1">
      <c r="A103" s="23"/>
      <c r="B103" s="430"/>
      <c r="C103" s="430"/>
      <c r="D103" s="430"/>
      <c r="E103" s="430"/>
      <c r="G103" s="34"/>
      <c r="H103" s="34"/>
      <c r="I103" s="34"/>
      <c r="J103" s="440" t="s">
        <v>137</v>
      </c>
      <c r="K103" s="440"/>
      <c r="L103" s="440"/>
      <c r="M103" s="440"/>
      <c r="N103" s="440"/>
      <c r="O103" s="440"/>
      <c r="P103" s="440"/>
      <c r="Q103" s="440"/>
      <c r="R103" s="440"/>
      <c r="S103" s="440"/>
      <c r="T103" s="440"/>
      <c r="U103" s="440"/>
      <c r="V103" s="440"/>
      <c r="W103" s="440"/>
      <c r="X103" s="440"/>
      <c r="Y103" s="440"/>
      <c r="Z103" s="440"/>
      <c r="AA103" s="440"/>
      <c r="AB103" s="440"/>
      <c r="AC103" s="440"/>
      <c r="AD103" s="440"/>
      <c r="AE103" s="34"/>
      <c r="AF103" s="34"/>
      <c r="AG103" s="34"/>
      <c r="AH103" s="34"/>
      <c r="AN103" s="59" t="s">
        <v>138</v>
      </c>
      <c r="AP103" s="59">
        <f>AP102*10</f>
        <v>0</v>
      </c>
    </row>
    <row r="104" spans="1:42" ht="20.100000000000001" customHeight="1">
      <c r="A104" s="23"/>
      <c r="B104" s="430"/>
      <c r="C104" s="430"/>
      <c r="D104" s="430"/>
      <c r="E104" s="430"/>
      <c r="G104" s="33"/>
      <c r="H104" s="33"/>
      <c r="I104" s="33"/>
      <c r="J104" s="440" t="s">
        <v>139</v>
      </c>
      <c r="K104" s="440"/>
      <c r="L104" s="440"/>
      <c r="M104" s="440"/>
      <c r="N104" s="440"/>
      <c r="O104" s="440"/>
      <c r="P104" s="440"/>
      <c r="Q104" s="440"/>
      <c r="R104" s="440"/>
      <c r="S104" s="440"/>
      <c r="T104" s="440"/>
      <c r="U104" s="440"/>
      <c r="V104" s="440"/>
      <c r="W104" s="440"/>
      <c r="X104" s="440"/>
      <c r="Y104" s="440"/>
      <c r="Z104" s="440"/>
      <c r="AA104" s="440"/>
      <c r="AB104" s="440"/>
      <c r="AC104" s="440"/>
      <c r="AD104" s="440"/>
      <c r="AF104" s="34" t="s">
        <v>140</v>
      </c>
      <c r="AH104" s="34"/>
    </row>
    <row r="105" spans="1:42" ht="20.100000000000001" customHeight="1">
      <c r="A105" s="23"/>
      <c r="B105" s="430"/>
      <c r="C105" s="430"/>
      <c r="D105" s="430"/>
      <c r="E105" s="430"/>
      <c r="G105" s="34"/>
      <c r="H105" s="34"/>
      <c r="I105" s="34"/>
      <c r="J105" s="440" t="s">
        <v>141</v>
      </c>
      <c r="K105" s="440"/>
      <c r="L105" s="440"/>
      <c r="M105" s="440"/>
      <c r="N105" s="440"/>
      <c r="O105" s="440"/>
      <c r="P105" s="440"/>
      <c r="Q105" s="440"/>
      <c r="R105" s="440"/>
      <c r="S105" s="440"/>
      <c r="T105" s="440"/>
      <c r="U105" s="440"/>
      <c r="V105" s="440"/>
      <c r="W105" s="440"/>
      <c r="X105" s="440"/>
      <c r="Y105" s="440"/>
      <c r="Z105" s="440"/>
      <c r="AA105" s="440"/>
      <c r="AB105" s="440"/>
      <c r="AC105" s="440"/>
      <c r="AD105" s="440"/>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8"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1576</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1232</v>
      </c>
      <c r="D120" s="43"/>
      <c r="E120" s="43"/>
      <c r="G120" s="43"/>
      <c r="H120" s="43"/>
      <c r="I120" s="43"/>
      <c r="J120" s="43"/>
      <c r="K120" s="43"/>
      <c r="L120" s="43"/>
      <c r="M120" s="43"/>
      <c r="N120" s="43"/>
      <c r="O120" s="43"/>
      <c r="P120" s="43"/>
      <c r="Q120" s="43"/>
      <c r="R120" s="43"/>
      <c r="S120" s="43"/>
    </row>
    <row r="121" spans="1:40" ht="9.9499999999999993" customHeight="1">
      <c r="A121" s="23"/>
      <c r="B121" s="270"/>
      <c r="D121" s="270"/>
      <c r="E121" s="210"/>
      <c r="F121" s="270"/>
      <c r="H121" s="269"/>
      <c r="I121" s="22"/>
      <c r="J121" s="22"/>
      <c r="K121" s="22"/>
      <c r="L121" s="22"/>
      <c r="M121" s="22"/>
      <c r="N121" s="22"/>
      <c r="O121" s="22"/>
      <c r="P121" s="22"/>
      <c r="Q121" s="22"/>
      <c r="R121" s="22"/>
      <c r="S121" s="269"/>
    </row>
    <row r="122" spans="1:40" ht="24.95" customHeight="1">
      <c r="A122" s="23"/>
      <c r="B122" s="27" t="s">
        <v>152</v>
      </c>
      <c r="E122" s="43"/>
      <c r="F122" s="43"/>
      <c r="G122" s="43"/>
      <c r="H122" s="43"/>
      <c r="I122" s="43"/>
      <c r="J122" s="43"/>
      <c r="K122" s="43"/>
      <c r="L122" s="43"/>
      <c r="M122" s="43"/>
      <c r="N122" s="43"/>
      <c r="O122" s="43"/>
    </row>
    <row r="123" spans="1:40" ht="24.95" customHeight="1">
      <c r="A123" s="23"/>
      <c r="D123" s="431" t="str">
        <f>IFERROR(IF(OR(AL108*AL110*AL114*AL117=0,M98&lt;=0),"",(VLOOKUP("該当",CHOOSE(AK37,'リスト（外来R8）'!J:L,'リスト（外来R9）'!J:L),3,FALSE))),"")</f>
        <v/>
      </c>
      <c r="E123" s="431"/>
      <c r="F123" s="431"/>
      <c r="G123" s="431"/>
      <c r="H123" s="431"/>
      <c r="I123" s="431"/>
      <c r="J123" s="431"/>
      <c r="K123" s="431"/>
      <c r="L123" s="431"/>
      <c r="M123" s="431"/>
      <c r="N123" s="431"/>
      <c r="O123" s="431"/>
      <c r="P123" s="431"/>
      <c r="R123" s="431" t="str">
        <f>IFERROR(IF(OR(AL108*AL110*AL114*AL117=0,M98&lt;=0),"",(VLOOKUP("該当",CHOOSE(AK37,'リスト（外来R8）'!J:N,'リスト（外来R9）'!J:N),4,FALSE))),"")</f>
        <v/>
      </c>
      <c r="S123" s="431"/>
      <c r="T123" s="431"/>
      <c r="U123" s="431"/>
      <c r="V123" s="431"/>
      <c r="W123" s="431"/>
      <c r="X123" s="431"/>
      <c r="Y123" s="431"/>
      <c r="Z123" s="431"/>
      <c r="AA123" s="431"/>
      <c r="AB123" s="431"/>
      <c r="AC123" s="431"/>
      <c r="AD123" s="431"/>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35"/>
      <c r="E127" s="436"/>
      <c r="F127" s="433" t="s">
        <v>154</v>
      </c>
      <c r="G127" s="433"/>
      <c r="H127" s="433"/>
      <c r="I127" s="433"/>
      <c r="J127" s="433"/>
      <c r="K127" s="433"/>
      <c r="L127" s="433"/>
      <c r="M127" s="433"/>
      <c r="N127" s="433"/>
      <c r="O127" s="433"/>
      <c r="P127" s="434"/>
      <c r="Q127" s="43"/>
      <c r="R127" s="435" t="s">
        <v>155</v>
      </c>
      <c r="S127" s="436"/>
      <c r="T127" s="433" t="s">
        <v>154</v>
      </c>
      <c r="U127" s="433"/>
      <c r="V127" s="433"/>
      <c r="W127" s="433"/>
      <c r="X127" s="433"/>
      <c r="Y127" s="433"/>
      <c r="Z127" s="433"/>
      <c r="AA127" s="433"/>
      <c r="AB127" s="433"/>
      <c r="AC127" s="433"/>
      <c r="AD127" s="434"/>
      <c r="AK127" s="58">
        <v>1</v>
      </c>
      <c r="AL127" s="59">
        <v>1</v>
      </c>
      <c r="AM127" s="59">
        <v>1</v>
      </c>
      <c r="AN127" s="59">
        <v>1</v>
      </c>
    </row>
    <row r="128" spans="1:40" ht="24.95" customHeight="1">
      <c r="A128" s="23"/>
      <c r="B128" s="42"/>
      <c r="D128" s="435"/>
      <c r="E128" s="436"/>
      <c r="F128" s="433" t="s">
        <v>1854</v>
      </c>
      <c r="G128" s="433"/>
      <c r="H128" s="433"/>
      <c r="I128" s="433"/>
      <c r="J128" s="433"/>
      <c r="K128" s="433"/>
      <c r="L128" s="433"/>
      <c r="M128" s="433"/>
      <c r="N128" s="433"/>
      <c r="O128" s="433"/>
      <c r="P128" s="434"/>
      <c r="R128" s="435" t="s">
        <v>155</v>
      </c>
      <c r="S128" s="436"/>
      <c r="T128" s="433" t="s">
        <v>157</v>
      </c>
      <c r="U128" s="433"/>
      <c r="V128" s="433"/>
      <c r="W128" s="433"/>
      <c r="X128" s="433"/>
      <c r="Y128" s="433"/>
      <c r="Z128" s="433"/>
      <c r="AA128" s="433"/>
      <c r="AB128" s="433"/>
      <c r="AC128" s="433"/>
      <c r="AD128" s="434"/>
      <c r="AK128" s="58">
        <v>1</v>
      </c>
      <c r="AL128" s="59">
        <f t="shared" ref="AL128:AL151" si="4">IF(AK$123&gt;=AK128,1,0)</f>
        <v>0</v>
      </c>
    </row>
    <row r="129" spans="1:38" ht="24.95" customHeight="1">
      <c r="A129" s="23"/>
      <c r="B129" s="42"/>
      <c r="C129" s="43"/>
      <c r="D129" s="435"/>
      <c r="E129" s="436"/>
      <c r="F129" s="433" t="s">
        <v>158</v>
      </c>
      <c r="G129" s="433"/>
      <c r="H129" s="433"/>
      <c r="I129" s="433"/>
      <c r="J129" s="433"/>
      <c r="K129" s="433"/>
      <c r="L129" s="433"/>
      <c r="M129" s="433"/>
      <c r="N129" s="433"/>
      <c r="O129" s="433"/>
      <c r="P129" s="434"/>
      <c r="R129" s="435" t="s">
        <v>155</v>
      </c>
      <c r="S129" s="436"/>
      <c r="T129" s="433" t="s">
        <v>159</v>
      </c>
      <c r="U129" s="433"/>
      <c r="V129" s="433"/>
      <c r="W129" s="433"/>
      <c r="X129" s="433"/>
      <c r="Y129" s="433"/>
      <c r="Z129" s="433"/>
      <c r="AA129" s="433"/>
      <c r="AB129" s="433"/>
      <c r="AC129" s="433"/>
      <c r="AD129" s="434"/>
      <c r="AK129" s="58">
        <v>2</v>
      </c>
      <c r="AL129" s="59">
        <f t="shared" si="4"/>
        <v>0</v>
      </c>
    </row>
    <row r="130" spans="1:38" ht="24.95" customHeight="1">
      <c r="A130" s="23"/>
      <c r="B130" s="42"/>
      <c r="C130" s="43"/>
      <c r="D130" s="435"/>
      <c r="E130" s="436"/>
      <c r="F130" s="433" t="s">
        <v>160</v>
      </c>
      <c r="G130" s="433"/>
      <c r="H130" s="433"/>
      <c r="I130" s="433"/>
      <c r="J130" s="433"/>
      <c r="K130" s="433"/>
      <c r="L130" s="433"/>
      <c r="M130" s="433"/>
      <c r="N130" s="433"/>
      <c r="O130" s="433"/>
      <c r="P130" s="434"/>
      <c r="R130" s="435" t="s">
        <v>155</v>
      </c>
      <c r="S130" s="436"/>
      <c r="T130" s="433" t="s">
        <v>161</v>
      </c>
      <c r="U130" s="433"/>
      <c r="V130" s="433"/>
      <c r="W130" s="433"/>
      <c r="X130" s="433"/>
      <c r="Y130" s="433"/>
      <c r="Z130" s="433"/>
      <c r="AA130" s="433"/>
      <c r="AB130" s="433"/>
      <c r="AC130" s="433"/>
      <c r="AD130" s="434"/>
      <c r="AK130" s="58">
        <v>3</v>
      </c>
      <c r="AL130" s="59">
        <f t="shared" si="4"/>
        <v>0</v>
      </c>
    </row>
    <row r="131" spans="1:38" ht="24.95" customHeight="1">
      <c r="A131" s="23"/>
      <c r="B131" s="42"/>
      <c r="C131" s="43"/>
      <c r="D131" s="435"/>
      <c r="E131" s="436"/>
      <c r="F131" s="433" t="s">
        <v>162</v>
      </c>
      <c r="G131" s="433"/>
      <c r="H131" s="433"/>
      <c r="I131" s="433"/>
      <c r="J131" s="433"/>
      <c r="K131" s="433"/>
      <c r="L131" s="433"/>
      <c r="M131" s="433"/>
      <c r="N131" s="433"/>
      <c r="O131" s="433"/>
      <c r="P131" s="434"/>
      <c r="R131" s="435" t="s">
        <v>155</v>
      </c>
      <c r="S131" s="436"/>
      <c r="T131" s="433" t="s">
        <v>163</v>
      </c>
      <c r="U131" s="433"/>
      <c r="V131" s="433"/>
      <c r="W131" s="433"/>
      <c r="X131" s="433"/>
      <c r="Y131" s="433"/>
      <c r="Z131" s="433"/>
      <c r="AA131" s="433"/>
      <c r="AB131" s="433"/>
      <c r="AC131" s="433"/>
      <c r="AD131" s="434"/>
      <c r="AK131" s="58">
        <v>4</v>
      </c>
      <c r="AL131" s="59">
        <f t="shared" si="4"/>
        <v>0</v>
      </c>
    </row>
    <row r="132" spans="1:38" ht="24.95" customHeight="1">
      <c r="A132" s="23"/>
      <c r="B132" s="42"/>
      <c r="C132" s="43"/>
      <c r="D132" s="435"/>
      <c r="E132" s="436"/>
      <c r="F132" s="433" t="s">
        <v>164</v>
      </c>
      <c r="G132" s="433"/>
      <c r="H132" s="433"/>
      <c r="I132" s="433"/>
      <c r="J132" s="433"/>
      <c r="K132" s="433"/>
      <c r="L132" s="433"/>
      <c r="M132" s="433"/>
      <c r="N132" s="433"/>
      <c r="O132" s="433"/>
      <c r="P132" s="434"/>
      <c r="R132" s="435" t="s">
        <v>155</v>
      </c>
      <c r="S132" s="436"/>
      <c r="T132" s="433" t="s">
        <v>165</v>
      </c>
      <c r="U132" s="433"/>
      <c r="V132" s="433"/>
      <c r="W132" s="433"/>
      <c r="X132" s="433"/>
      <c r="Y132" s="433"/>
      <c r="Z132" s="433"/>
      <c r="AA132" s="433"/>
      <c r="AB132" s="433"/>
      <c r="AC132" s="433"/>
      <c r="AD132" s="434"/>
      <c r="AK132" s="58">
        <v>5</v>
      </c>
      <c r="AL132" s="59">
        <f t="shared" si="4"/>
        <v>0</v>
      </c>
    </row>
    <row r="133" spans="1:38" ht="24.95" customHeight="1">
      <c r="A133" s="23"/>
      <c r="B133" s="42"/>
      <c r="C133" s="43"/>
      <c r="D133" s="435"/>
      <c r="E133" s="436"/>
      <c r="F133" s="433" t="s">
        <v>166</v>
      </c>
      <c r="G133" s="433"/>
      <c r="H133" s="433"/>
      <c r="I133" s="433"/>
      <c r="J133" s="433"/>
      <c r="K133" s="433"/>
      <c r="L133" s="433"/>
      <c r="M133" s="433"/>
      <c r="N133" s="433"/>
      <c r="O133" s="433"/>
      <c r="P133" s="434"/>
      <c r="R133" s="435" t="s">
        <v>155</v>
      </c>
      <c r="S133" s="436"/>
      <c r="T133" s="433" t="s">
        <v>167</v>
      </c>
      <c r="U133" s="433"/>
      <c r="V133" s="433"/>
      <c r="W133" s="433"/>
      <c r="X133" s="433"/>
      <c r="Y133" s="433"/>
      <c r="Z133" s="433"/>
      <c r="AA133" s="433"/>
      <c r="AB133" s="433"/>
      <c r="AC133" s="433"/>
      <c r="AD133" s="434"/>
      <c r="AK133" s="58">
        <v>6</v>
      </c>
      <c r="AL133" s="59">
        <f t="shared" si="4"/>
        <v>0</v>
      </c>
    </row>
    <row r="134" spans="1:38" ht="24.95" customHeight="1">
      <c r="A134" s="23"/>
      <c r="B134" s="42"/>
      <c r="D134" s="435"/>
      <c r="E134" s="436"/>
      <c r="F134" s="433" t="s">
        <v>168</v>
      </c>
      <c r="G134" s="433"/>
      <c r="H134" s="433"/>
      <c r="I134" s="433"/>
      <c r="J134" s="433"/>
      <c r="K134" s="433"/>
      <c r="L134" s="433"/>
      <c r="M134" s="433"/>
      <c r="N134" s="433"/>
      <c r="O134" s="433"/>
      <c r="P134" s="434"/>
      <c r="R134" s="435" t="s">
        <v>155</v>
      </c>
      <c r="S134" s="436"/>
      <c r="T134" s="433" t="s">
        <v>169</v>
      </c>
      <c r="U134" s="433"/>
      <c r="V134" s="433"/>
      <c r="W134" s="433"/>
      <c r="X134" s="433"/>
      <c r="Y134" s="433"/>
      <c r="Z134" s="433"/>
      <c r="AA134" s="433"/>
      <c r="AB134" s="433"/>
      <c r="AC134" s="433"/>
      <c r="AD134" s="434"/>
      <c r="AK134" s="58">
        <v>7</v>
      </c>
      <c r="AL134" s="59">
        <f t="shared" si="4"/>
        <v>0</v>
      </c>
    </row>
    <row r="135" spans="1:38" ht="24.95" customHeight="1">
      <c r="A135" s="23"/>
      <c r="B135" s="42"/>
      <c r="C135" s="43"/>
      <c r="D135" s="435"/>
      <c r="E135" s="436"/>
      <c r="F135" s="433" t="s">
        <v>170</v>
      </c>
      <c r="G135" s="433"/>
      <c r="H135" s="433"/>
      <c r="I135" s="433"/>
      <c r="J135" s="433"/>
      <c r="K135" s="433"/>
      <c r="L135" s="433"/>
      <c r="M135" s="433"/>
      <c r="N135" s="433"/>
      <c r="O135" s="433"/>
      <c r="P135" s="434"/>
      <c r="R135" s="435" t="s">
        <v>155</v>
      </c>
      <c r="S135" s="436"/>
      <c r="T135" s="433" t="s">
        <v>171</v>
      </c>
      <c r="U135" s="433"/>
      <c r="V135" s="433"/>
      <c r="W135" s="433"/>
      <c r="X135" s="433"/>
      <c r="Y135" s="433"/>
      <c r="Z135" s="433"/>
      <c r="AA135" s="433"/>
      <c r="AB135" s="433"/>
      <c r="AC135" s="433"/>
      <c r="AD135" s="434"/>
      <c r="AK135" s="58">
        <v>8</v>
      </c>
      <c r="AL135" s="59">
        <f t="shared" si="4"/>
        <v>0</v>
      </c>
    </row>
    <row r="136" spans="1:38" ht="24.95" customHeight="1">
      <c r="A136" s="23"/>
      <c r="B136" s="42"/>
      <c r="C136" s="43"/>
      <c r="D136" s="435"/>
      <c r="E136" s="436"/>
      <c r="F136" s="433" t="s">
        <v>172</v>
      </c>
      <c r="G136" s="433"/>
      <c r="H136" s="433"/>
      <c r="I136" s="433"/>
      <c r="J136" s="433"/>
      <c r="K136" s="433"/>
      <c r="L136" s="433"/>
      <c r="M136" s="433"/>
      <c r="N136" s="433"/>
      <c r="O136" s="433"/>
      <c r="P136" s="434"/>
      <c r="R136" s="435" t="s">
        <v>155</v>
      </c>
      <c r="S136" s="436"/>
      <c r="T136" s="433" t="s">
        <v>173</v>
      </c>
      <c r="U136" s="433"/>
      <c r="V136" s="433"/>
      <c r="W136" s="433"/>
      <c r="X136" s="433"/>
      <c r="Y136" s="433"/>
      <c r="Z136" s="433"/>
      <c r="AA136" s="433"/>
      <c r="AB136" s="433"/>
      <c r="AC136" s="433"/>
      <c r="AD136" s="434"/>
      <c r="AK136" s="58">
        <v>9</v>
      </c>
      <c r="AL136" s="59">
        <f t="shared" si="4"/>
        <v>0</v>
      </c>
    </row>
    <row r="137" spans="1:38" ht="24.95" customHeight="1">
      <c r="A137" s="23"/>
      <c r="B137" s="42"/>
      <c r="C137" s="43"/>
      <c r="D137" s="435"/>
      <c r="E137" s="436"/>
      <c r="F137" s="433" t="s">
        <v>174</v>
      </c>
      <c r="G137" s="433"/>
      <c r="H137" s="433"/>
      <c r="I137" s="433"/>
      <c r="J137" s="433"/>
      <c r="K137" s="433"/>
      <c r="L137" s="433"/>
      <c r="M137" s="433"/>
      <c r="N137" s="433"/>
      <c r="O137" s="433"/>
      <c r="P137" s="434"/>
      <c r="R137" s="435" t="s">
        <v>155</v>
      </c>
      <c r="S137" s="436"/>
      <c r="T137" s="433" t="s">
        <v>175</v>
      </c>
      <c r="U137" s="433"/>
      <c r="V137" s="433"/>
      <c r="W137" s="433"/>
      <c r="X137" s="433"/>
      <c r="Y137" s="433"/>
      <c r="Z137" s="433"/>
      <c r="AA137" s="433"/>
      <c r="AB137" s="433"/>
      <c r="AC137" s="433"/>
      <c r="AD137" s="434"/>
      <c r="AK137" s="58">
        <v>10</v>
      </c>
      <c r="AL137" s="59">
        <f t="shared" si="4"/>
        <v>0</v>
      </c>
    </row>
    <row r="138" spans="1:38" ht="24.95" customHeight="1">
      <c r="A138" s="23"/>
      <c r="B138" s="42"/>
      <c r="C138" s="43"/>
      <c r="D138" s="435"/>
      <c r="E138" s="436"/>
      <c r="F138" s="433" t="s">
        <v>176</v>
      </c>
      <c r="G138" s="433"/>
      <c r="H138" s="433"/>
      <c r="I138" s="433"/>
      <c r="J138" s="433"/>
      <c r="K138" s="433"/>
      <c r="L138" s="433"/>
      <c r="M138" s="433"/>
      <c r="N138" s="433"/>
      <c r="O138" s="433"/>
      <c r="P138" s="434"/>
      <c r="R138" s="435" t="s">
        <v>155</v>
      </c>
      <c r="S138" s="436"/>
      <c r="T138" s="433" t="s">
        <v>177</v>
      </c>
      <c r="U138" s="433"/>
      <c r="V138" s="433"/>
      <c r="W138" s="433"/>
      <c r="X138" s="433"/>
      <c r="Y138" s="433"/>
      <c r="Z138" s="433"/>
      <c r="AA138" s="433"/>
      <c r="AB138" s="433"/>
      <c r="AC138" s="433"/>
      <c r="AD138" s="434"/>
      <c r="AK138" s="58">
        <v>11</v>
      </c>
      <c r="AL138" s="59">
        <f t="shared" si="4"/>
        <v>0</v>
      </c>
    </row>
    <row r="139" spans="1:38" ht="24.95" customHeight="1">
      <c r="A139" s="23"/>
      <c r="B139" s="42"/>
      <c r="C139" s="43"/>
      <c r="D139" s="435"/>
      <c r="E139" s="436"/>
      <c r="F139" s="433" t="s">
        <v>178</v>
      </c>
      <c r="G139" s="433"/>
      <c r="H139" s="433"/>
      <c r="I139" s="433"/>
      <c r="J139" s="433"/>
      <c r="K139" s="433"/>
      <c r="L139" s="433"/>
      <c r="M139" s="433"/>
      <c r="N139" s="433"/>
      <c r="O139" s="433"/>
      <c r="P139" s="434"/>
      <c r="R139" s="435" t="s">
        <v>155</v>
      </c>
      <c r="S139" s="436"/>
      <c r="T139" s="433" t="s">
        <v>179</v>
      </c>
      <c r="U139" s="433"/>
      <c r="V139" s="433"/>
      <c r="W139" s="433"/>
      <c r="X139" s="433"/>
      <c r="Y139" s="433"/>
      <c r="Z139" s="433"/>
      <c r="AA139" s="433"/>
      <c r="AB139" s="433"/>
      <c r="AC139" s="433"/>
      <c r="AD139" s="434"/>
      <c r="AE139" s="206" t="s">
        <v>180</v>
      </c>
      <c r="AF139" s="205"/>
      <c r="AG139" s="205"/>
      <c r="AH139" s="205"/>
      <c r="AI139" s="205"/>
      <c r="AJ139" s="205"/>
      <c r="AK139" s="58">
        <v>12</v>
      </c>
      <c r="AL139" s="59">
        <f t="shared" si="4"/>
        <v>0</v>
      </c>
    </row>
    <row r="140" spans="1:38" ht="24.95" customHeight="1">
      <c r="A140" s="23"/>
      <c r="B140" s="42"/>
      <c r="C140" s="43"/>
      <c r="D140" s="435"/>
      <c r="E140" s="436"/>
      <c r="F140" s="433" t="s">
        <v>181</v>
      </c>
      <c r="G140" s="433"/>
      <c r="H140" s="433"/>
      <c r="I140" s="433"/>
      <c r="J140" s="433"/>
      <c r="K140" s="433"/>
      <c r="L140" s="433"/>
      <c r="M140" s="433"/>
      <c r="N140" s="433"/>
      <c r="O140" s="433"/>
      <c r="P140" s="434"/>
      <c r="R140" s="435" t="s">
        <v>155</v>
      </c>
      <c r="S140" s="436"/>
      <c r="T140" s="433" t="s">
        <v>182</v>
      </c>
      <c r="U140" s="433"/>
      <c r="V140" s="433"/>
      <c r="W140" s="433"/>
      <c r="X140" s="433"/>
      <c r="Y140" s="433"/>
      <c r="Z140" s="433"/>
      <c r="AA140" s="433"/>
      <c r="AB140" s="433"/>
      <c r="AC140" s="433"/>
      <c r="AD140" s="434"/>
      <c r="AK140" s="58">
        <v>13</v>
      </c>
      <c r="AL140" s="59">
        <f t="shared" si="4"/>
        <v>0</v>
      </c>
    </row>
    <row r="141" spans="1:38" ht="24.95" customHeight="1">
      <c r="A141" s="23"/>
      <c r="B141" s="42"/>
      <c r="C141" s="43"/>
      <c r="D141" s="435"/>
      <c r="E141" s="436"/>
      <c r="F141" s="433" t="s">
        <v>183</v>
      </c>
      <c r="G141" s="433"/>
      <c r="H141" s="433"/>
      <c r="I141" s="433"/>
      <c r="J141" s="433"/>
      <c r="K141" s="433"/>
      <c r="L141" s="433"/>
      <c r="M141" s="433"/>
      <c r="N141" s="433"/>
      <c r="O141" s="433"/>
      <c r="P141" s="434"/>
      <c r="R141" s="435" t="s">
        <v>155</v>
      </c>
      <c r="S141" s="436"/>
      <c r="T141" s="433" t="s">
        <v>184</v>
      </c>
      <c r="U141" s="433"/>
      <c r="V141" s="433"/>
      <c r="W141" s="433"/>
      <c r="X141" s="433"/>
      <c r="Y141" s="433"/>
      <c r="Z141" s="433"/>
      <c r="AA141" s="433"/>
      <c r="AB141" s="433"/>
      <c r="AC141" s="433"/>
      <c r="AD141" s="434"/>
      <c r="AK141" s="58">
        <v>14</v>
      </c>
      <c r="AL141" s="59">
        <f t="shared" si="4"/>
        <v>0</v>
      </c>
    </row>
    <row r="142" spans="1:38" ht="24.95" customHeight="1">
      <c r="A142" s="23"/>
      <c r="B142" s="42"/>
      <c r="C142" s="43"/>
      <c r="D142" s="435"/>
      <c r="E142" s="436"/>
      <c r="F142" s="433" t="s">
        <v>185</v>
      </c>
      <c r="G142" s="433"/>
      <c r="H142" s="433"/>
      <c r="I142" s="433"/>
      <c r="J142" s="433"/>
      <c r="K142" s="433"/>
      <c r="L142" s="433"/>
      <c r="M142" s="433"/>
      <c r="N142" s="433"/>
      <c r="O142" s="433"/>
      <c r="P142" s="434"/>
      <c r="R142" s="435" t="s">
        <v>155</v>
      </c>
      <c r="S142" s="436"/>
      <c r="T142" s="433" t="s">
        <v>186</v>
      </c>
      <c r="U142" s="433"/>
      <c r="V142" s="433"/>
      <c r="W142" s="433"/>
      <c r="X142" s="433"/>
      <c r="Y142" s="433"/>
      <c r="Z142" s="433"/>
      <c r="AA142" s="433"/>
      <c r="AB142" s="433"/>
      <c r="AC142" s="433"/>
      <c r="AD142" s="434"/>
      <c r="AK142" s="58">
        <v>15</v>
      </c>
      <c r="AL142" s="59">
        <f t="shared" si="4"/>
        <v>0</v>
      </c>
    </row>
    <row r="143" spans="1:38" ht="24.95" customHeight="1">
      <c r="A143" s="23"/>
      <c r="B143" s="42"/>
      <c r="C143" s="43"/>
      <c r="D143" s="435"/>
      <c r="E143" s="436"/>
      <c r="F143" s="433" t="s">
        <v>187</v>
      </c>
      <c r="G143" s="433"/>
      <c r="H143" s="433"/>
      <c r="I143" s="433"/>
      <c r="J143" s="433"/>
      <c r="K143" s="433"/>
      <c r="L143" s="433"/>
      <c r="M143" s="433"/>
      <c r="N143" s="433"/>
      <c r="O143" s="433"/>
      <c r="P143" s="434"/>
      <c r="R143" s="435" t="s">
        <v>155</v>
      </c>
      <c r="S143" s="436"/>
      <c r="T143" s="433" t="s">
        <v>188</v>
      </c>
      <c r="U143" s="433"/>
      <c r="V143" s="433"/>
      <c r="W143" s="433"/>
      <c r="X143" s="433"/>
      <c r="Y143" s="433"/>
      <c r="Z143" s="433"/>
      <c r="AA143" s="433"/>
      <c r="AB143" s="433"/>
      <c r="AC143" s="433"/>
      <c r="AD143" s="434"/>
      <c r="AK143" s="58">
        <v>16</v>
      </c>
      <c r="AL143" s="59">
        <f t="shared" si="4"/>
        <v>0</v>
      </c>
    </row>
    <row r="144" spans="1:38" ht="24.95" customHeight="1">
      <c r="A144" s="23"/>
      <c r="B144" s="42"/>
      <c r="C144" s="43"/>
      <c r="D144" s="435"/>
      <c r="E144" s="436"/>
      <c r="F144" s="433" t="s">
        <v>189</v>
      </c>
      <c r="G144" s="433"/>
      <c r="H144" s="433"/>
      <c r="I144" s="433"/>
      <c r="J144" s="433"/>
      <c r="K144" s="433"/>
      <c r="L144" s="433"/>
      <c r="M144" s="433"/>
      <c r="N144" s="433"/>
      <c r="O144" s="433"/>
      <c r="P144" s="434"/>
      <c r="R144" s="435" t="s">
        <v>155</v>
      </c>
      <c r="S144" s="436"/>
      <c r="T144" s="433" t="s">
        <v>190</v>
      </c>
      <c r="U144" s="433"/>
      <c r="V144" s="433"/>
      <c r="W144" s="433"/>
      <c r="X144" s="433"/>
      <c r="Y144" s="433"/>
      <c r="Z144" s="433"/>
      <c r="AA144" s="433"/>
      <c r="AB144" s="433"/>
      <c r="AC144" s="433"/>
      <c r="AD144" s="434"/>
      <c r="AK144" s="58">
        <v>17</v>
      </c>
      <c r="AL144" s="59">
        <f t="shared" si="4"/>
        <v>0</v>
      </c>
    </row>
    <row r="145" spans="1:64" ht="24.95" customHeight="1">
      <c r="A145" s="23"/>
      <c r="B145" s="42"/>
      <c r="C145" s="43"/>
      <c r="D145" s="435"/>
      <c r="E145" s="436"/>
      <c r="F145" s="433" t="s">
        <v>191</v>
      </c>
      <c r="G145" s="433"/>
      <c r="H145" s="433"/>
      <c r="I145" s="433"/>
      <c r="J145" s="433"/>
      <c r="K145" s="433"/>
      <c r="L145" s="433"/>
      <c r="M145" s="433"/>
      <c r="N145" s="433"/>
      <c r="O145" s="433"/>
      <c r="P145" s="434"/>
      <c r="R145" s="435" t="s">
        <v>155</v>
      </c>
      <c r="S145" s="436"/>
      <c r="T145" s="433" t="s">
        <v>192</v>
      </c>
      <c r="U145" s="433"/>
      <c r="V145" s="433"/>
      <c r="W145" s="433"/>
      <c r="X145" s="433"/>
      <c r="Y145" s="433"/>
      <c r="Z145" s="433"/>
      <c r="AA145" s="433"/>
      <c r="AB145" s="433"/>
      <c r="AC145" s="433"/>
      <c r="AD145" s="434"/>
      <c r="AK145" s="58">
        <v>18</v>
      </c>
      <c r="AL145" s="59">
        <f t="shared" si="4"/>
        <v>0</v>
      </c>
    </row>
    <row r="146" spans="1:64" ht="24.95" customHeight="1">
      <c r="A146" s="23"/>
      <c r="B146" s="42"/>
      <c r="C146" s="43"/>
      <c r="D146" s="435"/>
      <c r="E146" s="436"/>
      <c r="F146" s="433" t="s">
        <v>193</v>
      </c>
      <c r="G146" s="433"/>
      <c r="H146" s="433"/>
      <c r="I146" s="433"/>
      <c r="J146" s="433"/>
      <c r="K146" s="433"/>
      <c r="L146" s="433"/>
      <c r="M146" s="433"/>
      <c r="N146" s="433"/>
      <c r="O146" s="433"/>
      <c r="P146" s="434"/>
      <c r="R146" s="435" t="s">
        <v>155</v>
      </c>
      <c r="S146" s="436"/>
      <c r="T146" s="433" t="s">
        <v>194</v>
      </c>
      <c r="U146" s="433"/>
      <c r="V146" s="433"/>
      <c r="W146" s="433"/>
      <c r="X146" s="433"/>
      <c r="Y146" s="433"/>
      <c r="Z146" s="433"/>
      <c r="AA146" s="433"/>
      <c r="AB146" s="433"/>
      <c r="AC146" s="433"/>
      <c r="AD146" s="434"/>
      <c r="AK146" s="58">
        <v>19</v>
      </c>
      <c r="AL146" s="59">
        <f t="shared" si="4"/>
        <v>0</v>
      </c>
    </row>
    <row r="147" spans="1:64" ht="24.95" customHeight="1">
      <c r="A147" s="23"/>
      <c r="B147" s="42"/>
      <c r="C147" s="43"/>
      <c r="D147" s="435"/>
      <c r="E147" s="436"/>
      <c r="F147" s="433" t="s">
        <v>195</v>
      </c>
      <c r="G147" s="433"/>
      <c r="H147" s="433"/>
      <c r="I147" s="433"/>
      <c r="J147" s="433"/>
      <c r="K147" s="433"/>
      <c r="L147" s="433"/>
      <c r="M147" s="433"/>
      <c r="N147" s="433"/>
      <c r="O147" s="433"/>
      <c r="P147" s="434"/>
      <c r="R147" s="435" t="s">
        <v>155</v>
      </c>
      <c r="S147" s="436"/>
      <c r="T147" s="433" t="s">
        <v>196</v>
      </c>
      <c r="U147" s="433"/>
      <c r="V147" s="433"/>
      <c r="W147" s="433"/>
      <c r="X147" s="433"/>
      <c r="Y147" s="433"/>
      <c r="Z147" s="433"/>
      <c r="AA147" s="433"/>
      <c r="AB147" s="433"/>
      <c r="AC147" s="433"/>
      <c r="AD147" s="434"/>
      <c r="AK147" s="58">
        <v>20</v>
      </c>
      <c r="AL147" s="59">
        <f t="shared" si="4"/>
        <v>0</v>
      </c>
    </row>
    <row r="148" spans="1:64" ht="24.95" customHeight="1">
      <c r="A148" s="23"/>
      <c r="B148" s="42"/>
      <c r="C148" s="43"/>
      <c r="D148" s="435"/>
      <c r="E148" s="436"/>
      <c r="F148" s="433" t="s">
        <v>197</v>
      </c>
      <c r="G148" s="433"/>
      <c r="H148" s="433"/>
      <c r="I148" s="433"/>
      <c r="J148" s="433"/>
      <c r="K148" s="433"/>
      <c r="L148" s="433"/>
      <c r="M148" s="433"/>
      <c r="N148" s="433"/>
      <c r="O148" s="433"/>
      <c r="P148" s="434"/>
      <c r="R148" s="435" t="s">
        <v>155</v>
      </c>
      <c r="S148" s="436"/>
      <c r="T148" s="433" t="s">
        <v>198</v>
      </c>
      <c r="U148" s="433"/>
      <c r="V148" s="433"/>
      <c r="W148" s="433"/>
      <c r="X148" s="433"/>
      <c r="Y148" s="433"/>
      <c r="Z148" s="433"/>
      <c r="AA148" s="433"/>
      <c r="AB148" s="433"/>
      <c r="AC148" s="433"/>
      <c r="AD148" s="434"/>
      <c r="AK148" s="58">
        <v>21</v>
      </c>
      <c r="AL148" s="59">
        <f t="shared" si="4"/>
        <v>0</v>
      </c>
    </row>
    <row r="149" spans="1:64" ht="24.95" customHeight="1">
      <c r="A149" s="23"/>
      <c r="B149" s="42"/>
      <c r="C149" s="43"/>
      <c r="D149" s="435"/>
      <c r="E149" s="436"/>
      <c r="F149" s="433" t="s">
        <v>199</v>
      </c>
      <c r="G149" s="433"/>
      <c r="H149" s="433"/>
      <c r="I149" s="433"/>
      <c r="J149" s="433"/>
      <c r="K149" s="433"/>
      <c r="L149" s="433"/>
      <c r="M149" s="433"/>
      <c r="N149" s="433"/>
      <c r="O149" s="433"/>
      <c r="P149" s="434"/>
      <c r="R149" s="435" t="s">
        <v>155</v>
      </c>
      <c r="S149" s="436"/>
      <c r="T149" s="433" t="s">
        <v>200</v>
      </c>
      <c r="U149" s="433"/>
      <c r="V149" s="433"/>
      <c r="W149" s="433"/>
      <c r="X149" s="433"/>
      <c r="Y149" s="433"/>
      <c r="Z149" s="433"/>
      <c r="AA149" s="433"/>
      <c r="AB149" s="433"/>
      <c r="AC149" s="433"/>
      <c r="AD149" s="434"/>
      <c r="AK149" s="58">
        <v>22</v>
      </c>
      <c r="AL149" s="59">
        <f t="shared" si="4"/>
        <v>0</v>
      </c>
    </row>
    <row r="150" spans="1:64" ht="24.95" customHeight="1">
      <c r="A150" s="23"/>
      <c r="B150" s="42"/>
      <c r="C150" s="43"/>
      <c r="D150" s="435"/>
      <c r="E150" s="436"/>
      <c r="F150" s="433" t="s">
        <v>201</v>
      </c>
      <c r="G150" s="433"/>
      <c r="H150" s="433"/>
      <c r="I150" s="433"/>
      <c r="J150" s="433"/>
      <c r="K150" s="433"/>
      <c r="L150" s="433"/>
      <c r="M150" s="433"/>
      <c r="N150" s="433"/>
      <c r="O150" s="433"/>
      <c r="P150" s="434"/>
      <c r="R150" s="435" t="s">
        <v>155</v>
      </c>
      <c r="S150" s="436"/>
      <c r="T150" s="433" t="s">
        <v>202</v>
      </c>
      <c r="U150" s="433"/>
      <c r="V150" s="433"/>
      <c r="W150" s="433"/>
      <c r="X150" s="433"/>
      <c r="Y150" s="433"/>
      <c r="Z150" s="433"/>
      <c r="AA150" s="433"/>
      <c r="AB150" s="433"/>
      <c r="AC150" s="433"/>
      <c r="AD150" s="434"/>
      <c r="AK150" s="58">
        <v>23</v>
      </c>
      <c r="AL150" s="59">
        <f t="shared" si="4"/>
        <v>0</v>
      </c>
    </row>
    <row r="151" spans="1:64" ht="24.95" customHeight="1">
      <c r="A151" s="23"/>
      <c r="B151" s="42"/>
      <c r="C151" s="43"/>
      <c r="D151" s="435"/>
      <c r="E151" s="436"/>
      <c r="F151" s="433" t="s">
        <v>203</v>
      </c>
      <c r="G151" s="433"/>
      <c r="H151" s="433"/>
      <c r="I151" s="433"/>
      <c r="J151" s="433"/>
      <c r="K151" s="433"/>
      <c r="L151" s="433"/>
      <c r="M151" s="433"/>
      <c r="N151" s="433"/>
      <c r="O151" s="433"/>
      <c r="P151" s="434"/>
      <c r="R151" s="435" t="s">
        <v>155</v>
      </c>
      <c r="S151" s="436"/>
      <c r="T151" s="433" t="s">
        <v>204</v>
      </c>
      <c r="U151" s="433"/>
      <c r="V151" s="433"/>
      <c r="W151" s="433"/>
      <c r="X151" s="433"/>
      <c r="Y151" s="433"/>
      <c r="Z151" s="433"/>
      <c r="AA151" s="433"/>
      <c r="AB151" s="433"/>
      <c r="AC151" s="433"/>
      <c r="AD151" s="434"/>
      <c r="AE151" s="206"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1257</v>
      </c>
      <c r="D153" s="265"/>
      <c r="E153" s="265"/>
      <c r="F153" s="265"/>
      <c r="G153" s="265"/>
      <c r="J153" s="265"/>
      <c r="K153" s="265"/>
      <c r="L153" s="265"/>
      <c r="M153" s="265"/>
      <c r="N153" s="265"/>
      <c r="O153" s="265"/>
      <c r="P153" s="265"/>
      <c r="Q153" s="265"/>
      <c r="R153" s="265"/>
      <c r="S153" s="265"/>
      <c r="AK153" s="265"/>
      <c r="AL153" s="27"/>
      <c r="AM153" s="27"/>
      <c r="AN153" s="27"/>
      <c r="AO153" s="27"/>
      <c r="AP153" s="27"/>
    </row>
    <row r="154" spans="1:64" ht="24.95" customHeight="1">
      <c r="B154" s="22" t="s">
        <v>1848</v>
      </c>
      <c r="C154" s="187"/>
      <c r="D154" s="198"/>
      <c r="E154" s="198"/>
      <c r="F154" s="26"/>
      <c r="G154" s="187"/>
      <c r="H154" s="198"/>
      <c r="I154" s="34"/>
      <c r="J154" s="34"/>
      <c r="K154" s="34"/>
      <c r="L154" s="34"/>
      <c r="M154" s="34"/>
      <c r="N154" s="34"/>
      <c r="O154" s="34"/>
      <c r="P154" s="34"/>
      <c r="T154" s="187"/>
      <c r="U154" s="187"/>
      <c r="V154" s="187"/>
      <c r="W154" s="187"/>
      <c r="X154" s="187"/>
      <c r="Y154" s="187"/>
      <c r="Z154" s="187"/>
      <c r="AA154" s="187"/>
      <c r="AB154" s="187"/>
      <c r="AC154" s="187"/>
      <c r="AD154" s="187"/>
      <c r="AE154" s="187"/>
    </row>
    <row r="155" spans="1:64" ht="24.95" customHeight="1">
      <c r="A155" s="331"/>
      <c r="B155" s="283" t="s">
        <v>1539</v>
      </c>
      <c r="C155" s="187"/>
      <c r="D155" s="198"/>
      <c r="E155" s="198"/>
      <c r="F155" s="26"/>
      <c r="G155" s="187"/>
      <c r="H155" s="198"/>
      <c r="I155" s="34"/>
      <c r="J155" s="34"/>
      <c r="K155" s="34"/>
      <c r="L155" s="34"/>
      <c r="M155" s="34"/>
      <c r="N155" s="34"/>
      <c r="O155" s="34"/>
      <c r="P155" s="34"/>
      <c r="Q155" s="34"/>
      <c r="R155" s="34"/>
      <c r="S155" s="198"/>
      <c r="T155" s="187"/>
      <c r="U155" s="187"/>
      <c r="V155" s="187"/>
      <c r="W155" s="187"/>
      <c r="X155" s="187"/>
      <c r="Y155" s="187"/>
      <c r="Z155" s="187"/>
      <c r="AA155" s="187"/>
      <c r="AB155" s="187"/>
      <c r="AC155" s="187"/>
      <c r="AD155" s="187"/>
      <c r="AE155" s="187"/>
      <c r="AF155" s="187"/>
      <c r="AK155" s="27"/>
      <c r="AL155" s="58"/>
      <c r="AQ155" s="59"/>
    </row>
    <row r="156" spans="1:64" ht="24.95" customHeight="1" outlineLevel="1">
      <c r="A156" s="23"/>
      <c r="B156" s="334" t="s">
        <v>102</v>
      </c>
      <c r="C156" s="57"/>
      <c r="D156" s="264" t="s">
        <v>1207</v>
      </c>
      <c r="E156" s="265"/>
      <c r="F156" s="264"/>
      <c r="AK156" s="59" t="b">
        <v>0</v>
      </c>
      <c r="AL156" s="59">
        <f>IF(AK156=TRUE,1,0)</f>
        <v>0</v>
      </c>
      <c r="AX156" s="265"/>
      <c r="AY156" s="265"/>
      <c r="AZ156" s="266"/>
      <c r="BA156" s="408"/>
      <c r="BB156" s="408"/>
      <c r="BC156" s="266"/>
      <c r="BD156" s="408"/>
      <c r="BE156" s="408"/>
      <c r="BF156" s="266"/>
      <c r="BG156" s="408"/>
      <c r="BH156" s="408"/>
      <c r="BI156" s="266"/>
      <c r="BJ156" s="408"/>
      <c r="BK156" s="408"/>
      <c r="BL156" s="265"/>
    </row>
    <row r="157" spans="1:64" ht="9.9499999999999993" customHeight="1">
      <c r="A157" s="23"/>
      <c r="B157" s="264"/>
      <c r="C157" s="57"/>
      <c r="D157" s="264"/>
      <c r="E157" s="210"/>
      <c r="F157" s="264"/>
      <c r="H157" s="265"/>
      <c r="I157" s="22"/>
      <c r="J157" s="22"/>
      <c r="K157" s="22"/>
      <c r="L157" s="22"/>
      <c r="M157" s="22"/>
      <c r="N157" s="22"/>
      <c r="O157" s="22"/>
      <c r="P157" s="22"/>
      <c r="Q157" s="22"/>
      <c r="R157" s="22"/>
      <c r="S157" s="265"/>
    </row>
    <row r="158" spans="1:64" ht="24.95" customHeight="1" outlineLevel="1">
      <c r="A158" s="23"/>
      <c r="B158" s="334" t="s">
        <v>105</v>
      </c>
      <c r="C158" s="57"/>
      <c r="D158" s="264" t="s">
        <v>1258</v>
      </c>
      <c r="E158" s="265"/>
      <c r="F158" s="264"/>
      <c r="AK158" s="59" t="b">
        <v>0</v>
      </c>
      <c r="AL158" s="59">
        <f>IF(AK158=TRUE,1,0)</f>
        <v>0</v>
      </c>
      <c r="AX158" s="265"/>
      <c r="AY158" s="408"/>
      <c r="AZ158" s="409"/>
      <c r="BA158" s="408"/>
      <c r="BB158" s="408"/>
      <c r="BC158" s="409"/>
      <c r="BD158" s="408"/>
      <c r="BE158" s="408"/>
      <c r="BF158" s="409"/>
      <c r="BG158" s="408"/>
      <c r="BH158" s="408"/>
      <c r="BI158" s="409"/>
      <c r="BJ158" s="408"/>
      <c r="BK158" s="408"/>
      <c r="BL158" s="408"/>
    </row>
    <row r="159" spans="1:64" ht="24.95" customHeight="1" outlineLevel="1">
      <c r="A159" s="23"/>
      <c r="C159" s="57"/>
      <c r="D159" s="264" t="s">
        <v>1256</v>
      </c>
      <c r="E159" s="265"/>
      <c r="F159" s="264"/>
      <c r="X159" s="264"/>
      <c r="Y159" s="264"/>
      <c r="AX159" s="265"/>
      <c r="AY159" s="408"/>
      <c r="AZ159" s="409"/>
      <c r="BA159" s="408"/>
      <c r="BB159" s="408"/>
      <c r="BC159" s="409"/>
      <c r="BD159" s="408"/>
      <c r="BE159" s="408"/>
      <c r="BF159" s="409"/>
      <c r="BG159" s="408"/>
      <c r="BH159" s="408"/>
      <c r="BI159" s="409"/>
      <c r="BJ159" s="408"/>
      <c r="BK159" s="408"/>
      <c r="BL159" s="408"/>
    </row>
    <row r="160" spans="1:64" ht="24.95" customHeight="1">
      <c r="A160" s="23"/>
      <c r="B160" s="264"/>
      <c r="D160" s="209" t="str">
        <f>IF(AK158=TRUE,"➡　様式98の届出が必要です。","")</f>
        <v/>
      </c>
      <c r="E160" s="265"/>
      <c r="F160" s="264"/>
      <c r="H160" s="265"/>
      <c r="I160" s="22"/>
      <c r="J160" s="22"/>
      <c r="K160" s="22"/>
      <c r="L160" s="22"/>
      <c r="M160" s="22"/>
      <c r="N160" s="22"/>
      <c r="O160" s="22"/>
      <c r="P160" s="22"/>
      <c r="Q160" s="261"/>
      <c r="R160" s="262"/>
      <c r="S160" s="263"/>
      <c r="T160" s="261"/>
      <c r="U160" s="261"/>
      <c r="V160" s="261"/>
    </row>
    <row r="161" spans="1:65" ht="24.95" customHeight="1">
      <c r="A161" s="331"/>
      <c r="B161" s="283" t="s">
        <v>1540</v>
      </c>
      <c r="C161" s="187"/>
      <c r="D161" s="198"/>
      <c r="E161" s="198"/>
      <c r="F161" s="26"/>
      <c r="G161" s="187"/>
      <c r="H161" s="198"/>
      <c r="I161" s="34"/>
      <c r="J161" s="34"/>
      <c r="K161" s="34"/>
      <c r="L161" s="34"/>
      <c r="M161" s="34"/>
      <c r="N161" s="34"/>
      <c r="O161" s="34"/>
      <c r="P161" s="34"/>
      <c r="Q161" s="34"/>
      <c r="R161" s="34"/>
      <c r="S161" s="198"/>
      <c r="T161" s="187"/>
      <c r="U161" s="187"/>
      <c r="V161" s="187"/>
      <c r="W161" s="187"/>
      <c r="X161" s="187"/>
      <c r="Y161" s="187"/>
      <c r="Z161" s="187"/>
      <c r="AA161" s="187"/>
      <c r="AB161" s="187"/>
      <c r="AC161" s="187"/>
      <c r="AD161" s="187"/>
      <c r="AE161" s="187"/>
      <c r="AF161" s="187"/>
      <c r="AK161" s="27"/>
      <c r="AL161" s="58"/>
      <c r="AQ161" s="59"/>
    </row>
    <row r="162" spans="1:65" ht="24.95" customHeight="1" outlineLevel="1">
      <c r="A162" s="23"/>
      <c r="B162" s="334" t="s">
        <v>107</v>
      </c>
      <c r="C162" s="57"/>
      <c r="D162" s="330" t="s">
        <v>1399</v>
      </c>
      <c r="E162" s="329"/>
      <c r="F162" s="330"/>
      <c r="AK162" s="59" t="b">
        <v>0</v>
      </c>
      <c r="AL162" s="27"/>
      <c r="AQ162" s="59"/>
      <c r="AY162" s="329"/>
      <c r="AZ162" s="329"/>
      <c r="BA162" s="328"/>
      <c r="BB162" s="408"/>
      <c r="BC162" s="408"/>
      <c r="BD162" s="328"/>
      <c r="BE162" s="408"/>
      <c r="BF162" s="408"/>
      <c r="BG162" s="328"/>
      <c r="BH162" s="408"/>
      <c r="BI162" s="408"/>
      <c r="BJ162" s="328"/>
      <c r="BK162" s="408"/>
      <c r="BL162" s="408"/>
      <c r="BM162" s="329"/>
    </row>
    <row r="163" spans="1:65" ht="9.9499999999999993" customHeight="1">
      <c r="A163" s="23"/>
      <c r="D163" s="265"/>
      <c r="E163" s="265"/>
      <c r="F163" s="264"/>
      <c r="H163" s="265"/>
      <c r="I163" s="22"/>
      <c r="J163" s="22"/>
      <c r="K163" s="22"/>
      <c r="L163" s="22"/>
      <c r="M163" s="22"/>
      <c r="N163" s="22"/>
      <c r="O163" s="22"/>
      <c r="P163" s="22"/>
      <c r="Q163" s="22"/>
      <c r="R163" s="22"/>
      <c r="S163" s="265"/>
    </row>
    <row r="164" spans="1:65" ht="24.95" customHeight="1">
      <c r="A164" s="23"/>
      <c r="B164" s="283" t="s">
        <v>1208</v>
      </c>
      <c r="E164" s="269"/>
      <c r="F164" s="269"/>
      <c r="G164" s="269"/>
      <c r="H164" s="269"/>
      <c r="I164" s="413" t="str">
        <f>IF(OR(AM127=1,AN127=1),"",IF(AM127&lt;&gt;AN127,"医科と歯科で届け出る区分は同じ区分としてください。",""))</f>
        <v/>
      </c>
      <c r="J164" s="413"/>
      <c r="K164" s="413"/>
      <c r="L164" s="413"/>
      <c r="M164" s="413"/>
      <c r="N164" s="413"/>
      <c r="O164" s="413"/>
      <c r="P164" s="413"/>
      <c r="Q164" s="413"/>
      <c r="R164" s="413"/>
      <c r="S164" s="413"/>
      <c r="T164" s="413"/>
      <c r="U164" s="413"/>
      <c r="V164" s="413"/>
      <c r="W164" s="413"/>
      <c r="X164" s="413"/>
      <c r="Y164" s="413"/>
      <c r="Z164" s="413"/>
      <c r="AA164" s="413"/>
      <c r="AB164" s="413"/>
      <c r="AC164" s="413"/>
      <c r="AD164" s="413"/>
      <c r="AL164" s="59" t="s">
        <v>1398</v>
      </c>
    </row>
    <row r="165" spans="1:65" ht="24.95" customHeight="1">
      <c r="A165" s="23"/>
      <c r="D165" s="404" t="str">
        <f>IFERROR(IF(AM127=1,"",IF(AK156=TRUE,"外来・在宅ベースアップ評価料（Ⅱ）"&amp;AM127-1&amp;AL165,IF(AK158=TRUE,"外来・在宅ベースアップ評価料（Ⅱ）"&amp;AM127-1&amp;AL165&amp;AN165,"外来・在宅ベースアップ評価料（Ⅱ）"&amp;AM127-1))),"")</f>
        <v/>
      </c>
      <c r="E165" s="404"/>
      <c r="F165" s="404"/>
      <c r="G165" s="404"/>
      <c r="H165" s="404"/>
      <c r="I165" s="404"/>
      <c r="J165" s="404"/>
      <c r="K165" s="404"/>
      <c r="L165" s="404"/>
      <c r="M165" s="404"/>
      <c r="N165" s="404"/>
      <c r="O165" s="404"/>
      <c r="P165" s="404"/>
      <c r="R165" s="404" t="str">
        <f>IFERROR(IF(AN127=1,"",IF(AK156=TRUE,"歯科外来・在宅ベースアップ評価料（Ⅱ）"&amp;AN127-1&amp;AL165,IF(AK158=TRUE,"歯科外来・在宅ベースアップ評価料（Ⅱ）"&amp;AN127-1&amp;AL165&amp;AN165,"歯科外来・在宅ベースアップ評価料（Ⅱ）"&amp;AN127-1))),"")</f>
        <v/>
      </c>
      <c r="S165" s="404"/>
      <c r="T165" s="404"/>
      <c r="U165" s="404"/>
      <c r="V165" s="404"/>
      <c r="W165" s="404"/>
      <c r="X165" s="404"/>
      <c r="Y165" s="404"/>
      <c r="Z165" s="404"/>
      <c r="AA165" s="404"/>
      <c r="AB165" s="404"/>
      <c r="AC165" s="404"/>
      <c r="AD165" s="404"/>
      <c r="AK165" s="58">
        <f>IFERROR(VLOOKUP(D165,'リスト（外来R9）'!L:N,3,FALSE),0)</f>
        <v>0</v>
      </c>
      <c r="AL165" s="300" t="str">
        <f>IF(AK37=1,"の注５","の注６")</f>
        <v>の注５</v>
      </c>
      <c r="AM165" s="300"/>
      <c r="AN165" s="300" t="s">
        <v>1209</v>
      </c>
      <c r="AO165" s="300"/>
    </row>
    <row r="166" spans="1:65" ht="24.75" customHeight="1">
      <c r="A166" s="23"/>
      <c r="B166" s="26"/>
      <c r="D166" s="26" t="str">
        <f>IF(AK27=TRUE,"",IF(AND(AK28=TRUE,AD32="☑",AH93="☑"),"","※区分変更の必要はありません"))</f>
        <v>※区分変更の必要はありません</v>
      </c>
      <c r="E166" s="269"/>
      <c r="F166" s="270"/>
      <c r="H166" s="269"/>
      <c r="I166" s="269"/>
      <c r="J166" s="269"/>
      <c r="K166" s="269"/>
      <c r="L166" s="269"/>
      <c r="M166" s="269"/>
      <c r="N166" s="269"/>
      <c r="O166" s="270"/>
      <c r="P166" s="269"/>
      <c r="Q166" s="269"/>
      <c r="R166" s="26" t="str">
        <f>IF(AK27=TRUE,"",IF(AND(AK28=TRUE,AD32="☑",AH93="☑"),"","※区分変更の必要はありません"))</f>
        <v>※区分変更の必要はありません</v>
      </c>
      <c r="S166" s="269"/>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1512</v>
      </c>
    </row>
    <row r="173" spans="1:65" ht="24.95" customHeight="1">
      <c r="A173" s="27" t="s">
        <v>209</v>
      </c>
    </row>
    <row r="174" spans="1:65" ht="24.95" customHeight="1">
      <c r="A174" s="27" t="s">
        <v>1221</v>
      </c>
    </row>
    <row r="175" spans="1:65" ht="24.95" customHeight="1">
      <c r="A175" s="27" t="s">
        <v>1222</v>
      </c>
    </row>
    <row r="176" spans="1:65" ht="24.95" customHeight="1">
      <c r="A176" s="22" t="s">
        <v>1577</v>
      </c>
    </row>
    <row r="177" spans="1:6" ht="24.95" customHeight="1">
      <c r="A177" s="22" t="s">
        <v>210</v>
      </c>
    </row>
    <row r="178" spans="1:6" ht="24.95" customHeight="1">
      <c r="A178" s="22" t="s">
        <v>211</v>
      </c>
    </row>
    <row r="179" spans="1:6" ht="24.95" customHeight="1">
      <c r="A179" s="27" t="s">
        <v>1224</v>
      </c>
    </row>
    <row r="180" spans="1:6" ht="24.95" customHeight="1">
      <c r="A180" s="27" t="s">
        <v>1468</v>
      </c>
      <c r="F180" s="282"/>
    </row>
    <row r="181" spans="1:6" ht="24.95" customHeight="1">
      <c r="A181" s="27" t="s">
        <v>1578</v>
      </c>
      <c r="F181" s="287"/>
    </row>
    <row r="182" spans="1:6" ht="24.95" customHeight="1">
      <c r="A182" s="27" t="s">
        <v>1259</v>
      </c>
      <c r="F182" s="287"/>
    </row>
    <row r="183" spans="1:6" ht="24.95" customHeight="1">
      <c r="A183" s="22" t="s">
        <v>1229</v>
      </c>
    </row>
    <row r="184" spans="1:6" ht="24.95" customHeight="1">
      <c r="A184" s="22" t="s">
        <v>1225</v>
      </c>
      <c r="F184" s="282"/>
    </row>
    <row r="185" spans="1:6" ht="24.95" customHeight="1">
      <c r="A185" s="27" t="s">
        <v>1226</v>
      </c>
    </row>
    <row r="186" spans="1:6" ht="24.95" customHeight="1">
      <c r="A186" s="27" t="s">
        <v>212</v>
      </c>
    </row>
    <row r="187" spans="1:6" ht="24.95" customHeight="1">
      <c r="A187" s="27" t="s">
        <v>213</v>
      </c>
    </row>
    <row r="188" spans="1:6" ht="24.95" customHeight="1">
      <c r="A188" s="27" t="s">
        <v>214</v>
      </c>
    </row>
    <row r="189" spans="1:6" ht="24.95" customHeight="1">
      <c r="A189" s="27" t="s">
        <v>1231</v>
      </c>
    </row>
    <row r="190" spans="1:6" ht="24.95" customHeight="1">
      <c r="A190" s="27" t="s">
        <v>215</v>
      </c>
    </row>
    <row r="191" spans="1:6" ht="24.95" customHeight="1">
      <c r="A191" s="27" t="s">
        <v>216</v>
      </c>
    </row>
    <row r="192" spans="1:6"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6E4cI35b96W6P7ImiPZX4c9/cIHeAgdR2QjtqAPtQklNzw5M3XS5vsTvzJLEfSkD/ttBFqNptu9SXC/6ht4JMQ==" saltValue="SBSMDrXOkDLLcxN4nLuqyQ==" spinCount="100000" sheet="1" objects="1" scenarios="1"/>
  <mergeCells count="222">
    <mergeCell ref="AL31:AO31"/>
    <mergeCell ref="S84:U84"/>
    <mergeCell ref="S83:U83"/>
    <mergeCell ref="S82:U82"/>
    <mergeCell ref="S81:U81"/>
    <mergeCell ref="S80:U80"/>
    <mergeCell ref="S79:U79"/>
    <mergeCell ref="S78:U78"/>
    <mergeCell ref="S77:U77"/>
    <mergeCell ref="S76:V76"/>
    <mergeCell ref="AH77:AJ77"/>
    <mergeCell ref="AH78:AJ78"/>
    <mergeCell ref="AH79:AJ79"/>
    <mergeCell ref="AH83:AJ83"/>
    <mergeCell ref="AH84:AJ84"/>
    <mergeCell ref="D165:P165"/>
    <mergeCell ref="R165:AD165"/>
    <mergeCell ref="AL92:AO92"/>
    <mergeCell ref="O84:Q84"/>
    <mergeCell ref="O83:Q83"/>
    <mergeCell ref="O82:Q82"/>
    <mergeCell ref="O81:Q81"/>
    <mergeCell ref="O80:Q80"/>
    <mergeCell ref="O79:Q79"/>
    <mergeCell ref="D128:E128"/>
    <mergeCell ref="F128:P128"/>
    <mergeCell ref="R128:S128"/>
    <mergeCell ref="D127:E127"/>
    <mergeCell ref="F127:P127"/>
    <mergeCell ref="D136:E136"/>
    <mergeCell ref="F136:P136"/>
    <mergeCell ref="R136:S136"/>
    <mergeCell ref="T136:AD136"/>
    <mergeCell ref="D143:E143"/>
    <mergeCell ref="F143:P143"/>
    <mergeCell ref="R143:S143"/>
    <mergeCell ref="T143:AD143"/>
    <mergeCell ref="D144:E144"/>
    <mergeCell ref="F144:P144"/>
    <mergeCell ref="D14:E14"/>
    <mergeCell ref="G14:H14"/>
    <mergeCell ref="J14:K14"/>
    <mergeCell ref="S14:AD14"/>
    <mergeCell ref="N37:O37"/>
    <mergeCell ref="N40:O40"/>
    <mergeCell ref="W79:Y79"/>
    <mergeCell ref="X32:AC32"/>
    <mergeCell ref="D81:N81"/>
    <mergeCell ref="AC81:AE81"/>
    <mergeCell ref="J31:P31"/>
    <mergeCell ref="X31:AD31"/>
    <mergeCell ref="D141:E141"/>
    <mergeCell ref="F141:P141"/>
    <mergeCell ref="R141:S141"/>
    <mergeCell ref="T141:AD141"/>
    <mergeCell ref="D145:E145"/>
    <mergeCell ref="F145:P145"/>
    <mergeCell ref="R145:S145"/>
    <mergeCell ref="T145:AD145"/>
    <mergeCell ref="D142:E142"/>
    <mergeCell ref="F142:P142"/>
    <mergeCell ref="R142:S142"/>
    <mergeCell ref="T142:AD142"/>
    <mergeCell ref="D149:E149"/>
    <mergeCell ref="F149:P149"/>
    <mergeCell ref="R149:S149"/>
    <mergeCell ref="T149:AD149"/>
    <mergeCell ref="D150:E150"/>
    <mergeCell ref="F150:P150"/>
    <mergeCell ref="R150:S150"/>
    <mergeCell ref="T150:AD150"/>
    <mergeCell ref="R144:S144"/>
    <mergeCell ref="T144:AD144"/>
    <mergeCell ref="D138:E138"/>
    <mergeCell ref="F138:P138"/>
    <mergeCell ref="R138:S138"/>
    <mergeCell ref="T138:AD138"/>
    <mergeCell ref="D139:E139"/>
    <mergeCell ref="F139:P139"/>
    <mergeCell ref="R139:S139"/>
    <mergeCell ref="T139:AD139"/>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0:E140"/>
    <mergeCell ref="F140:P140"/>
    <mergeCell ref="R140:S140"/>
    <mergeCell ref="T140:AD140"/>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D137:E137"/>
    <mergeCell ref="F137:P137"/>
    <mergeCell ref="R137:S137"/>
    <mergeCell ref="T137:AD137"/>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AH80:AJ80"/>
    <mergeCell ref="AH81:AJ81"/>
    <mergeCell ref="AH82:AJ82"/>
    <mergeCell ref="W76:Z76"/>
    <mergeCell ref="W77:Y77"/>
    <mergeCell ref="W78:Y78"/>
    <mergeCell ref="AB92:AH92"/>
    <mergeCell ref="D82:N82"/>
    <mergeCell ref="AC82:AE82"/>
    <mergeCell ref="D83:N83"/>
    <mergeCell ref="AC83:AE83"/>
    <mergeCell ref="M94:S94"/>
    <mergeCell ref="M98:S98"/>
    <mergeCell ref="F100:AH100"/>
    <mergeCell ref="F101:AH101"/>
    <mergeCell ref="J102:AD102"/>
    <mergeCell ref="J103:AD103"/>
    <mergeCell ref="J104:AD104"/>
    <mergeCell ref="J105:AD105"/>
    <mergeCell ref="W82:Y82"/>
    <mergeCell ref="W83:Y83"/>
    <mergeCell ref="D84:N84"/>
    <mergeCell ref="AC84:AE84"/>
    <mergeCell ref="W84:Y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s>
  <phoneticPr fontId="1"/>
  <conditionalFormatting sqref="A55:E56">
    <cfRule type="expression" dxfId="47" priority="18">
      <formula>$AK$45=TRUE</formula>
    </cfRule>
  </conditionalFormatting>
  <conditionalFormatting sqref="A47:AJ67">
    <cfRule type="expression" dxfId="46" priority="27">
      <formula>$AK$45=TRUE</formula>
    </cfRule>
  </conditionalFormatting>
  <conditionalFormatting sqref="A156:AJ160">
    <cfRule type="expression" dxfId="45" priority="66">
      <formula>$AK$162=TRUE</formula>
    </cfRule>
  </conditionalFormatting>
  <conditionalFormatting sqref="B6:H6">
    <cfRule type="expression" dxfId="44" priority="21">
      <formula>OR($AK$8=FALSE,$AK$12=FALSE)</formula>
    </cfRule>
  </conditionalFormatting>
  <conditionalFormatting sqref="D49">
    <cfRule type="expression" dxfId="43" priority="2">
      <formula>$AK$59=TRUE</formula>
    </cfRule>
  </conditionalFormatting>
  <conditionalFormatting sqref="D52">
    <cfRule type="expression" dxfId="42" priority="1">
      <formula>$AK$59=TRUE</formula>
    </cfRule>
  </conditionalFormatting>
  <conditionalFormatting sqref="D128:P151 R128:AD151">
    <cfRule type="expression" dxfId="41" priority="56">
      <formula>$AL128=0</formula>
    </cfRule>
  </conditionalFormatting>
  <conditionalFormatting sqref="F127:P127">
    <cfRule type="expression" dxfId="40" priority="54">
      <formula>$AL127=0</formula>
    </cfRule>
  </conditionalFormatting>
  <conditionalFormatting sqref="I6">
    <cfRule type="expression" dxfId="39" priority="22">
      <formula>OR(AR8=FALSE,AR12=FALSE)</formula>
    </cfRule>
  </conditionalFormatting>
  <conditionalFormatting sqref="O63:AJ64">
    <cfRule type="expression" dxfId="38" priority="12">
      <formula>$AK$45=TRUE</formula>
    </cfRule>
  </conditionalFormatting>
  <conditionalFormatting sqref="T127:AD127">
    <cfRule type="expression" dxfId="37" priority="53">
      <formula>$AL127=0</formula>
    </cfRule>
  </conditionalFormatting>
  <conditionalFormatting sqref="T30:AF31 T32:X32 AD32:AF32 X92:AB92 AI92 X93:AI93">
    <cfRule type="expression" dxfId="36" priority="32">
      <formula>$AK$28=FALSE</formula>
    </cfRule>
  </conditionalFormatting>
  <conditionalFormatting sqref="X91:AI91">
    <cfRule type="expression" dxfId="35" priority="29">
      <formula>$AK$28=FALSE</formula>
    </cfRule>
  </conditionalFormatting>
  <conditionalFormatting sqref="AC56:AJ57">
    <cfRule type="expression" dxfId="34"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2"/>
  <sheetViews>
    <sheetView view="pageBreakPreview" zoomScale="80" zoomScaleNormal="100" zoomScaleSheetLayoutView="80" workbookViewId="0">
      <selection activeCell="D14" sqref="D14:E14"/>
    </sheetView>
  </sheetViews>
  <sheetFormatPr defaultRowHeight="17.25" outlineLevelCol="1"/>
  <cols>
    <col min="1" max="5" width="3.625" style="27" customWidth="1"/>
    <col min="6" max="6" width="3.625" style="42" customWidth="1"/>
    <col min="7" max="31" width="3.625" style="27" customWidth="1"/>
    <col min="32" max="32" width="4.125" style="27" customWidth="1"/>
    <col min="33"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430" t="s">
        <v>1210</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407" t="str">
        <f>IF(OR(AK8=FALSE,AK12=FALSE),"※項目が未チェックです","")</f>
        <v>※項目が未チェックです</v>
      </c>
      <c r="C6" s="407"/>
      <c r="D6" s="407"/>
      <c r="E6" s="407"/>
      <c r="F6" s="407"/>
      <c r="G6" s="407"/>
      <c r="H6" s="407"/>
      <c r="I6" s="271"/>
      <c r="J6" s="271"/>
      <c r="K6" s="271"/>
      <c r="L6" s="271"/>
      <c r="M6" s="211"/>
      <c r="N6" s="211"/>
      <c r="O6" s="211"/>
      <c r="P6" s="211"/>
      <c r="Q6" s="211"/>
      <c r="R6" s="211"/>
      <c r="S6" s="211"/>
      <c r="T6" s="211"/>
      <c r="U6" s="211"/>
      <c r="V6" s="211"/>
      <c r="W6" s="211"/>
      <c r="X6" s="211"/>
      <c r="Y6" s="271"/>
      <c r="Z6" s="271"/>
      <c r="AA6" s="271"/>
      <c r="AB6" s="271"/>
      <c r="AC6" s="271"/>
      <c r="AD6" s="271"/>
      <c r="AE6" s="271"/>
      <c r="AF6" s="271"/>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3"/>
      <c r="E7" s="273"/>
      <c r="F7" s="273"/>
      <c r="G7" s="273"/>
      <c r="H7" s="273"/>
      <c r="I7" s="271"/>
      <c r="J7" s="271"/>
      <c r="K7" s="271"/>
      <c r="L7" s="271"/>
      <c r="M7" s="211"/>
      <c r="N7" s="211"/>
      <c r="O7" s="275" t="s">
        <v>1199</v>
      </c>
      <c r="Q7" s="211"/>
      <c r="R7" s="211"/>
      <c r="S7" s="211"/>
      <c r="T7" s="211"/>
      <c r="U7" s="211"/>
      <c r="V7" s="211"/>
      <c r="W7" s="211"/>
      <c r="X7" s="211"/>
      <c r="Y7" s="271"/>
      <c r="Z7" s="271"/>
      <c r="AA7" s="271"/>
      <c r="AB7" s="271"/>
      <c r="AC7" s="271"/>
      <c r="AD7" s="271"/>
      <c r="AE7" s="271"/>
      <c r="AF7" s="271"/>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22" t="s">
        <v>1282</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0" t="s">
        <v>1280</v>
      </c>
      <c r="E9" s="51"/>
      <c r="F9" s="51"/>
      <c r="G9" s="51"/>
      <c r="H9" s="51"/>
      <c r="I9" s="51"/>
      <c r="J9" s="51"/>
      <c r="K9" s="51"/>
      <c r="L9" s="51"/>
      <c r="M9" s="51"/>
      <c r="N9" s="51"/>
      <c r="O9" s="51"/>
      <c r="P9" s="51"/>
      <c r="Q9" s="51"/>
      <c r="R9" s="51"/>
      <c r="S9" s="51"/>
      <c r="T9" s="321"/>
      <c r="U9" s="321"/>
      <c r="V9" s="321"/>
      <c r="W9" s="321"/>
      <c r="X9" s="321"/>
      <c r="Y9" s="321"/>
      <c r="Z9" s="321"/>
      <c r="AA9" s="321"/>
      <c r="AB9" s="321"/>
      <c r="AC9" s="321"/>
      <c r="AD9" s="321"/>
      <c r="AE9" s="321"/>
      <c r="AF9" s="27"/>
      <c r="AG9" s="27"/>
      <c r="AI9" s="27"/>
      <c r="AJ9" s="27"/>
      <c r="AL9" s="212"/>
      <c r="AM9" s="143"/>
      <c r="AN9" s="212"/>
      <c r="AO9" s="27"/>
      <c r="AP9" s="27"/>
      <c r="AQ9" s="27"/>
      <c r="AR9" s="213"/>
    </row>
    <row r="10" spans="1:54" s="22" customFormat="1" ht="30" customHeight="1">
      <c r="A10" s="23"/>
      <c r="D10" s="42" t="s">
        <v>1281</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1279</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05"/>
      <c r="E14" s="405"/>
      <c r="F14" s="3" t="s">
        <v>17</v>
      </c>
      <c r="G14" s="405"/>
      <c r="H14" s="405"/>
      <c r="I14" s="3" t="s">
        <v>31</v>
      </c>
      <c r="J14" s="405"/>
      <c r="K14" s="405"/>
      <c r="L14" s="3" t="s">
        <v>19</v>
      </c>
      <c r="M14" s="3"/>
      <c r="N14" s="3"/>
      <c r="O14" s="3" t="s">
        <v>32</v>
      </c>
      <c r="P14" s="3"/>
      <c r="Q14" s="3"/>
      <c r="R14" s="3"/>
      <c r="S14" s="406"/>
      <c r="T14" s="406"/>
      <c r="U14" s="406"/>
      <c r="V14" s="406"/>
      <c r="W14" s="406"/>
      <c r="X14" s="406"/>
      <c r="Y14" s="406"/>
      <c r="Z14" s="406"/>
      <c r="AA14" s="406"/>
      <c r="AB14" s="406"/>
      <c r="AC14" s="406"/>
      <c r="AD14" s="406"/>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402" t="s">
        <v>35</v>
      </c>
      <c r="C17" s="402"/>
      <c r="D17" s="402"/>
      <c r="E17" s="402"/>
      <c r="F17" s="402"/>
      <c r="G17" s="402"/>
      <c r="H17" s="431" t="str">
        <f>IF('様式95_外来・在宅ベースアップ評価料（Ⅰ）'!H17=0,"",'様式95_外来・在宅ベースアップ評価料（Ⅰ）'!H17)</f>
        <v/>
      </c>
      <c r="I17" s="431"/>
      <c r="J17" s="431"/>
      <c r="K17" s="431"/>
      <c r="L17" s="431"/>
      <c r="M17" s="431"/>
      <c r="N17" s="431"/>
      <c r="O17" s="431"/>
      <c r="P17" s="431"/>
      <c r="Q17" s="431"/>
      <c r="R17" s="431"/>
      <c r="S17" s="431"/>
      <c r="T17" s="431"/>
    </row>
    <row r="18" spans="1:64" ht="24.95" customHeight="1">
      <c r="B18" s="402" t="s">
        <v>36</v>
      </c>
      <c r="C18" s="402"/>
      <c r="D18" s="402"/>
      <c r="E18" s="402"/>
      <c r="F18" s="402"/>
      <c r="G18" s="402"/>
      <c r="H18" s="458" t="str">
        <f>'様式95_外来・在宅ベースアップ評価料（Ⅰ）'!H18</f>
        <v/>
      </c>
      <c r="I18" s="458"/>
      <c r="J18" s="458"/>
      <c r="K18" s="458"/>
      <c r="L18" s="458"/>
      <c r="M18" s="458"/>
      <c r="N18" s="458"/>
      <c r="O18" s="458"/>
      <c r="P18" s="458"/>
      <c r="Q18" s="458"/>
      <c r="R18" s="458"/>
      <c r="S18" s="458"/>
      <c r="T18" s="458"/>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408"/>
      <c r="AZ27" s="409"/>
      <c r="BA27" s="408"/>
      <c r="BB27" s="408"/>
      <c r="BC27" s="409"/>
      <c r="BD27" s="408"/>
      <c r="BE27" s="408"/>
      <c r="BF27" s="409"/>
      <c r="BG27" s="408"/>
      <c r="BH27" s="408"/>
      <c r="BI27" s="409"/>
      <c r="BJ27" s="408"/>
      <c r="BK27" s="408"/>
      <c r="BL27" s="408"/>
    </row>
    <row r="28" spans="1:64" ht="24.95" customHeight="1">
      <c r="A28" s="23"/>
      <c r="B28" s="43"/>
      <c r="C28" s="43"/>
      <c r="D28" s="43"/>
      <c r="E28" s="43"/>
      <c r="F28" s="57"/>
      <c r="G28" s="42" t="s">
        <v>64</v>
      </c>
      <c r="H28" s="43"/>
      <c r="X28" s="42"/>
      <c r="Y28" s="42"/>
      <c r="AK28" s="58" t="b">
        <v>0</v>
      </c>
      <c r="AX28" s="43"/>
      <c r="AY28" s="408"/>
      <c r="AZ28" s="409"/>
      <c r="BA28" s="408"/>
      <c r="BB28" s="408"/>
      <c r="BC28" s="409"/>
      <c r="BD28" s="408"/>
      <c r="BE28" s="408"/>
      <c r="BF28" s="409"/>
      <c r="BG28" s="408"/>
      <c r="BH28" s="408"/>
      <c r="BI28" s="409"/>
      <c r="BJ28" s="408"/>
      <c r="BK28" s="408"/>
      <c r="BL28" s="408"/>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10"/>
      <c r="K31" s="410"/>
      <c r="L31" s="410"/>
      <c r="M31" s="410"/>
      <c r="N31" s="410"/>
      <c r="O31" s="410"/>
      <c r="P31" s="410"/>
      <c r="Q31" s="43" t="s">
        <v>47</v>
      </c>
      <c r="R31" s="43"/>
      <c r="S31" s="43"/>
      <c r="T31" s="42" t="s">
        <v>67</v>
      </c>
      <c r="V31" s="43"/>
      <c r="X31" s="410"/>
      <c r="Y31" s="410"/>
      <c r="Z31" s="410"/>
      <c r="AA31" s="410"/>
      <c r="AB31" s="410"/>
      <c r="AC31" s="410"/>
      <c r="AD31" s="410"/>
      <c r="AE31" s="42" t="s">
        <v>68</v>
      </c>
      <c r="AL31" s="446" t="s">
        <v>69</v>
      </c>
      <c r="AM31" s="447"/>
      <c r="AN31" s="447"/>
      <c r="AO31" s="448"/>
      <c r="AP31" s="228" t="str">
        <f>IF(OR(X31=0,""), "", (J31-X31)/X31)</f>
        <v/>
      </c>
    </row>
    <row r="32" spans="1:64" ht="24.95" customHeight="1">
      <c r="A32" s="23"/>
      <c r="B32" s="42"/>
      <c r="D32" s="43"/>
      <c r="E32" s="43"/>
      <c r="F32" s="240"/>
      <c r="G32" s="241"/>
      <c r="H32" s="242"/>
      <c r="I32" s="243"/>
      <c r="J32" s="244"/>
      <c r="K32" s="244"/>
      <c r="L32" s="244"/>
      <c r="M32" s="244"/>
      <c r="N32" s="244"/>
      <c r="O32" s="244"/>
      <c r="P32" s="244"/>
      <c r="Q32" s="243"/>
      <c r="R32" s="243"/>
      <c r="S32" s="243"/>
      <c r="T32" s="245"/>
      <c r="U32" s="246"/>
      <c r="V32" s="243"/>
      <c r="W32" s="246"/>
      <c r="X32" s="244"/>
      <c r="Y32" s="27" t="s">
        <v>70</v>
      </c>
      <c r="AD32" s="239" t="str">
        <f>IFERROR(IF(ABS(AP31)&gt;=0.1,"☑",""),"")</f>
        <v/>
      </c>
      <c r="AE32" s="245"/>
      <c r="AF32" s="246"/>
      <c r="AG32" s="241"/>
      <c r="AH32" s="241"/>
      <c r="AL32" s="235"/>
      <c r="AM32" s="236"/>
      <c r="AN32" s="236"/>
      <c r="AO32" s="236"/>
      <c r="AP32" s="238"/>
    </row>
    <row r="33" spans="1:64" ht="24.75" customHeight="1">
      <c r="A33" s="23"/>
      <c r="B33" s="26"/>
      <c r="C33" s="26" t="s">
        <v>1541</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2"/>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3"/>
      <c r="M39" s="22" t="s">
        <v>17</v>
      </c>
      <c r="N39" s="444"/>
      <c r="O39" s="444"/>
      <c r="P39" s="43" t="s">
        <v>18</v>
      </c>
      <c r="Q39" s="325"/>
      <c r="R39" s="325"/>
      <c r="S39" s="325"/>
      <c r="T39" s="43"/>
      <c r="U39" s="43"/>
      <c r="V39" s="43"/>
      <c r="W39" s="43"/>
      <c r="X39" s="43"/>
      <c r="Y39" s="43"/>
      <c r="Z39" s="43"/>
      <c r="AA39" s="43"/>
      <c r="AB39" s="43"/>
      <c r="AG39" s="145"/>
      <c r="AH39" s="119"/>
      <c r="AI39" s="43"/>
      <c r="AK39" s="22">
        <f>IF(DATE(2018+L39,N39+1,1) &lt;= DATE(2018+9,5,1),1,2)</f>
        <v>1</v>
      </c>
      <c r="AM39" s="22" t="s">
        <v>74</v>
      </c>
    </row>
    <row r="40" spans="1:64" ht="24.95" customHeight="1">
      <c r="A40" s="137"/>
      <c r="B40" s="42"/>
      <c r="C40" s="226" t="s">
        <v>1864</v>
      </c>
      <c r="D40" s="370"/>
      <c r="E40" s="368"/>
      <c r="F40" s="369"/>
      <c r="H40" s="368"/>
      <c r="I40" s="368"/>
      <c r="P40" s="27" t="s">
        <v>1865</v>
      </c>
      <c r="Q40" s="562"/>
      <c r="R40" s="562"/>
      <c r="S40" s="562"/>
      <c r="T40" s="562"/>
      <c r="U40" s="562"/>
      <c r="V40" s="562"/>
      <c r="W40" s="562"/>
      <c r="X40" s="562"/>
      <c r="Y40" s="562"/>
      <c r="Z40" s="562"/>
      <c r="AA40" s="562"/>
      <c r="AB40" s="562"/>
      <c r="AC40" s="562"/>
      <c r="AD40" s="562"/>
      <c r="AE40" s="562"/>
      <c r="AF40" s="562"/>
      <c r="AG40" s="562"/>
      <c r="AH40" s="562"/>
      <c r="AI40" s="562"/>
      <c r="AJ40" s="562"/>
      <c r="AM40" s="22" t="s">
        <v>75</v>
      </c>
    </row>
    <row r="41" spans="1:64" ht="15" customHeight="1">
      <c r="A41" s="137"/>
      <c r="B41" s="42"/>
      <c r="C41" s="369"/>
      <c r="D41" s="368"/>
      <c r="E41" s="368"/>
      <c r="F41" s="369"/>
      <c r="H41" s="368"/>
      <c r="I41" s="368"/>
      <c r="R41" s="371" t="s">
        <v>1846</v>
      </c>
      <c r="S41" s="368"/>
      <c r="AM41" s="22"/>
    </row>
    <row r="42" spans="1:64" s="22" customFormat="1" ht="30" customHeight="1">
      <c r="A42" s="23"/>
      <c r="B42" s="42" t="s">
        <v>76</v>
      </c>
      <c r="C42" s="43"/>
      <c r="D42" s="43"/>
      <c r="E42" s="43"/>
      <c r="F42" s="42"/>
      <c r="J42" s="22" t="s">
        <v>16</v>
      </c>
      <c r="L42" s="313"/>
      <c r="M42" s="22" t="s">
        <v>1845</v>
      </c>
      <c r="N42" s="444"/>
      <c r="O42" s="444"/>
      <c r="P42" s="22" t="s">
        <v>18</v>
      </c>
      <c r="Q42" s="325"/>
      <c r="R42" s="325"/>
      <c r="S42" s="325"/>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row>
    <row r="46" spans="1:64" ht="24.95" customHeight="1">
      <c r="A46" s="23"/>
      <c r="B46" s="42" t="s">
        <v>1235</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410"/>
      <c r="N47" s="410"/>
      <c r="O47" s="410"/>
      <c r="P47" s="410"/>
      <c r="Q47" s="410"/>
      <c r="R47" s="410"/>
      <c r="S47" s="410"/>
      <c r="T47" s="42" t="s">
        <v>254</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256</v>
      </c>
      <c r="C50" s="42"/>
      <c r="D50" s="43"/>
      <c r="E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K50" s="64"/>
      <c r="AQ50" s="59"/>
      <c r="AR50" s="59"/>
      <c r="AS50" s="59"/>
      <c r="AT50" s="59"/>
    </row>
    <row r="51" spans="1:64" ht="24.95" customHeight="1">
      <c r="A51" s="23"/>
      <c r="B51" s="42"/>
      <c r="D51" s="43"/>
      <c r="E51" s="43"/>
      <c r="G51" s="43"/>
      <c r="H51" s="43"/>
      <c r="I51" s="43"/>
      <c r="J51" s="43"/>
      <c r="K51" s="43"/>
      <c r="L51" s="43"/>
      <c r="M51" s="410"/>
      <c r="N51" s="410"/>
      <c r="O51" s="410"/>
      <c r="P51" s="410"/>
      <c r="Q51" s="410"/>
      <c r="R51" s="410"/>
      <c r="S51" s="410"/>
      <c r="T51" s="42" t="s">
        <v>254</v>
      </c>
      <c r="V51" s="43"/>
      <c r="W51" s="43"/>
      <c r="X51" s="43"/>
      <c r="Y51" s="43"/>
      <c r="Z51" s="43"/>
      <c r="AA51" s="43"/>
      <c r="AB51" s="43"/>
      <c r="AC51" s="43"/>
      <c r="AD51" s="43"/>
      <c r="AE51" s="43"/>
      <c r="AF51" s="43"/>
      <c r="AG51" s="43"/>
      <c r="AH51" s="43"/>
      <c r="AK51" s="64"/>
      <c r="AQ51" s="59"/>
      <c r="AR51" s="59"/>
      <c r="AS51" s="59"/>
      <c r="AT51" s="59"/>
    </row>
    <row r="52" spans="1:64" ht="24.95" customHeight="1">
      <c r="A52" s="23"/>
      <c r="B52" s="22"/>
      <c r="C52" s="26" t="s">
        <v>257</v>
      </c>
      <c r="D52" s="43"/>
      <c r="E52" s="43"/>
      <c r="F52" s="27"/>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2"/>
      <c r="AJ52" s="22"/>
      <c r="AK52" s="64"/>
      <c r="AQ52" s="59"/>
      <c r="AR52" s="59"/>
      <c r="AS52" s="59"/>
      <c r="AT52" s="59"/>
    </row>
    <row r="53" spans="1:64" ht="24.95" customHeight="1">
      <c r="A53" s="23"/>
      <c r="B53" s="22"/>
      <c r="C53" s="26" t="s">
        <v>120</v>
      </c>
      <c r="D53" s="43"/>
      <c r="E53" s="43"/>
      <c r="F53" s="26"/>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42"/>
      <c r="C54" s="26" t="s">
        <v>258</v>
      </c>
      <c r="D54" s="43"/>
      <c r="E54" s="43"/>
      <c r="F54" s="26"/>
      <c r="G54" s="43"/>
      <c r="H54" s="43"/>
      <c r="I54" s="43"/>
      <c r="J54" s="43"/>
      <c r="K54" s="43"/>
      <c r="L54" s="43"/>
      <c r="M54" s="43"/>
      <c r="N54" s="43"/>
      <c r="O54" s="43"/>
      <c r="P54" s="43"/>
      <c r="Q54" s="43"/>
      <c r="R54" s="43"/>
      <c r="S54" s="43"/>
      <c r="AE54" s="52"/>
      <c r="AF54" s="52"/>
      <c r="AK54" s="64"/>
      <c r="AQ54" s="59"/>
      <c r="AR54" s="59"/>
      <c r="AS54" s="59"/>
      <c r="AT54" s="59"/>
    </row>
    <row r="55" spans="1:64" ht="24.95" customHeight="1">
      <c r="A55" s="23"/>
      <c r="B55" s="42"/>
      <c r="C55" s="34" t="s">
        <v>259</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15" customHeight="1">
      <c r="A56" s="23"/>
      <c r="B56" s="42"/>
      <c r="C56" s="34" t="s">
        <v>260</v>
      </c>
      <c r="D56" s="43"/>
      <c r="E56" s="43"/>
      <c r="F56" s="26"/>
      <c r="G56" s="43"/>
      <c r="H56" s="43"/>
      <c r="I56" s="43"/>
      <c r="J56" s="43"/>
      <c r="K56" s="43"/>
      <c r="L56" s="43"/>
      <c r="M56" s="43"/>
      <c r="N56" s="43"/>
      <c r="O56" s="43"/>
      <c r="P56" s="43"/>
      <c r="Q56" s="43"/>
      <c r="R56" s="43"/>
      <c r="S56" s="43"/>
      <c r="Z56" s="53"/>
      <c r="AA56" s="22"/>
      <c r="AB56" s="22"/>
      <c r="AC56" s="22"/>
      <c r="AD56" s="22"/>
      <c r="AE56" s="52"/>
      <c r="AF56" s="52"/>
      <c r="AG56" s="22"/>
      <c r="AH56" s="22"/>
      <c r="AI56" s="22"/>
      <c r="AJ56" s="22"/>
      <c r="AK56" s="64"/>
      <c r="AQ56" s="59"/>
      <c r="AR56" s="59"/>
      <c r="AS56" s="59"/>
      <c r="AT56" s="59"/>
    </row>
    <row r="57" spans="1:64" s="59" customFormat="1" ht="15" customHeight="1">
      <c r="A57" s="23"/>
      <c r="B57" s="42"/>
      <c r="C57" s="27"/>
      <c r="D57" s="26"/>
      <c r="E57" s="43"/>
      <c r="F57" s="26"/>
      <c r="G57" s="43"/>
      <c r="H57" s="43"/>
      <c r="I57" s="43"/>
      <c r="J57" s="43"/>
      <c r="K57" s="43"/>
      <c r="L57" s="43"/>
      <c r="M57" s="43"/>
      <c r="N57" s="43"/>
      <c r="O57" s="43"/>
      <c r="P57" s="43"/>
      <c r="Q57" s="43"/>
      <c r="R57" s="43"/>
      <c r="S57" s="43"/>
      <c r="T57" s="27"/>
      <c r="U57" s="27"/>
      <c r="V57" s="27"/>
      <c r="W57" s="27"/>
      <c r="X57" s="27"/>
      <c r="Y57" s="27"/>
      <c r="Z57" s="27"/>
      <c r="AA57" s="27"/>
      <c r="AB57" s="27"/>
      <c r="AC57" s="27"/>
      <c r="AD57" s="27"/>
      <c r="AE57" s="52"/>
      <c r="AF57" s="52"/>
      <c r="AG57" s="27"/>
      <c r="AH57" s="27"/>
      <c r="AI57" s="27"/>
      <c r="AJ57" s="27"/>
      <c r="AK57" s="58"/>
      <c r="AQ57" s="27"/>
      <c r="AR57" s="27"/>
      <c r="AS57" s="27"/>
      <c r="AT57" s="27"/>
      <c r="AU57" s="27"/>
      <c r="AV57" s="27"/>
      <c r="AW57" s="27"/>
      <c r="AX57" s="27"/>
      <c r="AY57" s="27"/>
      <c r="AZ57" s="27"/>
      <c r="BA57" s="27"/>
      <c r="BB57" s="27"/>
      <c r="BC57" s="27"/>
      <c r="BD57" s="27"/>
      <c r="BE57" s="27"/>
      <c r="BF57" s="27"/>
      <c r="BG57" s="27"/>
      <c r="BH57" s="27"/>
      <c r="BI57" s="27"/>
      <c r="BJ57" s="27"/>
      <c r="BK57" s="27"/>
      <c r="BL57" s="27"/>
    </row>
    <row r="58" spans="1:64" ht="24.95" customHeight="1">
      <c r="A58" s="23"/>
      <c r="B58" s="42" t="s">
        <v>261</v>
      </c>
      <c r="D58" s="43"/>
      <c r="E58" s="43"/>
      <c r="H58" s="43"/>
      <c r="I58" s="43"/>
      <c r="R58" s="43"/>
      <c r="S58" s="43"/>
    </row>
    <row r="59" spans="1:64" ht="30" customHeight="1">
      <c r="A59" s="23"/>
      <c r="B59" s="42"/>
      <c r="C59" s="27" t="s">
        <v>80</v>
      </c>
      <c r="D59" s="43"/>
      <c r="E59" s="43"/>
      <c r="F59" s="43"/>
      <c r="G59" s="248"/>
      <c r="H59" s="248"/>
      <c r="I59" s="248"/>
      <c r="J59" s="248"/>
      <c r="K59" s="248"/>
      <c r="L59" s="248"/>
      <c r="M59" s="248"/>
      <c r="N59" s="43"/>
      <c r="U59" s="249"/>
      <c r="V59" s="251"/>
      <c r="W59" s="250" t="s">
        <v>262</v>
      </c>
      <c r="X59" s="251"/>
      <c r="Y59" s="251"/>
      <c r="Z59" s="251"/>
      <c r="AK59" s="58" t="b">
        <v>0</v>
      </c>
    </row>
    <row r="60" spans="1:64" ht="30" customHeight="1">
      <c r="A60" s="23"/>
      <c r="B60" s="42"/>
      <c r="D60" s="43"/>
      <c r="E60" s="43"/>
      <c r="F60" s="43"/>
      <c r="G60" s="248"/>
      <c r="H60" s="248"/>
      <c r="I60" s="248"/>
      <c r="J60" s="248"/>
      <c r="K60" s="248"/>
      <c r="L60" s="248"/>
      <c r="M60" s="248"/>
      <c r="N60" s="43"/>
      <c r="T60" s="251"/>
      <c r="U60" s="250"/>
      <c r="V60" s="251"/>
      <c r="W60" s="251"/>
      <c r="X60" s="251"/>
      <c r="Y60" s="251"/>
      <c r="Z60" s="251"/>
    </row>
    <row r="61" spans="1:64" ht="24.95" customHeight="1">
      <c r="A61" s="23"/>
      <c r="B61" s="42" t="s">
        <v>263</v>
      </c>
      <c r="D61" s="43"/>
      <c r="E61" s="43"/>
      <c r="H61" s="43"/>
      <c r="I61" s="22"/>
      <c r="J61" s="22"/>
      <c r="K61" s="22"/>
      <c r="L61" s="22"/>
      <c r="M61" s="22"/>
      <c r="N61" s="22"/>
      <c r="O61" s="22"/>
      <c r="P61" s="22"/>
      <c r="Q61" s="22"/>
      <c r="R61" s="22"/>
      <c r="S61" s="43"/>
    </row>
    <row r="62" spans="1:64" ht="24.95" customHeight="1">
      <c r="A62" s="23"/>
      <c r="B62" s="42" t="s">
        <v>1233</v>
      </c>
      <c r="D62" s="43"/>
      <c r="E62" s="43"/>
      <c r="H62" s="43"/>
      <c r="I62" s="22"/>
      <c r="J62" s="22"/>
      <c r="K62" s="22"/>
      <c r="L62" s="22"/>
      <c r="M62" s="22"/>
      <c r="N62" s="22"/>
      <c r="O62" s="22"/>
      <c r="P62" s="22"/>
      <c r="Q62" s="22"/>
      <c r="R62" s="22"/>
      <c r="S62" s="43"/>
    </row>
    <row r="63" spans="1:64" ht="24.95" customHeight="1">
      <c r="A63" s="23"/>
      <c r="B63" s="42"/>
      <c r="C63" s="27" t="s">
        <v>1746</v>
      </c>
      <c r="D63" s="42"/>
      <c r="E63" s="43"/>
      <c r="H63" s="43"/>
      <c r="I63" s="43"/>
      <c r="J63" s="43"/>
      <c r="K63" s="43"/>
      <c r="L63" s="43"/>
      <c r="M63" s="43"/>
      <c r="N63" s="43"/>
      <c r="O63" s="43"/>
      <c r="P63" s="43"/>
      <c r="Q63" s="43"/>
      <c r="R63" s="43"/>
      <c r="S63" s="43"/>
      <c r="AK63" s="118" t="s">
        <v>83</v>
      </c>
      <c r="AP63" s="59" t="s">
        <v>84</v>
      </c>
    </row>
    <row r="64" spans="1:64" ht="24.95" customHeight="1">
      <c r="A64" s="23"/>
      <c r="C64" s="42"/>
      <c r="D64" s="43"/>
      <c r="E64" s="43"/>
      <c r="G64" s="43"/>
      <c r="H64" s="43"/>
      <c r="I64" s="43"/>
      <c r="J64" s="43"/>
      <c r="K64" s="43"/>
      <c r="L64" s="43"/>
      <c r="M64" s="421"/>
      <c r="N64" s="421"/>
      <c r="O64" s="421"/>
      <c r="P64" s="421"/>
      <c r="Q64" s="421"/>
      <c r="R64" s="421"/>
      <c r="S64" s="421"/>
      <c r="T64" s="43" t="s">
        <v>85</v>
      </c>
      <c r="AK64" s="151">
        <f>IF(AM70=TRUE,IF(AK42=1,M64*AP64,M64*AP65),IF(AK39=1,M64*AP64,M64*AP65))</f>
        <v>0</v>
      </c>
      <c r="AL64" s="152"/>
      <c r="AP64" s="361">
        <f>1.29*0.032</f>
        <v>4.1280000000000004E-2</v>
      </c>
      <c r="AQ64" s="27" t="s">
        <v>1736</v>
      </c>
    </row>
    <row r="65" spans="1:43" ht="15" customHeight="1">
      <c r="A65" s="23"/>
      <c r="B65" s="42"/>
      <c r="D65" s="43"/>
      <c r="E65" s="43"/>
      <c r="H65" s="43"/>
      <c r="I65" s="43"/>
      <c r="J65" s="43"/>
      <c r="K65" s="43"/>
      <c r="L65" s="43"/>
      <c r="M65" s="43"/>
      <c r="N65" s="43"/>
      <c r="O65" s="43"/>
      <c r="P65" s="43"/>
      <c r="Q65" s="43"/>
      <c r="R65" s="43"/>
      <c r="S65" s="43"/>
      <c r="AK65" s="153"/>
      <c r="AL65" s="154"/>
      <c r="AP65" s="362">
        <f>1.29*0.064</f>
        <v>8.2560000000000008E-2</v>
      </c>
      <c r="AQ65" s="27" t="s">
        <v>1737</v>
      </c>
    </row>
    <row r="66" spans="1:43" ht="24.95" customHeight="1">
      <c r="A66" s="23"/>
      <c r="B66" s="42"/>
      <c r="C66" s="27" t="s">
        <v>1743</v>
      </c>
      <c r="D66" s="42"/>
      <c r="E66" s="43"/>
      <c r="H66" s="43"/>
      <c r="I66" s="43"/>
      <c r="J66" s="43"/>
      <c r="K66" s="43"/>
      <c r="L66" s="43"/>
      <c r="M66" s="43"/>
      <c r="N66" s="43"/>
      <c r="O66" s="43"/>
      <c r="P66" s="43"/>
      <c r="Q66" s="43"/>
      <c r="R66" s="43"/>
      <c r="S66" s="43"/>
      <c r="AK66" s="153"/>
      <c r="AL66" s="154"/>
      <c r="AP66" s="148"/>
    </row>
    <row r="67" spans="1:43" ht="24.95" customHeight="1">
      <c r="A67" s="23"/>
      <c r="C67" s="42"/>
      <c r="D67" s="43"/>
      <c r="E67" s="43"/>
      <c r="G67" s="43"/>
      <c r="H67" s="43"/>
      <c r="I67" s="43"/>
      <c r="J67" s="43"/>
      <c r="K67" s="43"/>
      <c r="L67" s="43"/>
      <c r="M67" s="421"/>
      <c r="N67" s="421"/>
      <c r="O67" s="421"/>
      <c r="P67" s="421"/>
      <c r="Q67" s="421"/>
      <c r="R67" s="421"/>
      <c r="S67" s="421"/>
      <c r="T67" s="43" t="s">
        <v>85</v>
      </c>
      <c r="AK67" s="153">
        <f>IF(AM70=TRUE,IF(AK42=1,M67*AP67,M67*AP68),IF(AK39=1,M67*AP67,M67*AP68))</f>
        <v>0</v>
      </c>
      <c r="AL67" s="154"/>
      <c r="AP67" s="362">
        <f>1.29*0.057</f>
        <v>7.3529999999999998E-2</v>
      </c>
      <c r="AQ67" s="27" t="s">
        <v>1738</v>
      </c>
    </row>
    <row r="68" spans="1:43" ht="24.95" customHeight="1">
      <c r="A68" s="42"/>
      <c r="B68" s="42"/>
      <c r="C68" s="270"/>
      <c r="D68" s="42" t="s">
        <v>1204</v>
      </c>
      <c r="E68" s="42"/>
      <c r="H68" s="43"/>
      <c r="I68" s="43"/>
      <c r="J68" s="43"/>
      <c r="K68" s="43"/>
      <c r="L68" s="43"/>
      <c r="M68" s="43"/>
      <c r="N68" s="43"/>
      <c r="O68" s="43"/>
      <c r="P68" s="43"/>
      <c r="Q68" s="43"/>
      <c r="R68" s="43"/>
      <c r="S68" s="43"/>
      <c r="AK68" s="153"/>
      <c r="AL68" s="154"/>
      <c r="AP68" s="362">
        <f>1.29*0.114</f>
        <v>0.14706</v>
      </c>
      <c r="AQ68" s="27" t="s">
        <v>1739</v>
      </c>
    </row>
    <row r="69" spans="1:43" ht="24.95" customHeight="1">
      <c r="A69" s="42"/>
      <c r="B69" s="42"/>
      <c r="C69" s="270"/>
      <c r="D69" s="226" t="s">
        <v>1211</v>
      </c>
      <c r="E69" s="42"/>
      <c r="H69" s="43"/>
      <c r="I69" s="43"/>
      <c r="J69" s="43"/>
      <c r="K69" s="43"/>
      <c r="L69" s="43"/>
      <c r="M69" s="43"/>
      <c r="N69" s="43"/>
      <c r="O69" s="43"/>
      <c r="P69" s="43"/>
      <c r="Q69" s="43"/>
      <c r="R69" s="43"/>
      <c r="S69" s="43"/>
      <c r="AH69" s="456"/>
      <c r="AK69" s="153"/>
      <c r="AL69" s="154"/>
      <c r="AP69" s="148"/>
    </row>
    <row r="70" spans="1:43" ht="24.95" customHeight="1" thickBot="1">
      <c r="A70" s="42"/>
      <c r="B70" s="42"/>
      <c r="C70" s="42"/>
      <c r="D70" s="227"/>
      <c r="E70" s="42"/>
      <c r="H70" s="43"/>
      <c r="I70" s="43"/>
      <c r="J70" s="43"/>
      <c r="K70" s="43"/>
      <c r="L70" s="43"/>
      <c r="M70" s="43"/>
      <c r="N70" s="43"/>
      <c r="O70" s="43"/>
      <c r="P70" s="43"/>
      <c r="Q70" s="209" t="str">
        <f>IF(AM70=TRUE,"当該賃金改善を開始する前月( 3 (2) の前月)の総額","")</f>
        <v/>
      </c>
      <c r="R70" s="43"/>
      <c r="S70" s="43"/>
      <c r="AH70" s="457"/>
      <c r="AK70" s="153"/>
      <c r="AL70" s="154"/>
      <c r="AM70" s="59" t="b">
        <v>0</v>
      </c>
      <c r="AP70" s="148"/>
    </row>
    <row r="71" spans="1:43" ht="15" customHeight="1">
      <c r="A71" s="23"/>
      <c r="C71" s="42"/>
      <c r="D71" s="43"/>
      <c r="E71" s="43"/>
      <c r="G71" s="43"/>
      <c r="H71" s="43"/>
      <c r="I71" s="43"/>
      <c r="J71" s="43"/>
      <c r="K71" s="43"/>
      <c r="L71" s="43"/>
      <c r="M71" s="138"/>
      <c r="N71" s="138"/>
      <c r="O71" s="138"/>
      <c r="P71" s="138"/>
      <c r="Q71" s="138"/>
      <c r="R71" s="138"/>
      <c r="S71" s="138"/>
      <c r="T71" s="43"/>
      <c r="V71" s="42"/>
      <c r="W71" s="22"/>
      <c r="X71" s="43"/>
      <c r="Y71" s="22"/>
      <c r="Z71" s="139"/>
      <c r="AA71" s="139"/>
      <c r="AB71" s="139"/>
      <c r="AC71" s="139"/>
      <c r="AD71" s="139"/>
      <c r="AE71" s="139"/>
      <c r="AF71" s="139"/>
      <c r="AG71" s="43"/>
      <c r="AK71" s="153"/>
      <c r="AL71" s="154"/>
      <c r="AP71" s="148"/>
    </row>
    <row r="72" spans="1:43" ht="24.95" customHeight="1">
      <c r="A72" s="23"/>
      <c r="B72" s="42"/>
      <c r="C72" s="27" t="s">
        <v>1744</v>
      </c>
      <c r="D72" s="42"/>
      <c r="E72" s="43"/>
      <c r="H72" s="43"/>
      <c r="I72" s="43"/>
      <c r="J72" s="43"/>
      <c r="K72" s="43"/>
      <c r="L72" s="43"/>
      <c r="M72" s="43"/>
      <c r="N72" s="43"/>
      <c r="O72" s="43"/>
      <c r="P72" s="43"/>
      <c r="Q72" s="43"/>
      <c r="R72" s="43"/>
      <c r="S72" s="43"/>
      <c r="AK72" s="153"/>
      <c r="AL72" s="154"/>
      <c r="AP72" s="148"/>
    </row>
    <row r="73" spans="1:43" ht="24.95" customHeight="1">
      <c r="A73" s="23"/>
      <c r="B73" s="42"/>
      <c r="D73" s="43"/>
      <c r="E73" s="43"/>
      <c r="F73" s="410"/>
      <c r="G73" s="410"/>
      <c r="H73" s="410"/>
      <c r="I73" s="410"/>
      <c r="J73" s="410"/>
      <c r="K73" s="410"/>
      <c r="L73" s="410"/>
      <c r="M73" s="43" t="s">
        <v>47</v>
      </c>
      <c r="N73" s="43"/>
      <c r="O73" s="270" t="s">
        <v>1213</v>
      </c>
      <c r="P73" s="269"/>
      <c r="Q73" s="269"/>
      <c r="R73" s="269"/>
      <c r="S73" s="269"/>
      <c r="T73" s="269"/>
      <c r="U73" s="269"/>
      <c r="V73" s="269"/>
      <c r="W73" s="22"/>
      <c r="X73" s="43"/>
      <c r="Y73" s="22"/>
      <c r="Z73" s="281"/>
      <c r="AA73" s="281"/>
      <c r="AB73" s="281"/>
      <c r="AC73" s="281"/>
      <c r="AD73" s="281"/>
      <c r="AE73" s="281"/>
      <c r="AF73" s="281"/>
      <c r="AG73" s="43"/>
      <c r="AK73" s="153">
        <f>IF(AK39=1,F73*AP73,F73*AP74)</f>
        <v>0</v>
      </c>
      <c r="AL73" s="154"/>
      <c r="AP73" s="149">
        <v>27021</v>
      </c>
      <c r="AQ73" s="27" t="s">
        <v>90</v>
      </c>
    </row>
    <row r="74" spans="1:43" ht="24.95" customHeight="1">
      <c r="A74" s="23"/>
      <c r="B74" s="42"/>
      <c r="D74" s="42"/>
      <c r="E74" s="43"/>
      <c r="H74" s="43"/>
      <c r="I74" s="43"/>
      <c r="J74" s="43"/>
      <c r="K74" s="43"/>
      <c r="L74" s="43"/>
      <c r="M74" s="43"/>
      <c r="N74" s="43"/>
      <c r="O74" s="43"/>
      <c r="P74" s="43"/>
      <c r="Q74" s="43"/>
      <c r="R74" s="43"/>
      <c r="S74" s="43"/>
      <c r="AK74" s="153"/>
      <c r="AL74" s="154"/>
      <c r="AP74" s="148">
        <v>54041</v>
      </c>
    </row>
    <row r="75" spans="1:43" ht="24.95" customHeight="1">
      <c r="A75" s="23"/>
      <c r="B75" s="42"/>
      <c r="C75" s="27" t="s">
        <v>1745</v>
      </c>
      <c r="D75" s="42"/>
      <c r="E75" s="43"/>
      <c r="H75" s="43"/>
      <c r="I75" s="43"/>
      <c r="J75" s="43"/>
      <c r="K75" s="43"/>
      <c r="L75" s="43"/>
      <c r="M75" s="43"/>
      <c r="N75" s="43"/>
      <c r="O75" s="43"/>
      <c r="P75" s="43"/>
      <c r="Q75" s="43"/>
      <c r="R75" s="43"/>
      <c r="S75" s="43"/>
      <c r="AK75" s="153"/>
      <c r="AL75" s="154"/>
      <c r="AP75" s="148"/>
    </row>
    <row r="76" spans="1:43" ht="24.95" customHeight="1">
      <c r="A76" s="23"/>
      <c r="B76" s="42"/>
      <c r="D76" s="43"/>
      <c r="E76" s="43"/>
      <c r="F76" s="410"/>
      <c r="G76" s="410"/>
      <c r="H76" s="410"/>
      <c r="I76" s="410"/>
      <c r="J76" s="410"/>
      <c r="K76" s="410"/>
      <c r="L76" s="410"/>
      <c r="M76" s="43" t="s">
        <v>47</v>
      </c>
      <c r="N76" s="43"/>
      <c r="O76" s="27" t="s">
        <v>1214</v>
      </c>
      <c r="P76" s="22"/>
      <c r="Q76" s="269"/>
      <c r="R76" s="269"/>
      <c r="S76" s="269"/>
      <c r="T76" s="269"/>
      <c r="U76" s="269"/>
      <c r="V76" s="269"/>
      <c r="W76" s="269"/>
      <c r="X76" s="269"/>
      <c r="Y76" s="269"/>
      <c r="Z76" s="281"/>
      <c r="AA76" s="281"/>
      <c r="AB76" s="281"/>
      <c r="AC76" s="281"/>
      <c r="AD76" s="281"/>
      <c r="AE76" s="281"/>
      <c r="AF76" s="281"/>
      <c r="AG76" s="43"/>
      <c r="AK76" s="155">
        <f>IF(AK39=1,F76*AP76,F76*AP77)</f>
        <v>0</v>
      </c>
      <c r="AL76" s="156"/>
      <c r="AP76" s="149">
        <v>9244</v>
      </c>
      <c r="AQ76" s="27" t="s">
        <v>90</v>
      </c>
    </row>
    <row r="77" spans="1:43" ht="24.95" customHeight="1">
      <c r="A77" s="23"/>
      <c r="B77" s="42"/>
      <c r="D77" s="42"/>
      <c r="E77" s="43"/>
      <c r="F77" s="43"/>
      <c r="G77" s="43"/>
      <c r="H77" s="43"/>
      <c r="I77" s="43"/>
      <c r="J77" s="43"/>
      <c r="K77" s="43"/>
      <c r="L77" s="43"/>
      <c r="O77" s="318" t="s">
        <v>1286</v>
      </c>
      <c r="Q77" s="269"/>
      <c r="R77" s="269"/>
      <c r="S77" s="269"/>
      <c r="T77" s="269"/>
      <c r="U77" s="269"/>
      <c r="V77" s="269"/>
      <c r="W77" s="269"/>
      <c r="X77" s="269"/>
      <c r="Y77" s="269"/>
      <c r="AK77" s="153"/>
      <c r="AP77" s="150">
        <v>18487</v>
      </c>
    </row>
    <row r="78" spans="1:43" ht="24.95" customHeight="1">
      <c r="A78" s="42"/>
      <c r="B78" s="42"/>
      <c r="C78" s="42" t="s">
        <v>1216</v>
      </c>
      <c r="E78" s="42"/>
      <c r="H78" s="43"/>
      <c r="I78" s="43"/>
      <c r="J78" s="43"/>
      <c r="K78" s="43"/>
      <c r="L78" s="43"/>
      <c r="M78" s="43"/>
      <c r="N78" s="43"/>
      <c r="O78" s="43"/>
      <c r="P78" s="43"/>
      <c r="Q78" s="43"/>
      <c r="R78" s="43"/>
      <c r="S78" s="43"/>
    </row>
    <row r="79" spans="1:43" ht="15" customHeight="1" thickBot="1">
      <c r="A79" s="342"/>
      <c r="B79" s="340"/>
      <c r="C79" s="339"/>
      <c r="D79" s="341"/>
      <c r="E79" s="340"/>
      <c r="F79" s="339"/>
      <c r="G79" s="341"/>
      <c r="H79" s="341"/>
      <c r="I79" s="341"/>
      <c r="J79" s="341"/>
      <c r="K79" s="341"/>
      <c r="L79" s="341"/>
      <c r="M79" s="343"/>
      <c r="N79" s="343"/>
      <c r="O79" s="343"/>
      <c r="P79" s="343"/>
      <c r="Q79" s="343"/>
      <c r="R79" s="343"/>
      <c r="S79" s="343"/>
      <c r="T79" s="341"/>
      <c r="U79" s="340"/>
      <c r="V79" s="339"/>
      <c r="W79" s="340"/>
      <c r="X79" s="341"/>
      <c r="Y79" s="340"/>
      <c r="Z79" s="344"/>
      <c r="AA79" s="344"/>
      <c r="AB79" s="344"/>
      <c r="AC79" s="344"/>
      <c r="AD79" s="344"/>
      <c r="AE79" s="344"/>
      <c r="AF79" s="344"/>
      <c r="AG79" s="341"/>
      <c r="AH79" s="340"/>
      <c r="AI79" s="340"/>
      <c r="AJ79" s="340"/>
    </row>
    <row r="80" spans="1:43" ht="30" customHeight="1" thickBot="1">
      <c r="A80" s="23"/>
      <c r="B80" s="42"/>
      <c r="D80" s="297" t="s">
        <v>92</v>
      </c>
      <c r="E80" s="296" t="s">
        <v>93</v>
      </c>
      <c r="H80" s="43"/>
      <c r="I80" s="43"/>
      <c r="J80" s="43"/>
      <c r="K80" s="43"/>
      <c r="L80" s="43"/>
      <c r="N80" s="460" t="str">
        <f>IF(AK59=TRUE,新様式99_同一法人内複数医療機関届出用補助計算書!R57,IF(SUM(AK64,AK67,AK73,AK76)=0,"",SUM(AK64,AK67,AK73,AK76)))</f>
        <v/>
      </c>
      <c r="O80" s="461"/>
      <c r="P80" s="461"/>
      <c r="Q80" s="461"/>
      <c r="R80" s="461"/>
      <c r="S80" s="461"/>
      <c r="T80" s="462"/>
      <c r="U80" s="43" t="s">
        <v>85</v>
      </c>
      <c r="W80" s="42" t="str">
        <f>IF(AK59=TRUE,"(様式99より転記)","")</f>
        <v/>
      </c>
    </row>
    <row r="81" spans="1:44" ht="24.95" customHeight="1">
      <c r="A81" s="23"/>
      <c r="E81" s="269"/>
      <c r="F81" s="270"/>
      <c r="G81" s="269"/>
      <c r="H81" s="269"/>
      <c r="I81" s="269"/>
      <c r="J81" s="269"/>
      <c r="K81" s="269"/>
      <c r="L81" s="51"/>
      <c r="M81" s="269"/>
      <c r="N81" s="269"/>
      <c r="O81" s="269"/>
      <c r="P81" s="269"/>
      <c r="Q81" s="269"/>
      <c r="R81" s="269"/>
      <c r="S81" s="269"/>
    </row>
    <row r="82" spans="1:44" ht="24.95" customHeight="1">
      <c r="A82" s="23"/>
      <c r="B82" s="27" t="s">
        <v>267</v>
      </c>
      <c r="E82" s="43"/>
      <c r="G82" s="43"/>
      <c r="H82" s="43"/>
      <c r="I82" s="43"/>
      <c r="J82" s="43"/>
      <c r="K82" s="43"/>
      <c r="L82" s="51"/>
      <c r="M82" s="43"/>
      <c r="N82" s="43"/>
      <c r="O82" s="43"/>
      <c r="P82" s="43"/>
      <c r="Q82" s="43"/>
      <c r="R82" s="43"/>
      <c r="S82" s="43"/>
    </row>
    <row r="83" spans="1:44" ht="24.95" customHeight="1">
      <c r="A83" s="23"/>
      <c r="C83" s="22" t="s">
        <v>268</v>
      </c>
      <c r="E83" s="43"/>
      <c r="G83" s="43"/>
      <c r="H83" s="43"/>
      <c r="I83" s="43"/>
      <c r="J83" s="43"/>
      <c r="K83" s="43"/>
      <c r="L83" s="51"/>
      <c r="M83" s="43"/>
      <c r="N83" s="43"/>
      <c r="O83" s="43"/>
      <c r="P83" s="43"/>
      <c r="Q83" s="43"/>
      <c r="R83" s="43"/>
      <c r="S83" s="43"/>
    </row>
    <row r="84" spans="1:44" ht="24.95" customHeight="1">
      <c r="A84" s="23"/>
      <c r="B84" s="42" t="s">
        <v>95</v>
      </c>
      <c r="C84" s="22"/>
      <c r="D84" s="43"/>
      <c r="E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row>
    <row r="85" spans="1:44" ht="24.95" customHeight="1">
      <c r="A85" s="23"/>
      <c r="B85" s="22" t="s">
        <v>96</v>
      </c>
      <c r="H85" s="43"/>
      <c r="I85" s="43"/>
      <c r="J85" s="43"/>
      <c r="K85" s="43"/>
      <c r="L85" s="43"/>
      <c r="M85" s="43"/>
      <c r="N85" s="43"/>
      <c r="O85" s="43"/>
      <c r="P85" s="43"/>
      <c r="Q85" s="43"/>
      <c r="R85" s="43"/>
      <c r="S85" s="43"/>
    </row>
    <row r="86" spans="1:44" ht="24.95" customHeight="1">
      <c r="A86" s="23"/>
      <c r="F86" s="43"/>
      <c r="G86" s="43"/>
      <c r="H86" s="43"/>
      <c r="I86" s="43"/>
      <c r="J86" s="43"/>
      <c r="K86" s="43"/>
      <c r="L86" s="43"/>
      <c r="M86" s="43"/>
      <c r="N86" s="43"/>
      <c r="O86" s="42" t="s">
        <v>97</v>
      </c>
      <c r="Q86" s="43"/>
    </row>
    <row r="87" spans="1:44" ht="15" customHeight="1">
      <c r="A87" s="23"/>
      <c r="F87" s="43"/>
      <c r="G87" s="43"/>
      <c r="H87" s="43"/>
      <c r="I87" s="43"/>
      <c r="J87" s="43"/>
      <c r="K87" s="43"/>
      <c r="L87" s="43"/>
      <c r="M87" s="43"/>
      <c r="N87" s="43"/>
      <c r="O87" s="42"/>
      <c r="Q87" s="43"/>
      <c r="AK87" s="325" t="s">
        <v>100</v>
      </c>
    </row>
    <row r="88" spans="1:44" s="22" customFormat="1" ht="39.950000000000003" customHeight="1">
      <c r="A88" s="23"/>
      <c r="B88" s="42"/>
      <c r="C88" s="418" t="s">
        <v>98</v>
      </c>
      <c r="D88" s="408"/>
      <c r="E88" s="408"/>
      <c r="F88" s="408"/>
      <c r="G88" s="408"/>
      <c r="H88" s="408"/>
      <c r="I88" s="408"/>
      <c r="J88" s="408"/>
      <c r="K88" s="408"/>
      <c r="L88" s="408"/>
      <c r="M88" s="408"/>
      <c r="O88" s="419" t="str">
        <f>"算定回数"&amp;CHAR(10)&amp;IF(N39="","",MONTH(DATE(2000, N39-3, 1)))&amp;"月"</f>
        <v>算定回数
月</v>
      </c>
      <c r="P88" s="419"/>
      <c r="Q88" s="419"/>
      <c r="R88" s="419"/>
      <c r="S88" s="419" t="str">
        <f>"算定回数"&amp;CHAR(10)&amp;IF(N39="","",MONTH(DATE(2000, N39-2, 1)))&amp;"月"</f>
        <v>算定回数
月</v>
      </c>
      <c r="T88" s="419"/>
      <c r="U88" s="419"/>
      <c r="V88" s="419"/>
      <c r="W88" s="419" t="str">
        <f>"算定回数"&amp;CHAR(10)&amp;IF(N39="","",MONTH(DATE(2000, N39-1, 1)))&amp;"月"</f>
        <v>算定回数
月</v>
      </c>
      <c r="X88" s="420"/>
      <c r="Y88" s="420"/>
      <c r="Z88" s="420"/>
      <c r="AC88" s="419" t="s">
        <v>99</v>
      </c>
      <c r="AD88" s="420"/>
      <c r="AE88" s="420"/>
      <c r="AF88" s="420"/>
      <c r="AK88" s="325" t="s">
        <v>1240</v>
      </c>
      <c r="AM88" s="325" t="s">
        <v>1241</v>
      </c>
    </row>
    <row r="89" spans="1:44" s="22" customFormat="1" ht="30" customHeight="1">
      <c r="A89" s="23"/>
      <c r="B89" s="429" t="s">
        <v>101</v>
      </c>
      <c r="C89" s="140" t="s">
        <v>102</v>
      </c>
      <c r="D89" s="427" t="s">
        <v>103</v>
      </c>
      <c r="E89" s="427"/>
      <c r="F89" s="427"/>
      <c r="G89" s="427"/>
      <c r="H89" s="427"/>
      <c r="I89" s="427"/>
      <c r="J89" s="427"/>
      <c r="K89" s="427"/>
      <c r="L89" s="427"/>
      <c r="M89" s="427"/>
      <c r="N89" s="428"/>
      <c r="O89" s="416"/>
      <c r="P89" s="417"/>
      <c r="Q89" s="417"/>
      <c r="R89" s="141" t="s">
        <v>104</v>
      </c>
      <c r="S89" s="416"/>
      <c r="T89" s="417"/>
      <c r="U89" s="417"/>
      <c r="V89" s="141" t="s">
        <v>104</v>
      </c>
      <c r="W89" s="416"/>
      <c r="X89" s="417"/>
      <c r="Y89" s="417"/>
      <c r="Z89" s="141" t="s">
        <v>104</v>
      </c>
      <c r="AC89" s="425" t="str">
        <f t="shared" ref="AC89:AC96" si="0">IFERROR(AVERAGE(O89:Y89),"")</f>
        <v/>
      </c>
      <c r="AD89" s="426"/>
      <c r="AE89" s="426"/>
      <c r="AF89" s="141" t="s">
        <v>104</v>
      </c>
      <c r="AH89" s="459">
        <f t="shared" ref="AH89:AH96" si="1">IFERROR(ROUND($AC89,0),0)</f>
        <v>0</v>
      </c>
      <c r="AI89" s="459"/>
      <c r="AJ89" s="459"/>
      <c r="AK89" s="142">
        <v>17</v>
      </c>
      <c r="AM89" s="142">
        <v>34</v>
      </c>
      <c r="AP89" s="22">
        <f>IFERROR($AH89*AK89,0)</f>
        <v>0</v>
      </c>
      <c r="AR89" s="22">
        <f>IFERROR($AH89*AM89,0)</f>
        <v>0</v>
      </c>
    </row>
    <row r="90" spans="1:44" s="22" customFormat="1" ht="30" customHeight="1">
      <c r="A90" s="23"/>
      <c r="B90" s="429"/>
      <c r="C90" s="140" t="s">
        <v>105</v>
      </c>
      <c r="D90" s="427" t="s">
        <v>106</v>
      </c>
      <c r="E90" s="427"/>
      <c r="F90" s="427"/>
      <c r="G90" s="427"/>
      <c r="H90" s="427"/>
      <c r="I90" s="427"/>
      <c r="J90" s="427"/>
      <c r="K90" s="427"/>
      <c r="L90" s="427"/>
      <c r="M90" s="427"/>
      <c r="N90" s="428"/>
      <c r="O90" s="416"/>
      <c r="P90" s="417"/>
      <c r="Q90" s="417"/>
      <c r="R90" s="141" t="s">
        <v>104</v>
      </c>
      <c r="S90" s="416"/>
      <c r="T90" s="417"/>
      <c r="U90" s="417"/>
      <c r="V90" s="141" t="s">
        <v>104</v>
      </c>
      <c r="W90" s="416"/>
      <c r="X90" s="417"/>
      <c r="Y90" s="417"/>
      <c r="Z90" s="141" t="s">
        <v>104</v>
      </c>
      <c r="AC90" s="425" t="str">
        <f t="shared" si="0"/>
        <v/>
      </c>
      <c r="AD90" s="426"/>
      <c r="AE90" s="426"/>
      <c r="AF90" s="141" t="s">
        <v>104</v>
      </c>
      <c r="AH90" s="459">
        <f t="shared" si="1"/>
        <v>0</v>
      </c>
      <c r="AI90" s="459"/>
      <c r="AJ90" s="459"/>
      <c r="AK90" s="142">
        <v>4</v>
      </c>
      <c r="AM90" s="142">
        <v>8</v>
      </c>
      <c r="AP90" s="22">
        <f t="shared" ref="AP90:AP95" si="2">IFERROR($AH90*AK90,0)</f>
        <v>0</v>
      </c>
      <c r="AR90" s="22">
        <f t="shared" ref="AR90:AR95" si="3">IFERROR($AH90*AM90,0)</f>
        <v>0</v>
      </c>
    </row>
    <row r="91" spans="1:44" s="22" customFormat="1" ht="30" customHeight="1">
      <c r="A91" s="23"/>
      <c r="B91" s="429"/>
      <c r="C91" s="140" t="s">
        <v>107</v>
      </c>
      <c r="D91" s="427" t="s">
        <v>108</v>
      </c>
      <c r="E91" s="427"/>
      <c r="F91" s="427"/>
      <c r="G91" s="427"/>
      <c r="H91" s="427"/>
      <c r="I91" s="427"/>
      <c r="J91" s="427"/>
      <c r="K91" s="427"/>
      <c r="L91" s="427"/>
      <c r="M91" s="427"/>
      <c r="N91" s="428"/>
      <c r="O91" s="416"/>
      <c r="P91" s="417"/>
      <c r="Q91" s="417"/>
      <c r="R91" s="141" t="s">
        <v>104</v>
      </c>
      <c r="S91" s="416"/>
      <c r="T91" s="417"/>
      <c r="U91" s="417"/>
      <c r="V91" s="141" t="s">
        <v>104</v>
      </c>
      <c r="W91" s="416"/>
      <c r="X91" s="417"/>
      <c r="Y91" s="417"/>
      <c r="Z91" s="141" t="s">
        <v>104</v>
      </c>
      <c r="AC91" s="425" t="str">
        <f t="shared" si="0"/>
        <v/>
      </c>
      <c r="AD91" s="426"/>
      <c r="AE91" s="426"/>
      <c r="AF91" s="141" t="s">
        <v>104</v>
      </c>
      <c r="AH91" s="459">
        <f t="shared" si="1"/>
        <v>0</v>
      </c>
      <c r="AI91" s="459"/>
      <c r="AJ91" s="459"/>
      <c r="AK91" s="142">
        <v>79</v>
      </c>
      <c r="AM91" s="142">
        <v>158</v>
      </c>
      <c r="AP91" s="22">
        <f t="shared" si="2"/>
        <v>0</v>
      </c>
      <c r="AR91" s="22">
        <f t="shared" si="3"/>
        <v>0</v>
      </c>
    </row>
    <row r="92" spans="1:44" s="22" customFormat="1" ht="30" customHeight="1">
      <c r="A92" s="23"/>
      <c r="B92" s="429"/>
      <c r="C92" s="140" t="s">
        <v>109</v>
      </c>
      <c r="D92" s="427" t="s">
        <v>110</v>
      </c>
      <c r="E92" s="427"/>
      <c r="F92" s="427"/>
      <c r="G92" s="427"/>
      <c r="H92" s="427"/>
      <c r="I92" s="427"/>
      <c r="J92" s="427"/>
      <c r="K92" s="427"/>
      <c r="L92" s="427"/>
      <c r="M92" s="427"/>
      <c r="N92" s="428"/>
      <c r="O92" s="416"/>
      <c r="P92" s="417"/>
      <c r="Q92" s="417"/>
      <c r="R92" s="141" t="s">
        <v>104</v>
      </c>
      <c r="S92" s="416"/>
      <c r="T92" s="417"/>
      <c r="U92" s="417"/>
      <c r="V92" s="141" t="s">
        <v>104</v>
      </c>
      <c r="W92" s="416"/>
      <c r="X92" s="417"/>
      <c r="Y92" s="417"/>
      <c r="Z92" s="141" t="s">
        <v>104</v>
      </c>
      <c r="AC92" s="425" t="str">
        <f t="shared" si="0"/>
        <v/>
      </c>
      <c r="AD92" s="426"/>
      <c r="AE92" s="426"/>
      <c r="AF92" s="141" t="s">
        <v>104</v>
      </c>
      <c r="AH92" s="459">
        <f t="shared" si="1"/>
        <v>0</v>
      </c>
      <c r="AI92" s="459"/>
      <c r="AJ92" s="459"/>
      <c r="AK92" s="142">
        <v>19</v>
      </c>
      <c r="AM92" s="142">
        <v>38</v>
      </c>
      <c r="AP92" s="22">
        <f t="shared" si="2"/>
        <v>0</v>
      </c>
      <c r="AR92" s="22">
        <f t="shared" si="3"/>
        <v>0</v>
      </c>
    </row>
    <row r="93" spans="1:44" s="22" customFormat="1" ht="30" customHeight="1">
      <c r="A93" s="23"/>
      <c r="B93" s="429" t="s">
        <v>111</v>
      </c>
      <c r="C93" s="140" t="s">
        <v>112</v>
      </c>
      <c r="D93" s="427" t="s">
        <v>103</v>
      </c>
      <c r="E93" s="427"/>
      <c r="F93" s="427"/>
      <c r="G93" s="427"/>
      <c r="H93" s="427"/>
      <c r="I93" s="427"/>
      <c r="J93" s="427"/>
      <c r="K93" s="427"/>
      <c r="L93" s="427"/>
      <c r="M93" s="427"/>
      <c r="N93" s="428"/>
      <c r="O93" s="416"/>
      <c r="P93" s="417"/>
      <c r="Q93" s="417"/>
      <c r="R93" s="141" t="s">
        <v>104</v>
      </c>
      <c r="S93" s="416"/>
      <c r="T93" s="417"/>
      <c r="U93" s="417"/>
      <c r="V93" s="141" t="s">
        <v>104</v>
      </c>
      <c r="W93" s="416"/>
      <c r="X93" s="417"/>
      <c r="Y93" s="417"/>
      <c r="Z93" s="141" t="s">
        <v>104</v>
      </c>
      <c r="AC93" s="425" t="str">
        <f>IFERROR(AVERAGE(O93:Y93),"")</f>
        <v/>
      </c>
      <c r="AD93" s="426"/>
      <c r="AE93" s="426"/>
      <c r="AF93" s="141" t="s">
        <v>104</v>
      </c>
      <c r="AH93" s="459">
        <f t="shared" si="1"/>
        <v>0</v>
      </c>
      <c r="AI93" s="459"/>
      <c r="AJ93" s="459"/>
      <c r="AK93" s="142">
        <v>21</v>
      </c>
      <c r="AM93" s="142">
        <v>42</v>
      </c>
      <c r="AP93" s="22">
        <f t="shared" si="2"/>
        <v>0</v>
      </c>
      <c r="AR93" s="22">
        <f t="shared" si="3"/>
        <v>0</v>
      </c>
    </row>
    <row r="94" spans="1:44" s="22" customFormat="1" ht="30" customHeight="1">
      <c r="A94" s="23"/>
      <c r="B94" s="429"/>
      <c r="C94" s="140" t="s">
        <v>113</v>
      </c>
      <c r="D94" s="427" t="s">
        <v>106</v>
      </c>
      <c r="E94" s="427"/>
      <c r="F94" s="427"/>
      <c r="G94" s="427"/>
      <c r="H94" s="427"/>
      <c r="I94" s="427"/>
      <c r="J94" s="427"/>
      <c r="K94" s="427"/>
      <c r="L94" s="427"/>
      <c r="M94" s="427"/>
      <c r="N94" s="428"/>
      <c r="O94" s="416"/>
      <c r="P94" s="417"/>
      <c r="Q94" s="417"/>
      <c r="R94" s="141" t="s">
        <v>104</v>
      </c>
      <c r="S94" s="416"/>
      <c r="T94" s="417"/>
      <c r="U94" s="417"/>
      <c r="V94" s="141" t="s">
        <v>104</v>
      </c>
      <c r="W94" s="416"/>
      <c r="X94" s="417"/>
      <c r="Y94" s="417"/>
      <c r="Z94" s="141" t="s">
        <v>104</v>
      </c>
      <c r="AC94" s="425" t="str">
        <f>IFERROR(AVERAGE(O94:Y94),"")</f>
        <v/>
      </c>
      <c r="AD94" s="426"/>
      <c r="AE94" s="426"/>
      <c r="AF94" s="141" t="s">
        <v>104</v>
      </c>
      <c r="AH94" s="459">
        <f t="shared" si="1"/>
        <v>0</v>
      </c>
      <c r="AI94" s="459"/>
      <c r="AJ94" s="459"/>
      <c r="AK94" s="142">
        <v>4</v>
      </c>
      <c r="AM94" s="142">
        <v>8</v>
      </c>
      <c r="AP94" s="22">
        <f t="shared" si="2"/>
        <v>0</v>
      </c>
      <c r="AR94" s="22">
        <f t="shared" si="3"/>
        <v>0</v>
      </c>
    </row>
    <row r="95" spans="1:44" s="22" customFormat="1" ht="30" customHeight="1">
      <c r="A95" s="23"/>
      <c r="B95" s="429"/>
      <c r="C95" s="140" t="s">
        <v>114</v>
      </c>
      <c r="D95" s="427" t="s">
        <v>115</v>
      </c>
      <c r="E95" s="427"/>
      <c r="F95" s="427"/>
      <c r="G95" s="427"/>
      <c r="H95" s="427"/>
      <c r="I95" s="427"/>
      <c r="J95" s="427"/>
      <c r="K95" s="427"/>
      <c r="L95" s="427"/>
      <c r="M95" s="427"/>
      <c r="N95" s="428"/>
      <c r="O95" s="416"/>
      <c r="P95" s="417"/>
      <c r="Q95" s="417"/>
      <c r="R95" s="141" t="s">
        <v>104</v>
      </c>
      <c r="S95" s="416"/>
      <c r="T95" s="417"/>
      <c r="U95" s="417"/>
      <c r="V95" s="141" t="s">
        <v>104</v>
      </c>
      <c r="W95" s="416"/>
      <c r="X95" s="417"/>
      <c r="Y95" s="417"/>
      <c r="Z95" s="141" t="s">
        <v>104</v>
      </c>
      <c r="AC95" s="425" t="str">
        <f t="shared" si="0"/>
        <v/>
      </c>
      <c r="AD95" s="426"/>
      <c r="AE95" s="426"/>
      <c r="AF95" s="141" t="s">
        <v>104</v>
      </c>
      <c r="AH95" s="459">
        <f t="shared" si="1"/>
        <v>0</v>
      </c>
      <c r="AI95" s="459"/>
      <c r="AJ95" s="459"/>
      <c r="AK95" s="142">
        <v>66</v>
      </c>
      <c r="AL95" s="143"/>
      <c r="AM95" s="142">
        <v>121</v>
      </c>
      <c r="AP95" s="22">
        <f t="shared" si="2"/>
        <v>0</v>
      </c>
      <c r="AR95" s="22">
        <f t="shared" si="3"/>
        <v>0</v>
      </c>
    </row>
    <row r="96" spans="1:44" s="22" customFormat="1" ht="30" customHeight="1">
      <c r="A96" s="23"/>
      <c r="B96" s="429"/>
      <c r="C96" s="140" t="s">
        <v>116</v>
      </c>
      <c r="D96" s="427" t="s">
        <v>117</v>
      </c>
      <c r="E96" s="427"/>
      <c r="F96" s="427"/>
      <c r="G96" s="427"/>
      <c r="H96" s="427"/>
      <c r="I96" s="427"/>
      <c r="J96" s="427"/>
      <c r="K96" s="427"/>
      <c r="L96" s="427"/>
      <c r="M96" s="427"/>
      <c r="N96" s="428"/>
      <c r="O96" s="416"/>
      <c r="P96" s="417"/>
      <c r="Q96" s="417"/>
      <c r="R96" s="141" t="s">
        <v>104</v>
      </c>
      <c r="S96" s="416"/>
      <c r="T96" s="417"/>
      <c r="U96" s="417"/>
      <c r="V96" s="141" t="s">
        <v>104</v>
      </c>
      <c r="W96" s="416"/>
      <c r="X96" s="417"/>
      <c r="Y96" s="417"/>
      <c r="Z96" s="141" t="s">
        <v>104</v>
      </c>
      <c r="AC96" s="425" t="str">
        <f t="shared" si="0"/>
        <v/>
      </c>
      <c r="AD96" s="426"/>
      <c r="AE96" s="426"/>
      <c r="AF96" s="141" t="s">
        <v>104</v>
      </c>
      <c r="AH96" s="459">
        <f t="shared" si="1"/>
        <v>0</v>
      </c>
      <c r="AI96" s="459"/>
      <c r="AJ96" s="459"/>
      <c r="AK96" s="142">
        <v>11</v>
      </c>
      <c r="AL96" s="143"/>
      <c r="AM96" s="142">
        <v>22</v>
      </c>
      <c r="AP96" s="22">
        <f>IFERROR($AH96*AK96,0)</f>
        <v>0</v>
      </c>
      <c r="AR96" s="22">
        <f>IFERROR($AH96*AM96,0)</f>
        <v>0</v>
      </c>
    </row>
    <row r="97" spans="1:64" s="59" customFormat="1" ht="24.95" customHeight="1">
      <c r="A97" s="23"/>
      <c r="B97" s="27"/>
      <c r="C97" s="26" t="s">
        <v>269</v>
      </c>
      <c r="D97" s="43"/>
      <c r="E97" s="43"/>
      <c r="F97" s="27"/>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27"/>
      <c r="AJ97" s="27"/>
      <c r="AK97" s="58"/>
      <c r="AP97" s="22">
        <f>SUM(AP89:AP96)</f>
        <v>0</v>
      </c>
      <c r="AQ97" s="27"/>
      <c r="AR97" s="22">
        <f>SUM(AR89:AR96)</f>
        <v>0</v>
      </c>
      <c r="AS97" s="27"/>
      <c r="AT97" s="27"/>
      <c r="AU97" s="27"/>
      <c r="AV97" s="27"/>
      <c r="AW97" s="27"/>
      <c r="AX97" s="27"/>
      <c r="AY97" s="27"/>
      <c r="AZ97" s="27"/>
      <c r="BA97" s="27"/>
      <c r="BB97" s="27"/>
      <c r="BC97" s="27"/>
      <c r="BD97" s="27"/>
      <c r="BE97" s="27"/>
      <c r="BF97" s="27"/>
      <c r="BG97" s="27"/>
      <c r="BH97" s="27"/>
      <c r="BI97" s="27"/>
      <c r="BJ97" s="27"/>
      <c r="BK97" s="27"/>
      <c r="BL97" s="27"/>
    </row>
    <row r="98" spans="1:64" ht="24.95" customHeight="1">
      <c r="A98" s="23"/>
      <c r="C98" s="252" t="s">
        <v>1696</v>
      </c>
      <c r="D98" s="253"/>
      <c r="E98" s="25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row>
    <row r="99" spans="1:64" ht="24.95" customHeight="1">
      <c r="A99" s="23"/>
      <c r="C99" s="252" t="s">
        <v>270</v>
      </c>
      <c r="D99" s="253"/>
      <c r="E99" s="253"/>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s="59" customFormat="1" ht="24.95" customHeight="1">
      <c r="A100" s="23"/>
      <c r="B100" s="27"/>
      <c r="C100" s="26" t="s">
        <v>120</v>
      </c>
      <c r="D100" s="43"/>
      <c r="E100" s="43"/>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27"/>
      <c r="AJ100" s="27"/>
      <c r="AK100" s="58"/>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s="59" customFormat="1" ht="24.95" customHeight="1">
      <c r="A101" s="23"/>
      <c r="B101" s="27"/>
      <c r="C101" s="26" t="s">
        <v>121</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42" t="s">
        <v>122</v>
      </c>
      <c r="C102" s="26"/>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123</v>
      </c>
      <c r="C103" s="42"/>
      <c r="D103" s="43"/>
      <c r="E103" s="43"/>
      <c r="F103" s="42"/>
      <c r="G103" s="43"/>
      <c r="H103" s="43"/>
      <c r="I103" s="43"/>
      <c r="J103" s="43"/>
      <c r="K103" s="43"/>
      <c r="L103" s="43"/>
      <c r="M103" s="43"/>
      <c r="N103" s="43"/>
      <c r="O103" s="43"/>
      <c r="P103" s="43"/>
      <c r="Q103" s="43"/>
      <c r="R103" s="43"/>
      <c r="S103" s="43"/>
      <c r="T103" s="43"/>
      <c r="U103" s="43"/>
      <c r="V103" s="26" t="s">
        <v>124</v>
      </c>
      <c r="W103" s="43"/>
      <c r="X103" s="43"/>
      <c r="Y103" s="43"/>
      <c r="Z103" s="43"/>
      <c r="AA103" s="43"/>
      <c r="AB103" s="43"/>
      <c r="AC103" s="43"/>
      <c r="AD103" s="43"/>
      <c r="AE103" s="43"/>
      <c r="AF103" s="43"/>
      <c r="AG103" s="43"/>
      <c r="AH103" s="27"/>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27"/>
      <c r="C104" s="42"/>
      <c r="D104" s="43"/>
      <c r="E104" s="43"/>
      <c r="F104" s="42"/>
      <c r="G104" s="43"/>
      <c r="H104" s="43"/>
      <c r="I104" s="43"/>
      <c r="J104" s="43"/>
      <c r="K104" s="43"/>
      <c r="L104" s="43"/>
      <c r="M104" s="437" t="str">
        <f>IF(SUM(AC89:AE96)=0,"",SUM(AC89:AE96))</f>
        <v/>
      </c>
      <c r="N104" s="437"/>
      <c r="O104" s="437"/>
      <c r="P104" s="437"/>
      <c r="Q104" s="437"/>
      <c r="R104" s="437"/>
      <c r="S104" s="437"/>
      <c r="T104" s="43" t="s">
        <v>125</v>
      </c>
      <c r="U104" s="22"/>
      <c r="V104" s="42" t="s">
        <v>67</v>
      </c>
      <c r="W104" s="27"/>
      <c r="X104" s="43"/>
      <c r="Y104" s="27"/>
      <c r="Z104" s="410"/>
      <c r="AA104" s="410"/>
      <c r="AB104" s="410"/>
      <c r="AC104" s="410"/>
      <c r="AD104" s="410"/>
      <c r="AE104" s="410"/>
      <c r="AF104" s="410"/>
      <c r="AG104" s="42" t="s">
        <v>126</v>
      </c>
      <c r="AK104" s="27"/>
      <c r="AL104" s="446" t="s">
        <v>69</v>
      </c>
      <c r="AM104" s="447"/>
      <c r="AN104" s="447"/>
      <c r="AO104" s="448"/>
      <c r="AP104" s="147" t="str">
        <f>IF(OR(Z104=0,""), "", (M104-Z104)/Z104)</f>
        <v/>
      </c>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s="59" customFormat="1" ht="24.95" customHeight="1">
      <c r="A105" s="23"/>
      <c r="B105" s="27"/>
      <c r="C105" s="42"/>
      <c r="D105" s="43"/>
      <c r="E105" s="43"/>
      <c r="F105" s="42"/>
      <c r="G105" s="43"/>
      <c r="H105" s="43"/>
      <c r="I105" s="43"/>
      <c r="J105" s="43"/>
      <c r="K105" s="43"/>
      <c r="L105" s="43"/>
      <c r="M105" s="247"/>
      <c r="N105" s="247"/>
      <c r="O105" s="247"/>
      <c r="P105" s="247"/>
      <c r="Q105" s="247"/>
      <c r="R105" s="247"/>
      <c r="S105" s="247"/>
      <c r="T105" s="43"/>
      <c r="U105" s="22"/>
      <c r="V105" s="42"/>
      <c r="W105" s="27"/>
      <c r="X105" s="43"/>
      <c r="Y105" s="27"/>
      <c r="AA105" s="27" t="s">
        <v>70</v>
      </c>
      <c r="AB105" s="27"/>
      <c r="AC105" s="27"/>
      <c r="AD105" s="27"/>
      <c r="AE105" s="27"/>
      <c r="AF105" s="239" t="str">
        <f>IFERROR(IF(ABS(AP104)&gt;=0.1,"☑",""),"")</f>
        <v/>
      </c>
      <c r="AG105" s="42"/>
      <c r="AK105" s="27"/>
      <c r="AL105" s="235"/>
      <c r="AM105" s="236"/>
      <c r="AN105" s="236"/>
      <c r="AO105" s="236"/>
      <c r="AP105" s="238"/>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s="59" customFormat="1" ht="24.95" customHeight="1">
      <c r="A106" s="23"/>
      <c r="B106" s="42" t="s">
        <v>127</v>
      </c>
      <c r="C106" s="42"/>
      <c r="D106" s="43"/>
      <c r="E106" s="43"/>
      <c r="F106" s="42"/>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27"/>
      <c r="AI106" s="27"/>
      <c r="AJ106" s="27"/>
      <c r="AK106" s="58"/>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s="59" customFormat="1" ht="24.95" customHeight="1">
      <c r="A107" s="23"/>
      <c r="B107" s="27"/>
      <c r="C107" s="42"/>
      <c r="D107" s="43"/>
      <c r="E107" s="43"/>
      <c r="F107" s="42"/>
      <c r="G107" s="43"/>
      <c r="H107" s="43"/>
      <c r="I107" s="43"/>
      <c r="J107" s="43"/>
      <c r="K107" s="43"/>
      <c r="L107" s="43"/>
      <c r="M107" s="437" t="str">
        <f>_xlfn.LET(_xlpm.x,IF(AK39=1,AP97,AR97),IF(_xlpm.x=0,"",_xlpm.x))</f>
        <v/>
      </c>
      <c r="N107" s="437"/>
      <c r="O107" s="437"/>
      <c r="P107" s="437"/>
      <c r="Q107" s="437"/>
      <c r="R107" s="437"/>
      <c r="S107" s="437"/>
      <c r="T107" s="43" t="s">
        <v>128</v>
      </c>
      <c r="U107" s="22"/>
      <c r="V107" s="58"/>
      <c r="AB107" s="27"/>
      <c r="AC107" s="27"/>
      <c r="AD107" s="27"/>
      <c r="AE107" s="58"/>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15" customHeight="1">
      <c r="A108" s="23"/>
      <c r="B108" s="27"/>
      <c r="C108" s="42"/>
      <c r="D108" s="43"/>
      <c r="E108" s="43"/>
      <c r="F108" s="42"/>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27"/>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164" customFormat="1" ht="24.95" customHeight="1">
      <c r="A109" s="157"/>
      <c r="B109" s="159" t="s">
        <v>271</v>
      </c>
      <c r="C109" s="31"/>
      <c r="D109" s="146"/>
      <c r="E109" s="146"/>
      <c r="F109" s="159"/>
      <c r="G109" s="146"/>
      <c r="H109" s="146"/>
      <c r="I109" s="146"/>
      <c r="J109" s="146"/>
      <c r="K109" s="146"/>
      <c r="L109" s="146"/>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163"/>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24.95" customHeight="1">
      <c r="A110" s="23"/>
      <c r="C110" s="42"/>
      <c r="D110" s="43"/>
      <c r="E110" s="43"/>
      <c r="I110" s="27" t="s">
        <v>272</v>
      </c>
      <c r="M110" s="455" t="str">
        <f>IFERROR(IF((M47*12000*1.165)/(M51*10)&lt;=0,0,(M47*12000*1.165)/(M51*10)),"")</f>
        <v/>
      </c>
      <c r="N110" s="455"/>
      <c r="O110" s="455"/>
      <c r="P110" s="455"/>
      <c r="Q110" s="455"/>
      <c r="R110" s="455"/>
      <c r="S110" s="455"/>
      <c r="T110" s="43"/>
      <c r="U110" s="22"/>
      <c r="V110" s="58"/>
      <c r="W110" s="59"/>
      <c r="X110" s="59"/>
      <c r="Y110" s="59"/>
      <c r="Z110" s="59"/>
      <c r="AA110" s="59"/>
      <c r="AE110" s="58"/>
      <c r="AF110" s="59"/>
      <c r="AG110" s="59"/>
    </row>
    <row r="111" spans="1:64" ht="24.95" customHeight="1">
      <c r="A111" s="23"/>
      <c r="C111" s="42"/>
      <c r="D111" s="43"/>
      <c r="E111" s="43"/>
      <c r="G111" s="43"/>
      <c r="H111" s="43"/>
      <c r="I111" s="43"/>
      <c r="J111" s="43"/>
      <c r="K111" s="43"/>
      <c r="L111" s="43"/>
      <c r="M111" s="43"/>
      <c r="N111" s="43"/>
      <c r="O111" s="43"/>
      <c r="P111" s="43"/>
      <c r="Q111" s="43"/>
      <c r="R111" s="43"/>
      <c r="S111" s="43"/>
      <c r="AP111" s="144"/>
    </row>
    <row r="112" spans="1:64" s="166" customFormat="1" ht="30" customHeight="1">
      <c r="A112" s="165"/>
      <c r="B112" s="451" t="s">
        <v>273</v>
      </c>
      <c r="C112" s="451"/>
      <c r="D112" s="451"/>
      <c r="E112" s="451"/>
      <c r="F112" s="453" t="s">
        <v>274</v>
      </c>
      <c r="G112" s="453"/>
      <c r="H112" s="453"/>
      <c r="I112" s="453"/>
      <c r="J112" s="453"/>
      <c r="K112" s="453"/>
      <c r="L112" s="453"/>
      <c r="M112" s="453"/>
      <c r="N112" s="453"/>
      <c r="O112" s="453"/>
      <c r="P112" s="453"/>
      <c r="Q112" s="453"/>
      <c r="R112" s="453"/>
      <c r="S112" s="453"/>
      <c r="T112" s="453"/>
      <c r="U112" s="453"/>
      <c r="V112" s="453"/>
      <c r="W112" s="453"/>
      <c r="X112" s="453"/>
      <c r="Y112" s="453"/>
      <c r="Z112" s="453"/>
      <c r="AA112" s="453"/>
      <c r="AB112" s="453"/>
      <c r="AC112" s="453"/>
      <c r="AD112" s="453"/>
      <c r="AE112" s="453"/>
      <c r="AF112" s="453"/>
      <c r="AG112" s="453"/>
      <c r="AH112" s="453"/>
      <c r="AK112" s="167"/>
      <c r="AL112" s="168"/>
      <c r="AM112" s="168"/>
      <c r="AN112" s="168"/>
      <c r="AO112" s="168"/>
      <c r="AP112" s="168"/>
    </row>
    <row r="113" spans="1:46" s="166" customFormat="1" ht="30" customHeight="1">
      <c r="A113" s="165"/>
      <c r="B113" s="451"/>
      <c r="C113" s="451"/>
      <c r="D113" s="451"/>
      <c r="E113" s="451"/>
      <c r="F113" s="449" t="s">
        <v>1234</v>
      </c>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K113" s="167"/>
      <c r="AL113" s="168"/>
      <c r="AM113" s="168"/>
      <c r="AN113" s="168"/>
      <c r="AO113" s="168"/>
      <c r="AP113" s="169"/>
    </row>
    <row r="114" spans="1:46" s="166" customFormat="1" ht="30" customHeight="1">
      <c r="A114" s="165"/>
      <c r="B114" s="451"/>
      <c r="C114" s="451"/>
      <c r="D114" s="451"/>
      <c r="E114" s="451"/>
      <c r="F114" s="170"/>
      <c r="G114" s="171"/>
      <c r="H114" s="171"/>
      <c r="I114" s="171"/>
      <c r="J114" s="452" t="s">
        <v>275</v>
      </c>
      <c r="K114" s="452"/>
      <c r="L114" s="452"/>
      <c r="M114" s="452"/>
      <c r="N114" s="452"/>
      <c r="O114" s="452"/>
      <c r="P114" s="452"/>
      <c r="Q114" s="452"/>
      <c r="R114" s="452"/>
      <c r="S114" s="452"/>
      <c r="T114" s="452"/>
      <c r="U114" s="452"/>
      <c r="V114" s="452"/>
      <c r="W114" s="452"/>
      <c r="X114" s="452"/>
      <c r="Y114" s="452"/>
      <c r="Z114" s="452"/>
      <c r="AA114" s="452"/>
      <c r="AB114" s="452"/>
      <c r="AC114" s="452"/>
      <c r="AD114" s="452"/>
      <c r="AE114" s="171"/>
      <c r="AF114" s="171"/>
      <c r="AG114" s="171"/>
      <c r="AH114" s="171"/>
      <c r="AK114" s="167"/>
      <c r="AL114" s="168"/>
      <c r="AM114" s="168"/>
      <c r="AN114" s="168"/>
      <c r="AO114" s="168"/>
      <c r="AP114" s="168"/>
    </row>
    <row r="115" spans="1:46" ht="15" customHeight="1">
      <c r="A115" s="23"/>
      <c r="B115" s="42"/>
      <c r="C115" s="34"/>
      <c r="D115" s="43"/>
      <c r="E115" s="43"/>
      <c r="F115" s="26"/>
      <c r="G115" s="43"/>
      <c r="H115" s="43"/>
      <c r="I115" s="43"/>
      <c r="J115" s="43"/>
      <c r="K115" s="43"/>
      <c r="L115" s="43"/>
      <c r="M115" s="43"/>
      <c r="N115" s="43"/>
      <c r="O115" s="43"/>
      <c r="P115" s="43"/>
      <c r="Q115" s="43"/>
      <c r="R115" s="43"/>
      <c r="S115" s="43"/>
      <c r="Z115" s="53"/>
      <c r="AA115" s="22"/>
      <c r="AB115" s="22"/>
      <c r="AC115" s="22"/>
      <c r="AD115" s="22"/>
      <c r="AE115" s="52"/>
      <c r="AF115" s="52"/>
      <c r="AG115" s="22"/>
      <c r="AH115" s="22"/>
      <c r="AI115" s="22"/>
      <c r="AJ115" s="22"/>
      <c r="AK115" s="64"/>
      <c r="AQ115" s="59"/>
      <c r="AR115" s="59"/>
      <c r="AS115" s="59"/>
      <c r="AT115" s="59"/>
    </row>
    <row r="116" spans="1:46" ht="24.95" customHeight="1">
      <c r="A116" s="23"/>
      <c r="C116" s="42"/>
      <c r="D116" s="43"/>
      <c r="E116" s="43"/>
      <c r="I116" s="27" t="s">
        <v>276</v>
      </c>
      <c r="M116" s="438" t="str">
        <f>IFERROR(IF((N80-(M107*10))/(M51*10)&lt;=0,0,(N80-(M107*10))/(M51*10)),"")</f>
        <v/>
      </c>
      <c r="N116" s="438"/>
      <c r="O116" s="438"/>
      <c r="P116" s="438"/>
      <c r="Q116" s="438"/>
      <c r="R116" s="438"/>
      <c r="S116" s="438"/>
      <c r="T116" s="43"/>
      <c r="U116" s="22"/>
      <c r="V116" s="58"/>
      <c r="W116" s="59"/>
      <c r="X116" s="59"/>
      <c r="Y116" s="59"/>
      <c r="Z116" s="59"/>
      <c r="AA116" s="59"/>
      <c r="AE116" s="58"/>
      <c r="AF116" s="59"/>
      <c r="AG116" s="59"/>
    </row>
    <row r="117" spans="1:46" ht="24.95" customHeight="1">
      <c r="A117" s="23"/>
      <c r="C117" s="42"/>
      <c r="D117" s="43"/>
      <c r="E117" s="43"/>
      <c r="G117" s="43"/>
      <c r="H117" s="43"/>
      <c r="I117" s="43"/>
      <c r="J117" s="43"/>
      <c r="K117" s="43"/>
      <c r="L117" s="43"/>
      <c r="M117" s="43"/>
      <c r="N117" s="43"/>
      <c r="O117" s="43"/>
      <c r="P117" s="43"/>
      <c r="Q117" s="43"/>
      <c r="R117" s="43"/>
      <c r="S117" s="43"/>
      <c r="AP117" s="144"/>
    </row>
    <row r="118" spans="1:46" s="166" customFormat="1" ht="30" customHeight="1">
      <c r="A118" s="165"/>
      <c r="B118" s="451" t="s">
        <v>277</v>
      </c>
      <c r="C118" s="451"/>
      <c r="D118" s="451"/>
      <c r="E118" s="451"/>
      <c r="F118" s="454" t="s">
        <v>278</v>
      </c>
      <c r="G118" s="454"/>
      <c r="H118" s="454"/>
      <c r="I118" s="454"/>
      <c r="J118" s="454"/>
      <c r="K118" s="454"/>
      <c r="L118" s="454"/>
      <c r="M118" s="454"/>
      <c r="N118" s="454"/>
      <c r="O118" s="454"/>
      <c r="P118" s="454"/>
      <c r="Q118" s="454"/>
      <c r="R118" s="454"/>
      <c r="S118" s="454"/>
      <c r="T118" s="454"/>
      <c r="U118" s="454"/>
      <c r="V118" s="454"/>
      <c r="W118" s="454"/>
      <c r="X118" s="454"/>
      <c r="Y118" s="454"/>
      <c r="Z118" s="454"/>
      <c r="AA118" s="454"/>
      <c r="AB118" s="454"/>
      <c r="AC118" s="454"/>
      <c r="AD118" s="454"/>
      <c r="AE118" s="454"/>
      <c r="AF118" s="454"/>
      <c r="AG118" s="454"/>
      <c r="AH118" s="454"/>
      <c r="AK118" s="167"/>
      <c r="AL118" s="168"/>
      <c r="AM118" s="168"/>
      <c r="AN118" s="168"/>
      <c r="AO118" s="168"/>
      <c r="AP118" s="168"/>
    </row>
    <row r="119" spans="1:46" s="166" customFormat="1" ht="30" customHeight="1">
      <c r="A119" s="165"/>
      <c r="B119" s="451"/>
      <c r="C119" s="451"/>
      <c r="D119" s="451"/>
      <c r="E119" s="451"/>
      <c r="F119" s="449" t="s">
        <v>135</v>
      </c>
      <c r="G119" s="449"/>
      <c r="H119" s="449"/>
      <c r="I119" s="449"/>
      <c r="J119" s="449"/>
      <c r="K119" s="449"/>
      <c r="L119" s="449"/>
      <c r="M119" s="449"/>
      <c r="N119" s="449"/>
      <c r="O119" s="449"/>
      <c r="P119" s="449"/>
      <c r="Q119" s="449"/>
      <c r="R119" s="449"/>
      <c r="S119" s="449"/>
      <c r="T119" s="449"/>
      <c r="U119" s="449"/>
      <c r="V119" s="449"/>
      <c r="W119" s="449"/>
      <c r="X119" s="449"/>
      <c r="Y119" s="449"/>
      <c r="Z119" s="449"/>
      <c r="AA119" s="449"/>
      <c r="AB119" s="449"/>
      <c r="AC119" s="449"/>
      <c r="AD119" s="449"/>
      <c r="AE119" s="449"/>
      <c r="AF119" s="449"/>
      <c r="AG119" s="449"/>
      <c r="AH119" s="449"/>
      <c r="AK119" s="167"/>
      <c r="AL119" s="168"/>
      <c r="AM119" s="168"/>
      <c r="AN119" s="168"/>
      <c r="AO119" s="168"/>
      <c r="AP119" s="169"/>
    </row>
    <row r="120" spans="1:46" s="166" customFormat="1" ht="30" customHeight="1">
      <c r="A120" s="165"/>
      <c r="B120" s="451"/>
      <c r="C120" s="451"/>
      <c r="D120" s="451"/>
      <c r="E120" s="451"/>
      <c r="F120" s="170"/>
      <c r="G120" s="171"/>
      <c r="H120" s="171"/>
      <c r="I120" s="171"/>
      <c r="J120" s="452" t="s">
        <v>275</v>
      </c>
      <c r="K120" s="452"/>
      <c r="L120" s="452"/>
      <c r="M120" s="452"/>
      <c r="N120" s="452"/>
      <c r="O120" s="452"/>
      <c r="P120" s="452"/>
      <c r="Q120" s="452"/>
      <c r="R120" s="452"/>
      <c r="S120" s="452"/>
      <c r="T120" s="452"/>
      <c r="U120" s="452"/>
      <c r="V120" s="452"/>
      <c r="W120" s="452"/>
      <c r="X120" s="452"/>
      <c r="Y120" s="452"/>
      <c r="Z120" s="452"/>
      <c r="AA120" s="452"/>
      <c r="AB120" s="452"/>
      <c r="AC120" s="452"/>
      <c r="AD120" s="452"/>
      <c r="AE120" s="171"/>
      <c r="AF120" s="171"/>
      <c r="AG120" s="171"/>
      <c r="AH120" s="171"/>
      <c r="AK120" s="167"/>
      <c r="AL120" s="168"/>
      <c r="AM120" s="168"/>
      <c r="AN120" s="168"/>
      <c r="AO120" s="168"/>
      <c r="AP120" s="168"/>
    </row>
    <row r="121" spans="1:46" ht="15" customHeight="1">
      <c r="A121" s="23"/>
      <c r="B121" s="42"/>
      <c r="C121" s="34"/>
      <c r="D121" s="43"/>
      <c r="E121" s="43"/>
      <c r="F121" s="26"/>
      <c r="G121" s="43"/>
      <c r="H121" s="43"/>
      <c r="I121" s="43"/>
      <c r="J121" s="43"/>
      <c r="K121" s="43"/>
      <c r="L121" s="43"/>
      <c r="M121" s="43"/>
      <c r="N121" s="43"/>
      <c r="O121" s="43"/>
      <c r="P121" s="43"/>
      <c r="Q121" s="43"/>
      <c r="R121" s="43"/>
      <c r="S121" s="43"/>
      <c r="Z121" s="53"/>
      <c r="AA121" s="22"/>
      <c r="AB121" s="22"/>
      <c r="AC121" s="22"/>
      <c r="AD121" s="22"/>
      <c r="AE121" s="52"/>
      <c r="AF121" s="52"/>
      <c r="AG121" s="22"/>
      <c r="AH121" s="22"/>
      <c r="AI121" s="22"/>
      <c r="AJ121" s="22"/>
      <c r="AK121" s="64"/>
      <c r="AQ121" s="59"/>
      <c r="AR121" s="59"/>
      <c r="AS121" s="59"/>
      <c r="AT121" s="59"/>
    </row>
    <row r="122" spans="1:46" ht="24.95" customHeight="1">
      <c r="A122" s="23" t="s">
        <v>142</v>
      </c>
      <c r="B122" s="42" t="s">
        <v>143</v>
      </c>
      <c r="D122" s="43"/>
      <c r="E122" s="43"/>
      <c r="G122" s="43"/>
      <c r="H122" s="43"/>
      <c r="I122" s="43"/>
      <c r="J122" s="43"/>
      <c r="K122" s="43"/>
      <c r="L122" s="43"/>
      <c r="M122" s="43"/>
      <c r="N122" s="43"/>
      <c r="O122" s="43"/>
      <c r="P122" s="43"/>
      <c r="Q122" s="43"/>
      <c r="R122" s="43"/>
      <c r="S122" s="43"/>
    </row>
    <row r="123" spans="1:46" s="22" customFormat="1" ht="30" customHeight="1">
      <c r="A123" s="23"/>
      <c r="B123" s="42" t="s">
        <v>1220</v>
      </c>
      <c r="D123" s="43"/>
      <c r="E123" s="43"/>
      <c r="F123" s="42"/>
      <c r="G123" s="43"/>
      <c r="H123" s="43"/>
      <c r="I123" s="43"/>
      <c r="J123" s="43"/>
      <c r="K123" s="43"/>
      <c r="L123" s="43"/>
      <c r="M123" s="43"/>
      <c r="N123" s="43"/>
      <c r="O123" s="43"/>
      <c r="P123" s="43"/>
      <c r="Q123" s="43"/>
      <c r="R123" s="43"/>
      <c r="S123" s="43"/>
    </row>
    <row r="124" spans="1:46" s="22" customFormat="1" ht="24.95" customHeight="1">
      <c r="A124" s="23"/>
      <c r="B124" s="42"/>
      <c r="C124" s="42" t="s">
        <v>1217</v>
      </c>
      <c r="D124" s="43"/>
      <c r="E124" s="43"/>
      <c r="H124" s="43"/>
      <c r="I124" s="43"/>
      <c r="J124" s="43"/>
      <c r="K124" s="43"/>
      <c r="L124" s="43"/>
      <c r="M124" s="43"/>
      <c r="N124" s="43"/>
      <c r="O124" s="43"/>
      <c r="P124" s="43"/>
      <c r="Q124" s="43"/>
      <c r="R124" s="43"/>
      <c r="S124" s="43"/>
    </row>
    <row r="125" spans="1:46" s="22" customFormat="1" ht="24.95" customHeight="1">
      <c r="A125" s="23"/>
      <c r="B125" s="42"/>
      <c r="C125" s="22" t="s">
        <v>279</v>
      </c>
      <c r="D125" s="43"/>
      <c r="E125" s="43"/>
      <c r="F125" s="42"/>
      <c r="H125" s="43"/>
      <c r="I125" s="43"/>
      <c r="J125" s="43"/>
      <c r="K125" s="43"/>
      <c r="L125" s="43"/>
      <c r="M125" s="43"/>
      <c r="N125" s="43"/>
      <c r="O125" s="43"/>
      <c r="P125" s="43"/>
      <c r="Q125" s="43"/>
      <c r="R125" s="43"/>
      <c r="S125" s="43"/>
      <c r="AE125" s="57"/>
      <c r="AK125" s="60" t="b">
        <v>0</v>
      </c>
      <c r="AL125" s="22">
        <f>IF(AK125=TRUE,1,0)</f>
        <v>0</v>
      </c>
    </row>
    <row r="126" spans="1:46" s="22" customFormat="1" ht="24.95" customHeight="1">
      <c r="A126" s="23"/>
      <c r="B126" s="42"/>
      <c r="C126" s="22" t="s">
        <v>280</v>
      </c>
      <c r="E126" s="43"/>
      <c r="F126" s="42"/>
      <c r="H126" s="43"/>
      <c r="I126" s="43"/>
      <c r="J126" s="43"/>
      <c r="K126" s="43"/>
      <c r="L126" s="43"/>
      <c r="M126" s="43"/>
      <c r="N126" s="43"/>
      <c r="O126" s="43"/>
      <c r="P126" s="43"/>
      <c r="Q126" s="43"/>
      <c r="R126" s="43"/>
      <c r="S126" s="43"/>
    </row>
    <row r="127" spans="1:46" s="22" customFormat="1" ht="30" customHeight="1">
      <c r="A127" s="23"/>
      <c r="B127" s="42"/>
      <c r="D127" s="43"/>
      <c r="E127" s="42" t="s">
        <v>281</v>
      </c>
      <c r="F127" s="43"/>
      <c r="G127" s="43"/>
      <c r="H127" s="43"/>
      <c r="I127" s="43"/>
      <c r="J127" s="43"/>
      <c r="K127" s="207"/>
      <c r="L127" s="421"/>
      <c r="M127" s="421"/>
      <c r="N127" s="421"/>
      <c r="O127" s="22" t="s">
        <v>282</v>
      </c>
      <c r="P127" s="22" t="s">
        <v>283</v>
      </c>
      <c r="T127" s="208" t="str">
        <f>IF(L42="","",L42-2)</f>
        <v/>
      </c>
      <c r="U127" s="22" t="s">
        <v>284</v>
      </c>
      <c r="V127" s="43"/>
      <c r="AD127" s="43"/>
      <c r="AE127" s="208" t="str">
        <f>IF(L127="","□",IF(L127&gt;=200,"☑","□"))</f>
        <v>□</v>
      </c>
      <c r="AF127" s="43"/>
      <c r="AL127" s="22">
        <f>IF(AE127="☑",1,0)</f>
        <v>0</v>
      </c>
    </row>
    <row r="128" spans="1:46" s="22" customFormat="1" ht="15" customHeight="1">
      <c r="A128" s="23"/>
      <c r="B128" s="42"/>
      <c r="D128" s="43"/>
      <c r="E128" s="43"/>
      <c r="F128" s="42"/>
      <c r="H128" s="43"/>
      <c r="I128" s="43"/>
      <c r="J128" s="43"/>
      <c r="K128" s="43"/>
      <c r="L128" s="43"/>
      <c r="M128" s="43"/>
      <c r="N128" s="43"/>
      <c r="O128" s="43"/>
      <c r="P128" s="43"/>
      <c r="Q128" s="43"/>
      <c r="R128" s="43"/>
      <c r="S128" s="43"/>
    </row>
    <row r="129" spans="1:39" s="22" customFormat="1" ht="30" customHeight="1">
      <c r="A129" s="23"/>
      <c r="B129" s="42"/>
      <c r="C129" s="22" t="s">
        <v>1218</v>
      </c>
      <c r="D129" s="43"/>
      <c r="E129" s="43"/>
      <c r="H129" s="43"/>
      <c r="I129" s="43"/>
      <c r="J129" s="43"/>
      <c r="K129" s="43"/>
      <c r="L129" s="43"/>
      <c r="M129" s="43"/>
      <c r="N129" s="43"/>
      <c r="O129" s="43"/>
      <c r="P129" s="43"/>
      <c r="Q129" s="43"/>
      <c r="R129" s="43"/>
      <c r="S129" s="43"/>
      <c r="AE129" s="57"/>
      <c r="AK129" s="60" t="b">
        <v>0</v>
      </c>
      <c r="AL129" s="22">
        <f>IF(AK129=TRUE,1,0)</f>
        <v>0</v>
      </c>
    </row>
    <row r="130" spans="1:39" s="22" customFormat="1" ht="40.5" customHeight="1">
      <c r="A130" s="23"/>
      <c r="B130" s="42" t="s">
        <v>1219</v>
      </c>
      <c r="D130" s="43"/>
      <c r="E130" s="43"/>
      <c r="F130" s="42"/>
      <c r="G130" s="43"/>
      <c r="H130" s="43"/>
      <c r="I130" s="43"/>
      <c r="J130" s="43"/>
      <c r="K130" s="43"/>
      <c r="L130" s="43"/>
      <c r="M130" s="43"/>
      <c r="N130" s="43"/>
      <c r="O130" s="43"/>
      <c r="P130" s="43"/>
      <c r="Q130" s="43"/>
      <c r="R130" s="43"/>
      <c r="S130" s="43"/>
    </row>
    <row r="131" spans="1:39" ht="24.75" customHeight="1">
      <c r="A131" s="23"/>
      <c r="B131" s="42" t="s">
        <v>144</v>
      </c>
      <c r="D131" s="43"/>
      <c r="E131" s="43"/>
      <c r="H131" s="43"/>
      <c r="I131" s="43"/>
      <c r="J131" s="43"/>
      <c r="K131" s="43"/>
      <c r="L131" s="43"/>
      <c r="M131" s="43"/>
      <c r="N131" s="43"/>
      <c r="O131" s="43"/>
      <c r="P131" s="43"/>
      <c r="Q131" s="43"/>
      <c r="R131" s="43"/>
      <c r="S131" s="43"/>
      <c r="AE131" s="208" t="str">
        <f>IF(J31&gt;=2,"☑",IF(AL36=1,"☑","□"))</f>
        <v>□</v>
      </c>
      <c r="AK131" s="58" t="b">
        <f>IF(AE131="☑",TRUE,FALSE)</f>
        <v>0</v>
      </c>
      <c r="AM131" s="58">
        <f>IF(AK131=TRUE,1,0)</f>
        <v>0</v>
      </c>
    </row>
    <row r="132" spans="1:39" ht="15" customHeight="1">
      <c r="A132" s="23"/>
      <c r="B132" s="42"/>
      <c r="D132" s="43"/>
      <c r="E132" s="43"/>
      <c r="H132" s="43"/>
      <c r="I132" s="43"/>
      <c r="J132" s="43"/>
      <c r="K132" s="43"/>
      <c r="L132" s="43"/>
      <c r="M132" s="43"/>
      <c r="N132" s="43"/>
      <c r="O132" s="43"/>
      <c r="P132" s="43"/>
      <c r="Q132" s="43"/>
      <c r="R132" s="43"/>
      <c r="S132" s="43"/>
      <c r="AE132" s="118"/>
    </row>
    <row r="133" spans="1:39" ht="24.75" customHeight="1">
      <c r="A133" s="23"/>
      <c r="B133" s="42" t="s">
        <v>285</v>
      </c>
      <c r="D133" s="43"/>
      <c r="E133" s="43"/>
      <c r="H133" s="43"/>
      <c r="I133" s="43"/>
      <c r="J133" s="43"/>
      <c r="K133" s="43"/>
      <c r="L133" s="43"/>
      <c r="M133" s="43"/>
      <c r="N133" s="43"/>
      <c r="O133" s="43"/>
      <c r="P133" s="43"/>
      <c r="Q133" s="43"/>
      <c r="R133" s="43"/>
      <c r="S133" s="43"/>
      <c r="AE133" s="57"/>
      <c r="AK133" s="58" t="b">
        <v>0</v>
      </c>
      <c r="AM133" s="58">
        <f>IF(AK133=TRUE,1,0)</f>
        <v>0</v>
      </c>
    </row>
    <row r="134" spans="1:39" ht="24.75" customHeight="1">
      <c r="A134" s="23"/>
      <c r="B134" s="42" t="s">
        <v>286</v>
      </c>
      <c r="D134" s="43"/>
      <c r="E134" s="43"/>
      <c r="H134" s="43"/>
      <c r="I134" s="43"/>
      <c r="J134" s="43"/>
      <c r="K134" s="43"/>
      <c r="L134" s="43"/>
      <c r="M134" s="43"/>
      <c r="N134" s="43"/>
      <c r="O134" s="43"/>
      <c r="P134" s="43"/>
      <c r="Q134" s="43"/>
      <c r="R134" s="43"/>
      <c r="S134" s="43"/>
      <c r="AE134" s="118"/>
    </row>
    <row r="135" spans="1:39" ht="24.75" customHeight="1">
      <c r="A135" s="23"/>
      <c r="B135" s="42" t="s">
        <v>287</v>
      </c>
      <c r="E135" s="43"/>
      <c r="H135" s="43"/>
      <c r="I135" s="43"/>
      <c r="J135" s="43"/>
      <c r="K135" s="43"/>
      <c r="L135" s="43"/>
      <c r="M135" s="43"/>
      <c r="N135" s="43"/>
      <c r="O135" s="43"/>
      <c r="P135" s="43"/>
      <c r="Q135" s="43"/>
      <c r="R135" s="43"/>
      <c r="S135" s="43"/>
      <c r="AE135" s="118"/>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1215</v>
      </c>
      <c r="D137" s="43"/>
      <c r="E137" s="43"/>
      <c r="H137" s="43"/>
      <c r="I137" s="43"/>
      <c r="J137" s="43"/>
      <c r="K137" s="43"/>
      <c r="L137" s="43"/>
      <c r="M137" s="43"/>
      <c r="N137" s="43"/>
      <c r="O137" s="43"/>
      <c r="P137" s="43"/>
      <c r="Q137" s="43"/>
      <c r="R137" s="43"/>
      <c r="S137" s="43"/>
      <c r="AE137" s="57"/>
      <c r="AK137" s="58" t="b">
        <v>0</v>
      </c>
      <c r="AL137" s="58">
        <f>IF(AK137=TRUE,1,0)</f>
        <v>0</v>
      </c>
    </row>
    <row r="138" spans="1:39" ht="24.75" customHeight="1">
      <c r="A138" s="23"/>
      <c r="B138" s="42" t="s">
        <v>288</v>
      </c>
      <c r="D138" s="43"/>
      <c r="E138" s="43"/>
      <c r="H138" s="43"/>
      <c r="I138" s="43"/>
      <c r="J138" s="43"/>
      <c r="K138" s="43"/>
      <c r="L138" s="43"/>
      <c r="M138" s="43"/>
      <c r="N138" s="43"/>
      <c r="O138" s="43"/>
      <c r="P138" s="43"/>
      <c r="Q138" s="43"/>
      <c r="R138" s="43"/>
      <c r="S138" s="43"/>
      <c r="AE138" s="118"/>
    </row>
    <row r="139" spans="1:39" ht="24.75" customHeight="1">
      <c r="A139" s="23"/>
      <c r="B139" s="42" t="s">
        <v>289</v>
      </c>
      <c r="D139" s="43"/>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150</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26"/>
      <c r="C142" s="26" t="s">
        <v>290</v>
      </c>
      <c r="D142" s="43"/>
      <c r="E142" s="43"/>
      <c r="H142" s="43"/>
      <c r="I142" s="43"/>
      <c r="J142" s="43"/>
      <c r="K142" s="43"/>
      <c r="L142" s="43"/>
      <c r="M142" s="43"/>
      <c r="N142" s="43"/>
      <c r="O142" s="43"/>
      <c r="P142" s="43"/>
      <c r="Q142" s="43"/>
      <c r="R142" s="43"/>
      <c r="S142" s="43"/>
    </row>
    <row r="143" spans="1:39" ht="15" customHeight="1">
      <c r="A143" s="23"/>
      <c r="B143" s="42"/>
      <c r="D143" s="43"/>
      <c r="E143" s="43"/>
      <c r="G143" s="43"/>
      <c r="H143" s="43"/>
      <c r="I143" s="43"/>
      <c r="J143" s="43"/>
      <c r="K143" s="43"/>
      <c r="L143" s="43"/>
      <c r="M143" s="43"/>
      <c r="N143" s="43"/>
      <c r="O143" s="43"/>
      <c r="P143" s="43"/>
      <c r="Q143" s="43"/>
      <c r="R143" s="43"/>
      <c r="S143" s="43"/>
    </row>
    <row r="144" spans="1:39" ht="24.95" customHeight="1">
      <c r="A144" s="23" t="s">
        <v>151</v>
      </c>
      <c r="B144" s="42" t="s">
        <v>291</v>
      </c>
      <c r="D144" s="43"/>
      <c r="E144" s="43"/>
      <c r="G144" s="43"/>
      <c r="H144" s="43"/>
      <c r="I144" s="43"/>
      <c r="J144" s="43"/>
      <c r="K144" s="43"/>
      <c r="L144" s="43"/>
      <c r="M144" s="43"/>
      <c r="N144" s="43"/>
      <c r="O144" s="43"/>
      <c r="P144" s="43"/>
      <c r="Q144" s="43"/>
      <c r="R144" s="43"/>
      <c r="S144" s="43"/>
    </row>
    <row r="145" spans="1:64" ht="24.95" customHeight="1">
      <c r="A145" s="23"/>
      <c r="B145" s="27" t="s">
        <v>292</v>
      </c>
      <c r="E145" s="43"/>
      <c r="F145" s="43"/>
      <c r="G145" s="43"/>
      <c r="H145" s="43"/>
      <c r="I145" s="43"/>
      <c r="J145" s="43"/>
      <c r="K145" s="43"/>
      <c r="L145" s="43"/>
      <c r="M145" s="43"/>
      <c r="N145" s="43"/>
      <c r="O145" s="43"/>
    </row>
    <row r="146" spans="1:64" s="158" customFormat="1" ht="35.1" customHeight="1">
      <c r="A146" s="157"/>
      <c r="F146" s="159"/>
      <c r="L146" s="450" t="str">
        <f>IFERROR(IF(AND(AL125*AL127=0,AL129=0),"",IF(M110&lt;=0,"算定不可",VLOOKUP("該当",'リスト（看護処遇）'!I:K,3,FALSE))),"")</f>
        <v/>
      </c>
      <c r="M146" s="450"/>
      <c r="N146" s="450"/>
      <c r="O146" s="450"/>
      <c r="P146" s="450"/>
      <c r="Q146" s="450"/>
      <c r="R146" s="450"/>
      <c r="S146" s="450"/>
      <c r="T146" s="450"/>
      <c r="U146" s="450"/>
      <c r="V146" s="450"/>
      <c r="W146" s="450"/>
      <c r="X146" s="450"/>
      <c r="AK146" s="160">
        <f>IFERROR(VLOOKUP(L146,'リスト（外来R9）'!L:N,3,FALSE),0)</f>
        <v>0</v>
      </c>
      <c r="AL146" s="161"/>
      <c r="AM146" s="161"/>
      <c r="AN146" s="161"/>
      <c r="AO146" s="161"/>
      <c r="AP146" s="161"/>
    </row>
    <row r="147" spans="1:64" s="59" customFormat="1" ht="24.95" customHeight="1">
      <c r="A147" s="23"/>
      <c r="B147" s="42"/>
      <c r="C147" s="27"/>
      <c r="D147" s="43"/>
      <c r="E147" s="43"/>
      <c r="F147" s="43"/>
      <c r="G147" s="43"/>
      <c r="H147" s="43"/>
      <c r="I147" s="43"/>
      <c r="J147" s="43"/>
      <c r="K147" s="43"/>
      <c r="L147" s="43"/>
      <c r="M147" s="42" t="str">
        <f>IF(AND(AK28=TRUE,AD32="☑",AF105="☑"),"","※区分変更の必要はありません")</f>
        <v>※区分変更の必要はありません</v>
      </c>
      <c r="N147" s="43"/>
      <c r="O147" s="43"/>
      <c r="P147" s="43"/>
      <c r="Q147" s="43"/>
      <c r="R147" s="27"/>
      <c r="S147" s="43"/>
      <c r="T147" s="43"/>
      <c r="U147" s="43"/>
      <c r="V147" s="43"/>
      <c r="W147" s="43"/>
      <c r="X147" s="43"/>
      <c r="Y147" s="43"/>
      <c r="Z147" s="43"/>
      <c r="AA147" s="43"/>
      <c r="AB147" s="43"/>
      <c r="AC147" s="27"/>
      <c r="AD147" s="27"/>
      <c r="AE147" s="27"/>
      <c r="AF147" s="27"/>
      <c r="AG147" s="27"/>
      <c r="AH147" s="27"/>
      <c r="AI147" s="27"/>
      <c r="AJ147" s="27"/>
      <c r="AK147" s="58"/>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24.95" customHeight="1">
      <c r="A148" s="23"/>
      <c r="B148" s="27" t="s">
        <v>293</v>
      </c>
      <c r="E148" s="43"/>
      <c r="F148" s="43"/>
      <c r="G148" s="43"/>
      <c r="H148" s="43"/>
      <c r="I148" s="43"/>
      <c r="J148" s="43"/>
      <c r="K148" s="43"/>
      <c r="L148" s="43"/>
      <c r="M148" s="43"/>
      <c r="N148" s="43"/>
      <c r="O148" s="43"/>
    </row>
    <row r="149" spans="1:64" s="158" customFormat="1" ht="35.1" customHeight="1">
      <c r="A149" s="157"/>
      <c r="F149" s="159"/>
      <c r="L149" s="450" t="str">
        <f>IFERROR(IF(OR(AM131*AM133*AL137*AL141=0),"",IF(M116&lt;=0,"算定不可",VLOOKUP("該当",CHOOSE(AK39,'リスト（入院R8）'!I:K,'リスト（入院R9）'!I:K),3,FALSE))),"")</f>
        <v/>
      </c>
      <c r="M149" s="450"/>
      <c r="N149" s="450"/>
      <c r="O149" s="450"/>
      <c r="P149" s="450"/>
      <c r="Q149" s="450"/>
      <c r="R149" s="450"/>
      <c r="S149" s="450"/>
      <c r="T149" s="450"/>
      <c r="U149" s="450"/>
      <c r="V149" s="450"/>
      <c r="W149" s="450"/>
      <c r="X149" s="450"/>
      <c r="AK149" s="160">
        <f>IFERROR(VLOOKUP(L149,'リスト（外来R9）'!L:N,3,FALSE),0)</f>
        <v>0</v>
      </c>
      <c r="AL149" s="161"/>
      <c r="AM149" s="161"/>
      <c r="AN149" s="161"/>
      <c r="AO149" s="161"/>
      <c r="AP149" s="161"/>
    </row>
    <row r="150" spans="1:64" s="59" customFormat="1" ht="24.95" customHeight="1">
      <c r="A150" s="23"/>
      <c r="B150" s="42"/>
      <c r="C150" s="27"/>
      <c r="D150" s="43"/>
      <c r="E150" s="43"/>
      <c r="F150" s="43"/>
      <c r="G150" s="43"/>
      <c r="H150" s="43"/>
      <c r="I150" s="43"/>
      <c r="J150" s="43"/>
      <c r="K150" s="43"/>
      <c r="L150" s="43"/>
      <c r="M150" s="42" t="str">
        <f>IF(AND(AK28=TRUE,AD32="☑",AF105="☑"),"","※区分変更の必要はありません")</f>
        <v>※区分変更の必要はありません</v>
      </c>
      <c r="N150" s="43"/>
      <c r="O150" s="43"/>
      <c r="P150" s="43"/>
      <c r="Q150" s="43"/>
      <c r="R150" s="27"/>
      <c r="S150" s="43"/>
      <c r="T150" s="43"/>
      <c r="U150" s="43"/>
      <c r="V150" s="43"/>
      <c r="W150" s="43"/>
      <c r="X150" s="43"/>
      <c r="Y150" s="43"/>
      <c r="Z150" s="43"/>
      <c r="AA150" s="43"/>
      <c r="AB150" s="43"/>
      <c r="AC150" s="27"/>
      <c r="AD150" s="27"/>
      <c r="AE150" s="27"/>
      <c r="AF150" s="27"/>
      <c r="AG150" s="27"/>
      <c r="AH150" s="27"/>
      <c r="AI150" s="27"/>
      <c r="AJ150" s="27"/>
      <c r="AK150" s="58"/>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s="59" customFormat="1" ht="24.95" customHeight="1">
      <c r="A151" s="27" t="s">
        <v>51</v>
      </c>
      <c r="B151" s="27"/>
      <c r="C151" s="27"/>
      <c r="D151" s="27"/>
      <c r="E151" s="27"/>
      <c r="F151" s="42"/>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7" t="s">
        <v>52</v>
      </c>
    </row>
    <row r="153" spans="1:64" ht="24.95" customHeight="1">
      <c r="A153" s="27" t="s">
        <v>206</v>
      </c>
    </row>
    <row r="154" spans="1:64" ht="24.95" customHeight="1">
      <c r="A154" s="27" t="s">
        <v>207</v>
      </c>
    </row>
    <row r="155" spans="1:64" ht="24.95" customHeight="1">
      <c r="A155" s="27" t="s">
        <v>208</v>
      </c>
    </row>
    <row r="156" spans="1:64" ht="24.95" customHeight="1">
      <c r="A156" s="27" t="s">
        <v>1512</v>
      </c>
      <c r="F156" s="282"/>
    </row>
    <row r="157" spans="1:64" ht="24.95" customHeight="1">
      <c r="A157" s="27" t="s">
        <v>209</v>
      </c>
      <c r="F157" s="282"/>
    </row>
    <row r="158" spans="1:64" ht="24.95" customHeight="1">
      <c r="A158" s="27" t="s">
        <v>1221</v>
      </c>
      <c r="F158" s="282"/>
    </row>
    <row r="159" spans="1:64" ht="24.95" customHeight="1">
      <c r="A159" s="27" t="s">
        <v>1222</v>
      </c>
      <c r="F159" s="282"/>
    </row>
    <row r="160" spans="1:64" ht="24.95" customHeight="1">
      <c r="A160" s="22" t="s">
        <v>1288</v>
      </c>
      <c r="F160" s="282"/>
    </row>
    <row r="161" spans="1:64" ht="24.95" customHeight="1">
      <c r="A161" s="22" t="s">
        <v>1287</v>
      </c>
      <c r="F161" s="282"/>
    </row>
    <row r="162" spans="1:64" ht="24.95" customHeight="1">
      <c r="A162" s="22" t="s">
        <v>1289</v>
      </c>
      <c r="F162" s="324"/>
    </row>
    <row r="163" spans="1:64" ht="24.95" customHeight="1">
      <c r="A163" s="22" t="s">
        <v>1290</v>
      </c>
      <c r="F163" s="324"/>
    </row>
    <row r="164" spans="1:64" ht="24.95" customHeight="1">
      <c r="A164" s="22" t="s">
        <v>1697</v>
      </c>
      <c r="F164" s="282"/>
    </row>
    <row r="165" spans="1:64" ht="24.95" customHeight="1">
      <c r="A165" s="22" t="s">
        <v>1236</v>
      </c>
      <c r="F165" s="282"/>
    </row>
    <row r="166" spans="1:64" ht="24.95" customHeight="1">
      <c r="A166" s="22" t="s">
        <v>1698</v>
      </c>
      <c r="F166" s="282"/>
    </row>
    <row r="167" spans="1:64" ht="24.95" customHeight="1">
      <c r="A167" s="22" t="s">
        <v>210</v>
      </c>
      <c r="F167" s="282"/>
    </row>
    <row r="168" spans="1:64" ht="24.95" customHeight="1">
      <c r="A168" s="22" t="s">
        <v>211</v>
      </c>
      <c r="F168" s="282"/>
    </row>
    <row r="169" spans="1:64" ht="24.95" customHeight="1">
      <c r="A169" s="27" t="s">
        <v>1224</v>
      </c>
      <c r="F169" s="282"/>
    </row>
    <row r="170" spans="1:64" ht="24.95" customHeight="1">
      <c r="A170" s="27" t="s">
        <v>1223</v>
      </c>
      <c r="F170" s="282"/>
    </row>
    <row r="171" spans="1:64" ht="24.95" customHeight="1">
      <c r="A171" s="27" t="s">
        <v>1578</v>
      </c>
      <c r="F171" s="337"/>
    </row>
    <row r="172" spans="1:64" ht="24.95" customHeight="1">
      <c r="A172" s="27" t="s">
        <v>1259</v>
      </c>
      <c r="F172" s="337"/>
    </row>
    <row r="173" spans="1:64" ht="24.95" customHeight="1">
      <c r="A173" s="22" t="s">
        <v>1699</v>
      </c>
      <c r="F173" s="282"/>
    </row>
    <row r="174" spans="1:64" ht="24.95" customHeight="1">
      <c r="A174" s="22" t="s">
        <v>1225</v>
      </c>
      <c r="F174" s="282"/>
    </row>
    <row r="175" spans="1:64" s="59" customFormat="1" ht="24.95" customHeight="1">
      <c r="A175" s="27" t="s">
        <v>1700</v>
      </c>
      <c r="B175" s="27"/>
      <c r="C175" s="27"/>
      <c r="D175" s="27"/>
      <c r="E175" s="27"/>
      <c r="F175" s="42"/>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58"/>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spans="1:64" s="59" customFormat="1" ht="24.95" customHeight="1">
      <c r="A176" s="27" t="s">
        <v>212</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213</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214</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1701</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215</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216</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217</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218</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219</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220</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ht="24.95" customHeight="1">
      <c r="A186" s="27" t="s">
        <v>221</v>
      </c>
    </row>
    <row r="187" spans="1:64" ht="24.95" customHeight="1">
      <c r="A187" s="27" t="s">
        <v>222</v>
      </c>
    </row>
    <row r="188" spans="1:64" ht="24.95" customHeight="1">
      <c r="A188" s="27" t="s">
        <v>223</v>
      </c>
    </row>
    <row r="189" spans="1:64" ht="24.95" customHeight="1">
      <c r="A189" s="27" t="s">
        <v>224</v>
      </c>
    </row>
    <row r="190" spans="1:64" ht="24.95" customHeight="1">
      <c r="A190" s="27" t="s">
        <v>1702</v>
      </c>
    </row>
    <row r="191" spans="1:64" ht="24.95" customHeight="1">
      <c r="A191" s="27" t="s">
        <v>226</v>
      </c>
    </row>
    <row r="192" spans="1:64" ht="24.95" customHeight="1">
      <c r="A192" s="27" t="s">
        <v>227</v>
      </c>
    </row>
    <row r="193" spans="1:42" ht="24.95" customHeight="1">
      <c r="A193" s="27" t="s">
        <v>1703</v>
      </c>
    </row>
    <row r="194" spans="1:42" ht="24.95" customHeight="1">
      <c r="A194" s="27" t="s">
        <v>229</v>
      </c>
    </row>
    <row r="195" spans="1:42" ht="24.95" customHeight="1">
      <c r="A195" s="27" t="s">
        <v>230</v>
      </c>
    </row>
    <row r="196" spans="1:42" ht="24.95" customHeight="1">
      <c r="A196" s="27" t="s">
        <v>1704</v>
      </c>
    </row>
    <row r="197" spans="1:42" ht="24.95" customHeight="1">
      <c r="A197" s="27" t="s">
        <v>232</v>
      </c>
    </row>
    <row r="198" spans="1:42" ht="24.95" customHeight="1">
      <c r="A198" s="27" t="s">
        <v>1705</v>
      </c>
    </row>
    <row r="199" spans="1:42" s="22" customFormat="1" ht="24.95" customHeight="1">
      <c r="A199" s="22" t="s">
        <v>234</v>
      </c>
      <c r="F199" s="42"/>
      <c r="AK199" s="58"/>
      <c r="AL199" s="60"/>
      <c r="AM199" s="60"/>
      <c r="AN199" s="60"/>
      <c r="AO199" s="60"/>
      <c r="AP199" s="60"/>
    </row>
    <row r="200" spans="1:42" ht="24.95" customHeight="1">
      <c r="A200" s="27" t="s">
        <v>235</v>
      </c>
    </row>
    <row r="201" spans="1:42" ht="24.95" customHeight="1">
      <c r="A201" s="27" t="s">
        <v>236</v>
      </c>
    </row>
    <row r="202" spans="1:42" ht="24.95" customHeight="1">
      <c r="A202" s="27" t="s">
        <v>237</v>
      </c>
    </row>
    <row r="203" spans="1:42" ht="24.95" customHeight="1">
      <c r="A203" s="27" t="s">
        <v>1706</v>
      </c>
    </row>
    <row r="204" spans="1:42" ht="24.95" customHeight="1">
      <c r="A204" s="27" t="s">
        <v>239</v>
      </c>
    </row>
    <row r="205" spans="1:42" ht="24.95" customHeight="1">
      <c r="A205" s="27" t="s">
        <v>1707</v>
      </c>
    </row>
    <row r="206" spans="1:42" ht="24.95" customHeight="1">
      <c r="A206" s="27" t="s">
        <v>241</v>
      </c>
    </row>
    <row r="207" spans="1:42" ht="24.95" customHeight="1">
      <c r="A207" s="27" t="s">
        <v>242</v>
      </c>
    </row>
    <row r="208" spans="1:42" ht="24.95" customHeight="1">
      <c r="A208" s="27" t="s">
        <v>243</v>
      </c>
    </row>
    <row r="209" spans="1:64" ht="24.95" customHeight="1">
      <c r="A209" s="27" t="s">
        <v>244</v>
      </c>
    </row>
    <row r="210" spans="1:64" ht="24.95" customHeight="1">
      <c r="A210" s="27" t="s">
        <v>245</v>
      </c>
    </row>
    <row r="211" spans="1:64" s="22" customFormat="1" ht="24.95" customHeight="1">
      <c r="A211" s="22" t="s">
        <v>246</v>
      </c>
      <c r="F211" s="42"/>
      <c r="AK211" s="58"/>
      <c r="AL211" s="60"/>
      <c r="AM211" s="60"/>
      <c r="AN211" s="60"/>
      <c r="AO211" s="60"/>
      <c r="AP211" s="60"/>
    </row>
    <row r="212" spans="1:64" s="22" customFormat="1" ht="24.95" customHeight="1">
      <c r="A212" s="22" t="s">
        <v>247</v>
      </c>
      <c r="F212" s="42"/>
      <c r="AK212" s="58"/>
      <c r="AL212" s="60"/>
      <c r="AM212" s="60"/>
      <c r="AN212" s="60"/>
      <c r="AO212" s="60"/>
      <c r="AP212" s="60"/>
    </row>
    <row r="213" spans="1:64" s="59" customFormat="1" ht="24.95" customHeight="1">
      <c r="A213" s="27" t="s">
        <v>1708</v>
      </c>
      <c r="B213" s="27"/>
      <c r="C213" s="27"/>
      <c r="D213" s="27"/>
      <c r="E213" s="27"/>
      <c r="F213" s="42"/>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58"/>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row>
    <row r="214" spans="1:64" ht="24.95" customHeight="1">
      <c r="A214" s="22"/>
    </row>
    <row r="215" spans="1:64" ht="24.95" customHeight="1">
      <c r="A215" s="22"/>
    </row>
    <row r="216" spans="1:64" ht="24.95" customHeight="1">
      <c r="F216" s="27"/>
      <c r="AK216" s="59"/>
    </row>
    <row r="217" spans="1:64" ht="24.95" customHeight="1">
      <c r="F217" s="27"/>
      <c r="AK217" s="59"/>
    </row>
    <row r="218" spans="1:64" ht="24.95" customHeight="1">
      <c r="F218" s="27"/>
      <c r="AK218" s="59"/>
    </row>
    <row r="219" spans="1:64" s="59" customFormat="1" ht="24.9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sheetData>
  <sheetProtection algorithmName="SHA-512" hashValue="fyMVWrnvXES5wGaQ6/P1rpHcJzqbMQod+GmGzLFtypxmcl5v7CxQS6hNrHvXkiEij3iqVxFI7LZhBndugRvkvg==" saltValue="5u5xS4BvASiiZrKCjzud3A==" spinCount="100000" sheet="1" objects="1" scenarios="1"/>
  <mergeCells count="105">
    <mergeCell ref="S90:U90"/>
    <mergeCell ref="W90:Y90"/>
    <mergeCell ref="AC89:AE89"/>
    <mergeCell ref="O89:Q89"/>
    <mergeCell ref="S89:U89"/>
    <mergeCell ref="W89:Y89"/>
    <mergeCell ref="N80:T80"/>
    <mergeCell ref="AC88:AF88"/>
    <mergeCell ref="W88:Z88"/>
    <mergeCell ref="AH89:AJ89"/>
    <mergeCell ref="AH90:AJ90"/>
    <mergeCell ref="D89:N89"/>
    <mergeCell ref="D90:N90"/>
    <mergeCell ref="C88:M88"/>
    <mergeCell ref="O88:R88"/>
    <mergeCell ref="S88:V88"/>
    <mergeCell ref="F73:L73"/>
    <mergeCell ref="F76:L76"/>
    <mergeCell ref="AL104:AO104"/>
    <mergeCell ref="D91:N91"/>
    <mergeCell ref="AC91:AE91"/>
    <mergeCell ref="O91:Q91"/>
    <mergeCell ref="S91:U91"/>
    <mergeCell ref="O92:Q92"/>
    <mergeCell ref="S92:U92"/>
    <mergeCell ref="W92:Y92"/>
    <mergeCell ref="W93:Y93"/>
    <mergeCell ref="AH94:AJ94"/>
    <mergeCell ref="AH95:AJ95"/>
    <mergeCell ref="AH96:AJ96"/>
    <mergeCell ref="AC92:AE92"/>
    <mergeCell ref="AH91:AJ91"/>
    <mergeCell ref="AH92:AJ92"/>
    <mergeCell ref="AH93:AJ93"/>
    <mergeCell ref="W91:Y91"/>
    <mergeCell ref="D93:N93"/>
    <mergeCell ref="O93:Q93"/>
    <mergeCell ref="S93:U93"/>
    <mergeCell ref="AY27:AY28"/>
    <mergeCell ref="AL31:AO31"/>
    <mergeCell ref="AH69:AH70"/>
    <mergeCell ref="A3:AJ3"/>
    <mergeCell ref="B17:G17"/>
    <mergeCell ref="H17:T17"/>
    <mergeCell ref="B18:G18"/>
    <mergeCell ref="H18:T18"/>
    <mergeCell ref="D14:E14"/>
    <mergeCell ref="G14:H14"/>
    <mergeCell ref="J14:K14"/>
    <mergeCell ref="S14:AD14"/>
    <mergeCell ref="B6:H6"/>
    <mergeCell ref="J31:P31"/>
    <mergeCell ref="X31:AD31"/>
    <mergeCell ref="N39:O39"/>
    <mergeCell ref="N42:O42"/>
    <mergeCell ref="M64:S64"/>
    <mergeCell ref="M67:S67"/>
    <mergeCell ref="M51:S51"/>
    <mergeCell ref="M47:S47"/>
    <mergeCell ref="BI27:BI28"/>
    <mergeCell ref="BJ27:BK28"/>
    <mergeCell ref="BL27:BL28"/>
    <mergeCell ref="AZ27:AZ28"/>
    <mergeCell ref="BA27:BB28"/>
    <mergeCell ref="BC27:BC28"/>
    <mergeCell ref="BD27:BE28"/>
    <mergeCell ref="BF27:BF28"/>
    <mergeCell ref="BG27:BH28"/>
    <mergeCell ref="M110:S110"/>
    <mergeCell ref="W94:Y94"/>
    <mergeCell ref="D96:N96"/>
    <mergeCell ref="O96:Q96"/>
    <mergeCell ref="S96:U96"/>
    <mergeCell ref="W96:Y96"/>
    <mergeCell ref="D95:N95"/>
    <mergeCell ref="O95:Q95"/>
    <mergeCell ref="S95:U95"/>
    <mergeCell ref="W95:Y95"/>
    <mergeCell ref="D94:N94"/>
    <mergeCell ref="O94:Q94"/>
    <mergeCell ref="S94:U94"/>
    <mergeCell ref="F119:AH119"/>
    <mergeCell ref="Z104:AF104"/>
    <mergeCell ref="D92:N92"/>
    <mergeCell ref="M104:S104"/>
    <mergeCell ref="M107:S107"/>
    <mergeCell ref="B89:B92"/>
    <mergeCell ref="L149:X149"/>
    <mergeCell ref="L146:X146"/>
    <mergeCell ref="L127:N127"/>
    <mergeCell ref="B118:E120"/>
    <mergeCell ref="J120:AD120"/>
    <mergeCell ref="B112:E114"/>
    <mergeCell ref="F112:AH112"/>
    <mergeCell ref="F113:AH113"/>
    <mergeCell ref="J114:AD114"/>
    <mergeCell ref="M116:S116"/>
    <mergeCell ref="F118:AH118"/>
    <mergeCell ref="B93:B96"/>
    <mergeCell ref="AC93:AE93"/>
    <mergeCell ref="AC94:AE94"/>
    <mergeCell ref="AC96:AE96"/>
    <mergeCell ref="AC95:AE95"/>
    <mergeCell ref="AC90:AE90"/>
    <mergeCell ref="O90:Q90"/>
  </mergeCells>
  <phoneticPr fontId="1"/>
  <conditionalFormatting sqref="A61:AJ78">
    <cfRule type="expression" dxfId="33" priority="1">
      <formula>$AK$59=TRUE</formula>
    </cfRule>
  </conditionalFormatting>
  <conditionalFormatting sqref="B6:H6">
    <cfRule type="expression" dxfId="32" priority="42">
      <formula>OR($AK$8=FALSE,$AK$12=FALSE)</formula>
    </cfRule>
  </conditionalFormatting>
  <conditionalFormatting sqref="I6">
    <cfRule type="expression" dxfId="31" priority="43">
      <formula>OR(AR8=FALSE,AR12=FALSE)</formula>
    </cfRule>
  </conditionalFormatting>
  <conditionalFormatting sqref="T30:AE32">
    <cfRule type="expression" dxfId="30" priority="50">
      <formula>$AK$28=FALSE</formula>
    </cfRule>
    <cfRule type="expression" dxfId="29" priority="51">
      <formula>$AK$28=FLASE</formula>
    </cfRule>
  </conditionalFormatting>
  <conditionalFormatting sqref="V103:AG105">
    <cfRule type="expression" dxfId="28" priority="49">
      <formula>$AK$28=FALSE</formula>
    </cfRule>
  </conditionalFormatting>
  <dataValidations count="2">
    <dataValidation imeMode="halfAlpha" allowBlank="1" showInputMessage="1" showErrorMessage="1" sqref="AF89:AF96 O89:O96 R89:S96 V89:W96 Z89:Z96 AC89:AC96"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0" max="35" man="1"/>
    <brk id="121"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124</xdr:row>
                    <xdr:rowOff>38100</xdr:rowOff>
                  </from>
                  <to>
                    <xdr:col>30</xdr:col>
                    <xdr:colOff>257175</xdr:colOff>
                    <xdr:row>124</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128</xdr:row>
                    <xdr:rowOff>28575</xdr:rowOff>
                  </from>
                  <to>
                    <xdr:col>31</xdr:col>
                    <xdr:colOff>0</xdr:colOff>
                    <xdr:row>128</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132</xdr:row>
                    <xdr:rowOff>38100</xdr:rowOff>
                  </from>
                  <to>
                    <xdr:col>30</xdr:col>
                    <xdr:colOff>257175</xdr:colOff>
                    <xdr:row>132</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58</xdr:row>
                    <xdr:rowOff>85725</xdr:rowOff>
                  </from>
                  <to>
                    <xdr:col>21</xdr:col>
                    <xdr:colOff>0</xdr:colOff>
                    <xdr:row>58</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68</xdr:row>
                    <xdr:rowOff>47625</xdr:rowOff>
                  </from>
                  <to>
                    <xdr:col>34</xdr:col>
                    <xdr:colOff>0</xdr:colOff>
                    <xdr:row>69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view="pageBreakPreview" zoomScale="80" zoomScaleNormal="100" zoomScaleSheetLayoutView="80" workbookViewId="0">
      <selection activeCell="I18" sqref="I18"/>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30" t="s">
        <v>1589</v>
      </c>
      <c r="B6" s="430"/>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row>
    <row r="7" spans="1:66" ht="15" customHeight="1">
      <c r="A7" s="43"/>
      <c r="B7" s="43"/>
      <c r="C7" s="43"/>
      <c r="D7" s="43"/>
      <c r="E7" s="43"/>
      <c r="G7" s="43"/>
      <c r="H7" s="43"/>
      <c r="I7" s="43"/>
    </row>
    <row r="8" spans="1:66" ht="30" customHeight="1">
      <c r="A8" s="209" t="s">
        <v>33</v>
      </c>
      <c r="B8" s="42"/>
      <c r="C8" s="146"/>
      <c r="D8" s="146"/>
      <c r="E8" s="146"/>
      <c r="F8" s="198"/>
      <c r="G8" s="26"/>
      <c r="H8" s="146"/>
      <c r="I8" s="146"/>
      <c r="J8" s="146"/>
      <c r="K8" s="146"/>
      <c r="L8" s="146"/>
      <c r="M8" s="211"/>
      <c r="N8" s="211"/>
      <c r="O8" s="211"/>
      <c r="P8" s="211"/>
      <c r="Q8" s="211"/>
      <c r="R8" s="211"/>
      <c r="S8" s="211"/>
      <c r="T8" s="211"/>
      <c r="U8" s="211"/>
      <c r="V8" s="211"/>
      <c r="W8" s="211"/>
      <c r="X8" s="211"/>
      <c r="Y8" s="211"/>
      <c r="Z8" s="146"/>
      <c r="AA8" s="146"/>
      <c r="AB8" s="146"/>
      <c r="AC8" s="146"/>
      <c r="AD8" s="146"/>
      <c r="AE8" s="146"/>
      <c r="AF8" s="146"/>
      <c r="AG8" s="146"/>
      <c r="AH8" s="31"/>
      <c r="AI8" s="31"/>
      <c r="AJ8" s="31"/>
      <c r="AK8" s="31"/>
      <c r="AL8" s="27"/>
      <c r="AM8" s="212"/>
      <c r="AN8" s="143"/>
      <c r="AO8" s="212"/>
      <c r="AP8" s="27"/>
      <c r="AQ8" s="27"/>
      <c r="AT8" s="213"/>
      <c r="AU8" s="22"/>
      <c r="AV8" s="22"/>
      <c r="AW8" s="22"/>
      <c r="AX8" s="22"/>
      <c r="AY8" s="22"/>
      <c r="AZ8" s="22"/>
      <c r="BA8" s="22"/>
      <c r="BB8" s="22"/>
      <c r="BC8" s="22"/>
      <c r="BD8" s="22"/>
    </row>
    <row r="9" spans="1:66" ht="24.95" customHeight="1">
      <c r="A9" s="23" t="s">
        <v>34</v>
      </c>
      <c r="B9" s="402" t="s">
        <v>35</v>
      </c>
      <c r="C9" s="402"/>
      <c r="D9" s="402"/>
      <c r="E9" s="402"/>
      <c r="F9" s="402"/>
      <c r="G9" s="402"/>
      <c r="H9" s="431" t="str">
        <f>IF(別添2!E6="","",別添2!E6)</f>
        <v/>
      </c>
      <c r="I9" s="431"/>
      <c r="J9" s="431"/>
      <c r="K9" s="431"/>
      <c r="L9" s="431"/>
      <c r="M9" s="431"/>
      <c r="N9" s="431"/>
      <c r="O9" s="431"/>
      <c r="P9" s="431"/>
      <c r="Q9" s="431"/>
      <c r="R9" s="431"/>
      <c r="S9" s="431"/>
      <c r="T9" s="431"/>
    </row>
    <row r="10" spans="1:66" ht="24.95" customHeight="1">
      <c r="B10" s="402" t="s">
        <v>36</v>
      </c>
      <c r="C10" s="402"/>
      <c r="D10" s="402"/>
      <c r="E10" s="402"/>
      <c r="F10" s="402"/>
      <c r="G10" s="402"/>
      <c r="H10" s="458" t="str">
        <f>IF(別添2!H28="","",別添2!H28)</f>
        <v/>
      </c>
      <c r="I10" s="458"/>
      <c r="J10" s="458"/>
      <c r="K10" s="458"/>
      <c r="L10" s="458"/>
      <c r="M10" s="458"/>
      <c r="N10" s="458"/>
      <c r="O10" s="458"/>
      <c r="P10" s="458"/>
      <c r="Q10" s="458"/>
      <c r="R10" s="458"/>
      <c r="S10" s="458"/>
      <c r="T10" s="458"/>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1238</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408"/>
      <c r="BB13" s="409"/>
      <c r="BC13" s="408"/>
      <c r="BD13" s="408"/>
      <c r="BE13" s="409"/>
      <c r="BF13" s="408"/>
      <c r="BG13" s="408"/>
      <c r="BH13" s="409"/>
      <c r="BI13" s="408"/>
      <c r="BJ13" s="408"/>
      <c r="BK13" s="409"/>
      <c r="BL13" s="408"/>
      <c r="BM13" s="408"/>
      <c r="BN13" s="408"/>
    </row>
    <row r="14" spans="1:66" ht="24.95" customHeight="1">
      <c r="A14" s="23"/>
      <c r="B14" s="43"/>
      <c r="C14" s="43"/>
      <c r="D14" s="43"/>
      <c r="E14" s="43"/>
      <c r="F14" s="57"/>
      <c r="G14" s="42" t="s">
        <v>296</v>
      </c>
      <c r="H14" s="43"/>
      <c r="Y14" s="42"/>
      <c r="Z14" s="42"/>
      <c r="AL14" s="58" t="b">
        <v>0</v>
      </c>
      <c r="AZ14" s="43"/>
      <c r="BA14" s="408"/>
      <c r="BB14" s="409"/>
      <c r="BC14" s="408"/>
      <c r="BD14" s="408"/>
      <c r="BE14" s="409"/>
      <c r="BF14" s="408"/>
      <c r="BG14" s="408"/>
      <c r="BH14" s="409"/>
      <c r="BI14" s="408"/>
      <c r="BJ14" s="408"/>
      <c r="BK14" s="409"/>
      <c r="BL14" s="408"/>
      <c r="BM14" s="408"/>
      <c r="BN14" s="408"/>
    </row>
    <row r="15" spans="1:66" ht="24.95" customHeight="1">
      <c r="A15" s="23"/>
      <c r="B15" s="43"/>
      <c r="C15" s="43"/>
      <c r="D15" s="43"/>
      <c r="E15" s="43"/>
      <c r="F15" s="57"/>
      <c r="G15" s="42" t="s">
        <v>297</v>
      </c>
      <c r="H15" s="43"/>
      <c r="AL15" s="59" t="b">
        <v>0</v>
      </c>
      <c r="AZ15" s="43"/>
      <c r="BA15" s="408"/>
      <c r="BB15" s="409"/>
      <c r="BC15" s="408"/>
      <c r="BD15" s="408"/>
      <c r="BE15" s="409"/>
      <c r="BF15" s="408"/>
      <c r="BG15" s="408"/>
      <c r="BH15" s="409"/>
      <c r="BI15" s="408"/>
      <c r="BJ15" s="408"/>
      <c r="BK15" s="409"/>
      <c r="BL15" s="408"/>
      <c r="BM15" s="408"/>
      <c r="BN15" s="408"/>
    </row>
    <row r="16" spans="1:66" ht="24.95" customHeight="1">
      <c r="A16" s="23"/>
      <c r="B16" s="43"/>
      <c r="C16" s="43"/>
      <c r="D16" s="43"/>
      <c r="E16" s="43"/>
      <c r="F16" s="57"/>
      <c r="G16" s="42" t="s">
        <v>1283</v>
      </c>
      <c r="H16" s="43"/>
      <c r="Y16" s="42"/>
      <c r="Z16" s="42"/>
      <c r="AL16" s="58" t="b">
        <v>0</v>
      </c>
      <c r="AZ16" s="43"/>
      <c r="BA16" s="408"/>
      <c r="BB16" s="409"/>
      <c r="BC16" s="408"/>
      <c r="BD16" s="408"/>
      <c r="BE16" s="409"/>
      <c r="BF16" s="408"/>
      <c r="BG16" s="408"/>
      <c r="BH16" s="409"/>
      <c r="BI16" s="408"/>
      <c r="BJ16" s="408"/>
      <c r="BK16" s="409"/>
      <c r="BL16" s="408"/>
      <c r="BM16" s="408"/>
      <c r="BN16" s="408"/>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408" t="s">
        <v>16</v>
      </c>
      <c r="H18" s="408"/>
      <c r="I18" s="313"/>
      <c r="J18" s="22" t="s">
        <v>17</v>
      </c>
      <c r="K18" s="444"/>
      <c r="L18" s="444"/>
      <c r="M18" s="43" t="s">
        <v>18</v>
      </c>
      <c r="N18" s="325"/>
      <c r="O18" s="563" t="s">
        <v>1866</v>
      </c>
      <c r="P18" s="325"/>
      <c r="Q18" s="43"/>
      <c r="R18" s="43"/>
      <c r="S18" s="43"/>
      <c r="T18" s="43"/>
      <c r="U18" s="43"/>
      <c r="V18" s="43"/>
      <c r="W18" s="43"/>
      <c r="X18" s="288"/>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118" t="s">
        <v>1865</v>
      </c>
      <c r="P19" s="43"/>
      <c r="Q19" s="43"/>
      <c r="R19" s="43"/>
      <c r="S19" s="43"/>
      <c r="T19" s="43"/>
      <c r="U19" s="43"/>
      <c r="V19" s="43"/>
      <c r="W19" s="43"/>
      <c r="X19" s="288"/>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373" t="s">
        <v>1861</v>
      </c>
      <c r="P20" s="43"/>
      <c r="Q20" s="43"/>
      <c r="R20" s="43"/>
      <c r="S20" s="43"/>
    </row>
    <row r="21" spans="1:66" ht="24.95" customHeight="1">
      <c r="A21" s="23"/>
      <c r="B21" s="42" t="s">
        <v>1727</v>
      </c>
      <c r="C21" s="43"/>
      <c r="D21" s="43"/>
      <c r="E21" s="43"/>
      <c r="H21" s="43"/>
      <c r="I21" s="43"/>
      <c r="J21" s="43"/>
      <c r="K21" s="43"/>
      <c r="L21" s="43"/>
      <c r="M21" s="43"/>
      <c r="N21" s="43"/>
      <c r="O21" s="43"/>
      <c r="P21" s="43"/>
      <c r="Q21" s="43"/>
      <c r="R21" s="43"/>
      <c r="S21" s="43"/>
    </row>
    <row r="22" spans="1:66" ht="24.75" customHeight="1">
      <c r="A22" s="23"/>
      <c r="C22" s="42" t="s">
        <v>1237</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57" t="s">
        <v>1239</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5" t="s">
        <v>1729</v>
      </c>
      <c r="C25" s="284"/>
      <c r="D25" s="284"/>
      <c r="E25" s="284"/>
      <c r="F25" s="285"/>
      <c r="H25" s="284"/>
      <c r="I25" s="284"/>
      <c r="J25" s="284"/>
      <c r="K25" s="284"/>
      <c r="L25" s="284"/>
      <c r="M25" s="284"/>
      <c r="N25" s="284"/>
      <c r="O25" s="284"/>
      <c r="P25" s="284"/>
      <c r="Q25" s="284"/>
      <c r="R25" s="284"/>
      <c r="S25" s="284"/>
    </row>
    <row r="26" spans="1:66" ht="24.75" customHeight="1">
      <c r="A26" s="23"/>
      <c r="C26" s="285" t="s">
        <v>1590</v>
      </c>
      <c r="D26" s="284"/>
      <c r="E26" s="284"/>
      <c r="F26" s="285"/>
      <c r="H26" s="284"/>
      <c r="I26" s="284"/>
      <c r="J26" s="284"/>
      <c r="K26" s="284"/>
      <c r="L26" s="284"/>
      <c r="M26" s="284"/>
      <c r="N26" s="284"/>
      <c r="O26" s="284"/>
      <c r="P26" s="284"/>
      <c r="Q26" s="284"/>
      <c r="R26" s="284"/>
      <c r="S26" s="284"/>
      <c r="AE26" s="27" t="s">
        <v>300</v>
      </c>
      <c r="AG26" s="57"/>
      <c r="AL26" s="58" t="b">
        <v>0</v>
      </c>
      <c r="AN26" s="58">
        <f>IF(AL26=TRUE,1,0)</f>
        <v>0</v>
      </c>
    </row>
    <row r="27" spans="1:66" ht="24.75" customHeight="1">
      <c r="A27" s="23"/>
      <c r="C27" s="285"/>
      <c r="D27" s="284"/>
      <c r="E27" s="357" t="s">
        <v>1239</v>
      </c>
      <c r="F27" s="285"/>
      <c r="H27" s="284"/>
      <c r="I27" s="284"/>
      <c r="J27" s="284"/>
      <c r="K27" s="284"/>
      <c r="L27" s="284"/>
      <c r="M27" s="284"/>
      <c r="N27" s="284"/>
      <c r="O27" s="284"/>
      <c r="P27" s="284"/>
      <c r="Q27" s="284"/>
      <c r="R27" s="284"/>
      <c r="S27" s="284"/>
      <c r="AN27" s="58"/>
    </row>
    <row r="28" spans="1:66" ht="24.75" customHeight="1">
      <c r="A28" s="23"/>
      <c r="C28" s="285" t="s">
        <v>1733</v>
      </c>
      <c r="D28" s="284"/>
      <c r="E28" s="284"/>
      <c r="F28" s="285"/>
      <c r="H28" s="284"/>
      <c r="I28" s="284"/>
      <c r="J28" s="284"/>
      <c r="K28" s="284"/>
      <c r="L28" s="284"/>
      <c r="M28" s="284"/>
      <c r="N28" s="284"/>
      <c r="O28" s="284"/>
      <c r="P28" s="284"/>
      <c r="Q28" s="284"/>
      <c r="R28" s="284"/>
      <c r="S28" s="284"/>
      <c r="AE28" s="27" t="s">
        <v>300</v>
      </c>
      <c r="AG28" s="57"/>
      <c r="AL28" s="58" t="b">
        <v>0</v>
      </c>
      <c r="AN28" s="58">
        <f>IF(AL28=TRUE,1,0)</f>
        <v>0</v>
      </c>
    </row>
    <row r="29" spans="1:66" ht="24.75" customHeight="1">
      <c r="A29" s="23"/>
      <c r="C29" s="285"/>
      <c r="D29" s="284"/>
      <c r="E29" s="357" t="s">
        <v>1239</v>
      </c>
      <c r="F29" s="285"/>
      <c r="H29" s="284"/>
      <c r="I29" s="284"/>
      <c r="J29" s="284"/>
      <c r="K29" s="284"/>
      <c r="L29" s="284"/>
      <c r="M29" s="284"/>
      <c r="N29" s="284"/>
      <c r="O29" s="284"/>
      <c r="P29" s="284"/>
      <c r="Q29" s="284"/>
      <c r="R29" s="284"/>
      <c r="S29" s="284"/>
      <c r="AN29" s="58"/>
    </row>
    <row r="30" spans="1:66" ht="15" customHeight="1">
      <c r="A30" s="23"/>
      <c r="C30" s="285"/>
      <c r="D30" s="284"/>
      <c r="E30" s="285"/>
      <c r="F30" s="285"/>
      <c r="H30" s="284"/>
      <c r="I30" s="284"/>
      <c r="J30" s="284"/>
      <c r="K30" s="284"/>
      <c r="L30" s="284"/>
      <c r="M30" s="284"/>
      <c r="N30" s="284"/>
      <c r="O30" s="284"/>
      <c r="P30" s="284"/>
      <c r="Q30" s="284"/>
      <c r="R30" s="284"/>
      <c r="S30" s="284"/>
      <c r="AN30" s="58"/>
    </row>
    <row r="31" spans="1:66" ht="24.75" customHeight="1">
      <c r="A31" s="23"/>
      <c r="C31" s="287" t="s">
        <v>1591</v>
      </c>
      <c r="D31" s="288"/>
      <c r="E31" s="288"/>
      <c r="F31" s="287"/>
      <c r="H31" s="288"/>
      <c r="I31" s="288"/>
      <c r="J31" s="288"/>
      <c r="K31" s="288"/>
      <c r="L31" s="288"/>
      <c r="M31" s="288"/>
      <c r="N31" s="288"/>
      <c r="O31" s="288"/>
      <c r="P31" s="288"/>
      <c r="Q31" s="288"/>
      <c r="R31" s="288"/>
      <c r="S31" s="288"/>
      <c r="AE31" s="27" t="s">
        <v>300</v>
      </c>
      <c r="AG31" s="57"/>
      <c r="AL31" s="58" t="b">
        <v>0</v>
      </c>
      <c r="AN31" s="58">
        <f>IF(AL31=TRUE,1,0)</f>
        <v>0</v>
      </c>
      <c r="AO31" s="181" t="s">
        <v>304</v>
      </c>
      <c r="AQ31" s="300" t="s">
        <v>1247</v>
      </c>
    </row>
    <row r="32" spans="1:66" ht="24.75" customHeight="1">
      <c r="A32" s="23"/>
      <c r="C32" s="287"/>
      <c r="D32" s="288"/>
      <c r="E32" s="357" t="s">
        <v>1730</v>
      </c>
      <c r="F32" s="287"/>
      <c r="H32" s="288"/>
      <c r="I32" s="288"/>
      <c r="J32" s="288"/>
      <c r="K32" s="288"/>
      <c r="L32" s="288"/>
      <c r="M32" s="288"/>
      <c r="N32" s="288"/>
      <c r="O32" s="288"/>
      <c r="P32" s="288"/>
      <c r="Q32" s="288"/>
      <c r="R32" s="288"/>
      <c r="S32" s="288"/>
      <c r="AN32" s="58"/>
      <c r="AO32" s="308">
        <v>2.2999999999999998</v>
      </c>
      <c r="AQ32" s="300" t="s">
        <v>1248</v>
      </c>
    </row>
    <row r="33" spans="1:47" ht="15" customHeight="1">
      <c r="A33" s="23"/>
      <c r="C33" s="287"/>
      <c r="D33" s="288"/>
      <c r="E33" s="287"/>
      <c r="F33" s="287"/>
      <c r="H33" s="288"/>
      <c r="I33" s="288"/>
      <c r="J33" s="288"/>
      <c r="K33" s="288"/>
      <c r="L33" s="288"/>
      <c r="M33" s="288"/>
      <c r="N33" s="288"/>
      <c r="O33" s="288"/>
      <c r="P33" s="288"/>
      <c r="Q33" s="288"/>
      <c r="R33" s="288"/>
      <c r="S33" s="288"/>
      <c r="AN33" s="58"/>
      <c r="AO33" s="300" t="s">
        <v>1502</v>
      </c>
      <c r="AQ33" s="359"/>
    </row>
    <row r="34" spans="1:47" ht="24.75" customHeight="1">
      <c r="A34" s="23"/>
      <c r="C34" s="349" t="s">
        <v>1732</v>
      </c>
      <c r="D34" s="348"/>
      <c r="E34" s="348"/>
      <c r="F34" s="349"/>
      <c r="H34" s="348"/>
      <c r="I34" s="348"/>
      <c r="J34" s="348"/>
      <c r="K34" s="348"/>
      <c r="L34" s="348"/>
      <c r="M34" s="348"/>
      <c r="N34" s="348"/>
      <c r="O34" s="348"/>
      <c r="P34" s="348"/>
      <c r="Q34" s="348"/>
      <c r="R34" s="348"/>
      <c r="S34" s="348"/>
      <c r="AE34" s="27" t="s">
        <v>300</v>
      </c>
      <c r="AG34" s="57"/>
      <c r="AL34" s="58" t="b">
        <v>0</v>
      </c>
      <c r="AN34" s="58">
        <f>IF(AL34=TRUE,1,0)</f>
        <v>0</v>
      </c>
      <c r="AO34" s="358"/>
      <c r="AP34" s="303"/>
      <c r="AQ34" s="303"/>
      <c r="AR34" s="261"/>
      <c r="AS34" s="261"/>
      <c r="AT34" s="261"/>
    </row>
    <row r="35" spans="1:47" ht="24.75" customHeight="1">
      <c r="A35" s="23"/>
      <c r="C35" s="349"/>
      <c r="D35" s="348"/>
      <c r="E35" s="357" t="s">
        <v>1731</v>
      </c>
      <c r="F35" s="349"/>
      <c r="H35" s="348"/>
      <c r="I35" s="348"/>
      <c r="J35" s="348"/>
      <c r="K35" s="348"/>
      <c r="L35" s="348"/>
      <c r="M35" s="348"/>
      <c r="N35" s="348"/>
      <c r="O35" s="348"/>
      <c r="P35" s="348"/>
      <c r="Q35" s="348"/>
      <c r="R35" s="348"/>
      <c r="S35" s="348"/>
      <c r="AN35" s="58"/>
      <c r="AO35" s="304"/>
      <c r="AP35" s="303"/>
      <c r="AQ35" s="303"/>
      <c r="AR35" s="261"/>
      <c r="AS35" s="261"/>
      <c r="AT35" s="261"/>
    </row>
    <row r="36" spans="1:47" ht="15" customHeight="1">
      <c r="A36" s="23"/>
      <c r="C36" s="349"/>
      <c r="D36" s="348"/>
      <c r="E36" s="349"/>
      <c r="F36" s="349"/>
      <c r="H36" s="348"/>
      <c r="I36" s="348"/>
      <c r="J36" s="348"/>
      <c r="K36" s="348"/>
      <c r="L36" s="348"/>
      <c r="M36" s="348"/>
      <c r="N36" s="348"/>
      <c r="O36" s="348"/>
      <c r="P36" s="348"/>
      <c r="Q36" s="348"/>
      <c r="R36" s="348"/>
      <c r="S36" s="348"/>
      <c r="AN36" s="58"/>
      <c r="AO36" s="303"/>
      <c r="AP36" s="303"/>
      <c r="AQ36" s="303"/>
      <c r="AR36" s="261"/>
      <c r="AS36" s="261"/>
      <c r="AT36" s="261"/>
    </row>
    <row r="37" spans="1:47" ht="24.95" customHeight="1">
      <c r="A37" s="23"/>
      <c r="B37" s="42" t="s">
        <v>1728</v>
      </c>
      <c r="D37" s="43"/>
      <c r="E37" s="43"/>
      <c r="H37" s="43"/>
      <c r="I37" s="22"/>
      <c r="J37" s="22"/>
      <c r="K37" s="22"/>
      <c r="L37" s="22"/>
      <c r="M37" s="22"/>
      <c r="N37" s="22"/>
      <c r="O37" s="22"/>
      <c r="P37" s="22"/>
      <c r="Q37" s="22"/>
      <c r="R37" s="22"/>
      <c r="S37" s="43"/>
      <c r="AO37" s="303"/>
      <c r="AP37" s="303"/>
      <c r="AQ37" s="303"/>
      <c r="AR37" s="261"/>
      <c r="AS37" s="261"/>
      <c r="AT37" s="261"/>
    </row>
    <row r="38" spans="1:47" ht="24.95" customHeight="1">
      <c r="A38" s="137"/>
      <c r="B38" s="50" t="s">
        <v>1579</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2"/>
      <c r="AD38" s="172"/>
      <c r="AE38" s="172"/>
      <c r="AF38" s="172"/>
      <c r="AG38" s="172"/>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7" customFormat="1" ht="24.95" customHeight="1">
      <c r="A40" s="182"/>
      <c r="B40" s="183" t="s">
        <v>302</v>
      </c>
      <c r="C40" s="50"/>
      <c r="D40" s="50"/>
      <c r="E40" s="50"/>
      <c r="F40" s="50"/>
      <c r="G40" s="50"/>
      <c r="H40" s="50"/>
      <c r="I40" s="50"/>
      <c r="J40" s="50"/>
      <c r="K40" s="50"/>
      <c r="L40" s="50"/>
      <c r="M40" s="50"/>
      <c r="N40" s="184"/>
      <c r="O40" s="184"/>
      <c r="P40" s="184"/>
      <c r="Q40" s="184"/>
      <c r="R40" s="184"/>
      <c r="S40" s="184"/>
      <c r="T40" s="184"/>
      <c r="U40" s="184"/>
      <c r="V40" s="184"/>
      <c r="W40" s="184"/>
      <c r="X40" s="184"/>
      <c r="Y40" s="184"/>
      <c r="Z40" s="184"/>
      <c r="AA40" s="184"/>
      <c r="AB40" s="184"/>
      <c r="AC40" s="185"/>
      <c r="AD40" s="185"/>
      <c r="AE40" s="185"/>
      <c r="AF40" s="185"/>
      <c r="AG40" s="185"/>
      <c r="AH40" s="184"/>
      <c r="AI40" s="186"/>
      <c r="AL40" s="188"/>
      <c r="AM40" s="189"/>
      <c r="AN40" s="34"/>
      <c r="AO40" s="189"/>
      <c r="AP40" s="189"/>
      <c r="AQ40" s="189"/>
    </row>
    <row r="41" spans="1:47" s="187" customFormat="1" ht="24.95" customHeight="1">
      <c r="A41" s="23"/>
      <c r="C41" s="307" t="s">
        <v>1844</v>
      </c>
      <c r="D41" s="50"/>
      <c r="E41" s="50"/>
      <c r="F41" s="50"/>
      <c r="G41" s="50"/>
      <c r="H41" s="50"/>
      <c r="I41" s="50"/>
      <c r="J41" s="50"/>
      <c r="K41" s="50"/>
      <c r="L41" s="50"/>
      <c r="M41" s="50"/>
      <c r="N41" s="191"/>
      <c r="O41" s="191"/>
      <c r="P41" s="191"/>
      <c r="Q41" s="191"/>
      <c r="R41" s="191"/>
      <c r="S41" s="191"/>
      <c r="T41" s="191"/>
      <c r="U41" s="191"/>
      <c r="V41" s="191"/>
      <c r="W41" s="191"/>
      <c r="X41" s="191"/>
      <c r="Y41" s="191"/>
      <c r="Z41" s="191"/>
      <c r="AA41" s="191"/>
      <c r="AB41" s="191"/>
      <c r="AC41" s="192"/>
      <c r="AD41" s="192"/>
      <c r="AE41" s="192"/>
      <c r="AF41" s="192"/>
      <c r="AG41" s="192"/>
      <c r="AH41" s="192"/>
      <c r="AI41" s="192"/>
      <c r="AL41" s="188"/>
      <c r="AM41" s="189"/>
      <c r="AN41" s="34"/>
      <c r="AO41" s="189"/>
      <c r="AP41" s="189"/>
      <c r="AQ41" s="189"/>
    </row>
    <row r="42" spans="1:47" s="187" customFormat="1" ht="24.95" customHeight="1" thickBot="1">
      <c r="A42" s="182"/>
      <c r="B42" s="190"/>
      <c r="C42" s="50"/>
      <c r="D42" s="50"/>
      <c r="E42" s="50"/>
      <c r="F42" s="50"/>
      <c r="G42" s="50"/>
      <c r="H42" s="50"/>
      <c r="I42" s="50"/>
      <c r="J42" s="50"/>
      <c r="K42" s="50"/>
      <c r="L42" s="50"/>
      <c r="M42" s="50"/>
      <c r="N42" s="191"/>
      <c r="O42" s="307" t="s">
        <v>303</v>
      </c>
      <c r="P42" s="191"/>
      <c r="Q42" s="191"/>
      <c r="R42" s="191"/>
      <c r="S42" s="190"/>
      <c r="T42" s="191"/>
      <c r="U42" s="191"/>
      <c r="V42" s="191"/>
      <c r="W42" s="191"/>
      <c r="X42" s="191"/>
      <c r="Y42" s="191"/>
      <c r="Z42" s="191"/>
      <c r="AA42" s="191"/>
      <c r="AB42" s="191"/>
      <c r="AC42" s="192"/>
      <c r="AD42" s="192"/>
      <c r="AE42" s="192"/>
      <c r="AF42" s="192"/>
      <c r="AG42" s="192"/>
      <c r="AH42" s="192"/>
      <c r="AI42" s="192"/>
      <c r="AL42" s="188"/>
      <c r="AM42" s="189"/>
      <c r="AP42" s="59"/>
      <c r="AQ42" s="300" t="s">
        <v>1247</v>
      </c>
      <c r="AR42" s="301"/>
      <c r="AS42" s="301"/>
    </row>
    <row r="43" spans="1:47" ht="35.1" customHeight="1">
      <c r="A43" s="137"/>
      <c r="B43" s="482" t="s">
        <v>1501</v>
      </c>
      <c r="C43" s="483"/>
      <c r="D43" s="483"/>
      <c r="E43" s="483"/>
      <c r="F43" s="483"/>
      <c r="G43" s="483"/>
      <c r="H43" s="483"/>
      <c r="I43" s="483"/>
      <c r="J43" s="483"/>
      <c r="K43" s="483"/>
      <c r="L43" s="483"/>
      <c r="M43" s="485" t="s">
        <v>1246</v>
      </c>
      <c r="N43" s="485"/>
      <c r="O43" s="485"/>
      <c r="P43" s="485"/>
      <c r="Q43" s="471" t="str">
        <f>_xlfn.TEXTJOIN("／",TRUE,IF(AL13,AQ43,""),IF(AL14,AR43,""),IF(OR(AL15,AL16),AS43,""))</f>
        <v/>
      </c>
      <c r="R43" s="471"/>
      <c r="S43" s="471"/>
      <c r="T43" s="471"/>
      <c r="U43" s="471"/>
      <c r="V43" s="471"/>
      <c r="W43" s="471"/>
      <c r="X43" s="471"/>
      <c r="Y43" s="471"/>
      <c r="Z43" s="471"/>
      <c r="AA43" s="471"/>
      <c r="AB43" s="299" t="s">
        <v>1245</v>
      </c>
      <c r="AC43" s="465" t="s">
        <v>16</v>
      </c>
      <c r="AD43" s="465"/>
      <c r="AE43" s="467"/>
      <c r="AF43" s="467"/>
      <c r="AG43" s="292" t="s">
        <v>17</v>
      </c>
      <c r="AH43" s="468"/>
      <c r="AI43" s="468"/>
      <c r="AJ43" s="293" t="s">
        <v>31</v>
      </c>
      <c r="AL43" s="27">
        <f>IF(DATE(2018+AE43,AH43,1) &lt;= DATE(2018+9,5,1),1,2)</f>
        <v>1</v>
      </c>
      <c r="AM43" s="22" t="s">
        <v>74</v>
      </c>
      <c r="AN43" s="303"/>
      <c r="AO43" s="303"/>
      <c r="AQ43" s="300" t="s">
        <v>1242</v>
      </c>
      <c r="AR43" s="300" t="s">
        <v>1243</v>
      </c>
      <c r="AS43" s="300" t="s">
        <v>1244</v>
      </c>
      <c r="AT43" s="59"/>
      <c r="AU43" s="59"/>
    </row>
    <row r="44" spans="1:47" ht="35.1" customHeight="1">
      <c r="A44" s="137"/>
      <c r="B44" s="480" t="s">
        <v>1841</v>
      </c>
      <c r="C44" s="481"/>
      <c r="D44" s="481"/>
      <c r="E44" s="481"/>
      <c r="F44" s="481"/>
      <c r="G44" s="481"/>
      <c r="H44" s="481"/>
      <c r="I44" s="481"/>
      <c r="J44" s="481"/>
      <c r="K44" s="481"/>
      <c r="L44" s="481"/>
      <c r="M44" s="481"/>
      <c r="N44" s="481"/>
      <c r="O44" s="481"/>
      <c r="P44" s="481"/>
      <c r="Q44" s="481"/>
      <c r="R44" s="481"/>
      <c r="S44" s="481"/>
      <c r="T44" s="481"/>
      <c r="U44" s="481"/>
      <c r="V44" s="481"/>
      <c r="W44" s="481"/>
      <c r="X44" s="481"/>
      <c r="Y44" s="481"/>
      <c r="Z44" s="481"/>
      <c r="AA44" s="481"/>
      <c r="AB44" s="481"/>
      <c r="AC44" s="481"/>
      <c r="AD44" s="481"/>
      <c r="AE44" s="469"/>
      <c r="AF44" s="469"/>
      <c r="AG44" s="469"/>
      <c r="AH44" s="469"/>
      <c r="AI44" s="469"/>
      <c r="AJ44" s="173" t="s">
        <v>306</v>
      </c>
      <c r="AL44" s="27"/>
      <c r="AM44" s="22" t="s">
        <v>75</v>
      </c>
      <c r="AN44" s="304"/>
      <c r="AO44" s="304"/>
      <c r="AR44" s="59"/>
      <c r="AS44" s="59"/>
    </row>
    <row r="45" spans="1:47" ht="35.1" customHeight="1">
      <c r="A45" s="137"/>
      <c r="B45" s="472" t="s">
        <v>1842</v>
      </c>
      <c r="C45" s="473"/>
      <c r="D45" s="473"/>
      <c r="E45" s="473"/>
      <c r="F45" s="473"/>
      <c r="G45" s="473"/>
      <c r="H45" s="473"/>
      <c r="I45" s="473"/>
      <c r="J45" s="473"/>
      <c r="K45" s="473"/>
      <c r="L45" s="473"/>
      <c r="M45" s="473"/>
      <c r="N45" s="473"/>
      <c r="O45" s="473"/>
      <c r="P45" s="473"/>
      <c r="Q45" s="473"/>
      <c r="R45" s="473"/>
      <c r="S45" s="473"/>
      <c r="T45" s="473"/>
      <c r="U45" s="473"/>
      <c r="V45" s="473"/>
      <c r="W45" s="473"/>
      <c r="X45" s="473"/>
      <c r="Y45" s="473"/>
      <c r="Z45" s="473"/>
      <c r="AA45" s="473"/>
      <c r="AB45" s="473"/>
      <c r="AC45" s="473"/>
      <c r="AD45" s="473"/>
      <c r="AE45" s="466"/>
      <c r="AF45" s="466"/>
      <c r="AG45" s="466"/>
      <c r="AH45" s="466"/>
      <c r="AI45" s="466"/>
      <c r="AJ45" s="173" t="s">
        <v>307</v>
      </c>
      <c r="AL45" s="27"/>
      <c r="AM45" s="58"/>
      <c r="AN45" s="305"/>
      <c r="AO45" s="305"/>
      <c r="AR45" s="59"/>
      <c r="AS45" s="59"/>
    </row>
    <row r="46" spans="1:47" ht="35.1" customHeight="1">
      <c r="A46" s="137"/>
      <c r="B46" s="486" t="s">
        <v>1507</v>
      </c>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66"/>
      <c r="AF46" s="466"/>
      <c r="AG46" s="466"/>
      <c r="AH46" s="466"/>
      <c r="AI46" s="466"/>
      <c r="AJ46" s="174" t="s">
        <v>307</v>
      </c>
      <c r="AL46" s="27"/>
      <c r="AM46" s="58"/>
      <c r="AN46" s="302" t="s">
        <v>304</v>
      </c>
      <c r="AO46" s="302" t="s">
        <v>305</v>
      </c>
      <c r="AR46" s="59"/>
      <c r="AS46" s="59"/>
    </row>
    <row r="47" spans="1:47" ht="35.1" customHeight="1" thickBot="1">
      <c r="A47" s="137"/>
      <c r="B47" s="478" t="str">
        <f>IF(AL43=1,AN48,AO48)</f>
        <v>（Ⅴ）施設基準要件を満たすために必要な賃上げ額【（Ⅳ）×0.055】</v>
      </c>
      <c r="C47" s="479"/>
      <c r="D47" s="479"/>
      <c r="E47" s="479"/>
      <c r="F47" s="479"/>
      <c r="G47" s="479"/>
      <c r="H47" s="479"/>
      <c r="I47" s="479"/>
      <c r="J47" s="479"/>
      <c r="K47" s="479"/>
      <c r="L47" s="479"/>
      <c r="M47" s="479"/>
      <c r="N47" s="479"/>
      <c r="O47" s="479"/>
      <c r="P47" s="479"/>
      <c r="Q47" s="479"/>
      <c r="R47" s="479"/>
      <c r="S47" s="479"/>
      <c r="T47" s="479"/>
      <c r="U47" s="479"/>
      <c r="V47" s="479"/>
      <c r="W47" s="479"/>
      <c r="X47" s="479"/>
      <c r="Y47" s="479"/>
      <c r="Z47" s="479"/>
      <c r="AA47" s="479"/>
      <c r="AB47" s="479"/>
      <c r="AC47" s="479"/>
      <c r="AD47" s="479"/>
      <c r="AE47" s="474" t="str">
        <f>_xlfn.LET(_xlpm.x,IF(AL43=1,AE46*(AN47/100),AE46*(AO47/100)),IF(_xlpm.x=0,"",_xlpm.x))</f>
        <v/>
      </c>
      <c r="AF47" s="474"/>
      <c r="AG47" s="474"/>
      <c r="AH47" s="474"/>
      <c r="AI47" s="474"/>
      <c r="AJ47" s="237" t="s">
        <v>307</v>
      </c>
      <c r="AL47" s="27"/>
      <c r="AM47" s="58"/>
      <c r="AN47" s="180">
        <v>5.5</v>
      </c>
      <c r="AO47" s="180">
        <v>8.6999999999999993</v>
      </c>
      <c r="AR47" s="59"/>
      <c r="AS47" s="59"/>
    </row>
    <row r="48" spans="1:47" ht="15" customHeight="1">
      <c r="A48" s="137"/>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5"/>
      <c r="AE48" s="177"/>
      <c r="AF48" s="177"/>
      <c r="AG48" s="177"/>
      <c r="AH48" s="177"/>
      <c r="AI48" s="177"/>
      <c r="AJ48" s="178"/>
      <c r="AL48" s="27"/>
      <c r="AM48" s="58"/>
      <c r="AN48" s="148" t="s">
        <v>1503</v>
      </c>
      <c r="AO48" s="148" t="s">
        <v>1504</v>
      </c>
      <c r="AR48" s="59"/>
      <c r="AS48" s="59"/>
    </row>
    <row r="49" spans="1:45" ht="24.95" customHeight="1">
      <c r="A49" s="23"/>
      <c r="C49" s="307" t="s">
        <v>1291</v>
      </c>
      <c r="D49" s="50"/>
      <c r="E49" s="50"/>
      <c r="F49" s="50"/>
      <c r="G49" s="50"/>
      <c r="H49" s="50"/>
      <c r="I49" s="50"/>
      <c r="J49" s="50"/>
      <c r="K49" s="50"/>
      <c r="L49" s="50"/>
      <c r="M49" s="50"/>
      <c r="N49" s="191"/>
      <c r="O49" s="191"/>
      <c r="P49" s="191"/>
      <c r="Q49" s="191"/>
      <c r="R49" s="191"/>
      <c r="S49" s="191"/>
      <c r="T49" s="191"/>
      <c r="U49" s="191"/>
      <c r="V49" s="191"/>
      <c r="W49" s="191"/>
      <c r="X49" s="191"/>
      <c r="Y49" s="191"/>
      <c r="Z49" s="191"/>
      <c r="AA49" s="191"/>
      <c r="AB49" s="191"/>
      <c r="AC49" s="192"/>
      <c r="AD49" s="192"/>
      <c r="AE49" s="192"/>
      <c r="AF49" s="192"/>
      <c r="AG49" s="192"/>
      <c r="AH49" s="192"/>
      <c r="AI49" s="192"/>
      <c r="AJ49" s="187"/>
      <c r="AK49" s="187"/>
      <c r="AL49" s="27"/>
      <c r="AM49" s="58"/>
      <c r="AN49" s="148"/>
      <c r="AO49" s="148"/>
      <c r="AR49" s="59"/>
      <c r="AS49" s="59"/>
    </row>
    <row r="50" spans="1:45" ht="24.95" customHeight="1" thickBot="1">
      <c r="A50" s="182"/>
      <c r="B50" s="190"/>
      <c r="C50" s="50"/>
      <c r="D50" s="50"/>
      <c r="E50" s="50"/>
      <c r="F50" s="50"/>
      <c r="G50" s="50"/>
      <c r="H50" s="50"/>
      <c r="I50" s="50"/>
      <c r="J50" s="50"/>
      <c r="K50" s="50"/>
      <c r="L50" s="50"/>
      <c r="M50" s="50"/>
      <c r="N50" s="191"/>
      <c r="O50" s="307" t="s">
        <v>308</v>
      </c>
      <c r="P50" s="191"/>
      <c r="Q50" s="191"/>
      <c r="R50" s="191"/>
      <c r="S50" s="191"/>
      <c r="T50" s="191"/>
      <c r="U50" s="191"/>
      <c r="V50" s="191"/>
      <c r="W50" s="191"/>
      <c r="X50" s="191"/>
      <c r="Y50" s="191"/>
      <c r="Z50" s="191"/>
      <c r="AA50" s="191"/>
      <c r="AB50" s="191"/>
      <c r="AC50" s="192"/>
      <c r="AD50" s="192"/>
      <c r="AE50" s="192"/>
      <c r="AF50" s="192"/>
      <c r="AG50" s="192"/>
      <c r="AH50" s="192"/>
      <c r="AI50" s="192"/>
      <c r="AJ50" s="187"/>
      <c r="AK50" s="187"/>
      <c r="AL50" s="27"/>
      <c r="AM50" s="58"/>
      <c r="AN50" s="290"/>
      <c r="AO50" s="148"/>
      <c r="AR50" s="59"/>
      <c r="AS50" s="59"/>
    </row>
    <row r="51" spans="1:45" ht="35.1" customHeight="1">
      <c r="A51" s="137"/>
      <c r="B51" s="482" t="s">
        <v>1501</v>
      </c>
      <c r="C51" s="483"/>
      <c r="D51" s="483"/>
      <c r="E51" s="483"/>
      <c r="F51" s="483"/>
      <c r="G51" s="483"/>
      <c r="H51" s="483"/>
      <c r="I51" s="483"/>
      <c r="J51" s="483"/>
      <c r="K51" s="483"/>
      <c r="L51" s="483"/>
      <c r="M51" s="484" t="s">
        <v>1246</v>
      </c>
      <c r="N51" s="484"/>
      <c r="O51" s="484"/>
      <c r="P51" s="484"/>
      <c r="Q51" s="471" t="str">
        <f>_xlfn.TEXTJOIN("／",TRUE,IF(AL13,AQ43,""),IF(AL14,AR43,""),IF(OR(AL15,AL16),AS43,""))</f>
        <v/>
      </c>
      <c r="R51" s="471"/>
      <c r="S51" s="471"/>
      <c r="T51" s="471"/>
      <c r="U51" s="471"/>
      <c r="V51" s="471"/>
      <c r="W51" s="471"/>
      <c r="X51" s="471"/>
      <c r="Y51" s="471"/>
      <c r="Z51" s="471"/>
      <c r="AA51" s="471"/>
      <c r="AB51" s="299" t="s">
        <v>1245</v>
      </c>
      <c r="AC51" s="465" t="s">
        <v>16</v>
      </c>
      <c r="AD51" s="465"/>
      <c r="AE51" s="467"/>
      <c r="AF51" s="467"/>
      <c r="AG51" s="292" t="s">
        <v>17</v>
      </c>
      <c r="AH51" s="468"/>
      <c r="AI51" s="468"/>
      <c r="AJ51" s="293" t="s">
        <v>31</v>
      </c>
      <c r="AL51" s="27">
        <f>IF(DATE(2018+AE51,AH51,1) &lt;= DATE(2018+9,5,1),1,2)</f>
        <v>1</v>
      </c>
      <c r="AM51" s="22" t="s">
        <v>74</v>
      </c>
      <c r="AN51" s="303"/>
      <c r="AO51" s="148"/>
      <c r="AR51" s="59"/>
      <c r="AS51" s="59"/>
    </row>
    <row r="52" spans="1:45" s="187" customFormat="1" ht="35.1" customHeight="1">
      <c r="A52" s="137"/>
      <c r="B52" s="480" t="s">
        <v>1841</v>
      </c>
      <c r="C52" s="481"/>
      <c r="D52" s="481"/>
      <c r="E52" s="481"/>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481"/>
      <c r="AD52" s="481"/>
      <c r="AE52" s="469"/>
      <c r="AF52" s="469"/>
      <c r="AG52" s="469"/>
      <c r="AH52" s="469"/>
      <c r="AI52" s="469"/>
      <c r="AJ52" s="173" t="s">
        <v>306</v>
      </c>
      <c r="AK52" s="27"/>
      <c r="AL52" s="27"/>
      <c r="AM52" s="22" t="s">
        <v>75</v>
      </c>
      <c r="AN52" s="304"/>
      <c r="AO52" s="148"/>
      <c r="AP52" s="59"/>
      <c r="AQ52" s="59"/>
    </row>
    <row r="53" spans="1:45" s="187" customFormat="1" ht="35.1" customHeight="1">
      <c r="A53" s="137"/>
      <c r="B53" s="476" t="s">
        <v>1843</v>
      </c>
      <c r="C53" s="477"/>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66"/>
      <c r="AF53" s="466"/>
      <c r="AG53" s="466"/>
      <c r="AH53" s="466"/>
      <c r="AI53" s="466"/>
      <c r="AJ53" s="173" t="s">
        <v>307</v>
      </c>
      <c r="AK53" s="27"/>
      <c r="AL53" s="188"/>
      <c r="AM53" s="189"/>
      <c r="AN53" s="148"/>
      <c r="AO53" s="148"/>
      <c r="AP53" s="59"/>
      <c r="AQ53" s="59"/>
    </row>
    <row r="54" spans="1:45" ht="35.1" customHeight="1">
      <c r="A54" s="137"/>
      <c r="B54" s="476" t="s">
        <v>1507</v>
      </c>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66"/>
      <c r="AF54" s="466"/>
      <c r="AG54" s="466"/>
      <c r="AH54" s="466"/>
      <c r="AI54" s="466"/>
      <c r="AJ54" s="174" t="s">
        <v>307</v>
      </c>
      <c r="AL54" s="27"/>
      <c r="AM54" s="58"/>
      <c r="AN54" s="180"/>
      <c r="AO54" s="180"/>
      <c r="AR54" s="59"/>
      <c r="AS54" s="59"/>
    </row>
    <row r="55" spans="1:45" ht="35.1" customHeight="1" thickBot="1">
      <c r="A55" s="137"/>
      <c r="B55" s="478" t="str">
        <f>IF(AL51=1,AN56,AO56)</f>
        <v>（Ⅴ）施設基準要件を満たすために必要な賃上げ額【（Ⅳ）×0.08】</v>
      </c>
      <c r="C55" s="479"/>
      <c r="D55" s="479"/>
      <c r="E55" s="479"/>
      <c r="F55" s="479"/>
      <c r="G55" s="479"/>
      <c r="H55" s="479"/>
      <c r="I55" s="479"/>
      <c r="J55" s="479"/>
      <c r="K55" s="479"/>
      <c r="L55" s="479"/>
      <c r="M55" s="479"/>
      <c r="N55" s="479"/>
      <c r="O55" s="479"/>
      <c r="P55" s="479"/>
      <c r="Q55" s="479"/>
      <c r="R55" s="479"/>
      <c r="S55" s="479"/>
      <c r="T55" s="479"/>
      <c r="U55" s="479"/>
      <c r="V55" s="479"/>
      <c r="W55" s="479"/>
      <c r="X55" s="479"/>
      <c r="Y55" s="479"/>
      <c r="Z55" s="479"/>
      <c r="AA55" s="479"/>
      <c r="AB55" s="479"/>
      <c r="AC55" s="479"/>
      <c r="AD55" s="479"/>
      <c r="AE55" s="464" t="str">
        <f>_xlfn.LET(_xlpm.x,IF(AL51=1,AE54*(AN55/100),AE54*(AO55/100)),IF(_xlpm.x=0,"",_xlpm.x))</f>
        <v/>
      </c>
      <c r="AF55" s="464"/>
      <c r="AG55" s="464"/>
      <c r="AH55" s="464"/>
      <c r="AI55" s="464"/>
      <c r="AJ55" s="237" t="s">
        <v>307</v>
      </c>
      <c r="AL55" s="27"/>
      <c r="AM55" s="58"/>
      <c r="AN55" s="180">
        <v>8</v>
      </c>
      <c r="AO55" s="180">
        <v>13.7</v>
      </c>
      <c r="AR55" s="59"/>
      <c r="AS55" s="59"/>
    </row>
    <row r="56" spans="1:45" ht="15" customHeight="1">
      <c r="A56" s="137"/>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5"/>
      <c r="AE56" s="177"/>
      <c r="AF56" s="177"/>
      <c r="AG56" s="177"/>
      <c r="AH56" s="177"/>
      <c r="AI56" s="177"/>
      <c r="AJ56" s="178"/>
      <c r="AL56" s="27"/>
      <c r="AM56" s="58"/>
      <c r="AN56" s="291" t="s">
        <v>1505</v>
      </c>
      <c r="AO56" s="291" t="s">
        <v>1506</v>
      </c>
      <c r="AR56" s="59"/>
      <c r="AS56" s="59"/>
    </row>
    <row r="57" spans="1:45" ht="24.95" customHeight="1">
      <c r="A57" s="23"/>
      <c r="C57" s="360" t="s">
        <v>1734</v>
      </c>
      <c r="D57" s="50"/>
      <c r="E57" s="50"/>
      <c r="F57" s="50"/>
      <c r="G57" s="50"/>
      <c r="H57" s="50"/>
      <c r="I57" s="50"/>
      <c r="J57" s="50"/>
      <c r="K57" s="50"/>
      <c r="L57" s="50"/>
      <c r="M57" s="50"/>
      <c r="N57" s="191"/>
      <c r="O57" s="191"/>
      <c r="P57" s="191"/>
      <c r="Q57" s="191"/>
      <c r="R57" s="191"/>
      <c r="S57" s="191"/>
      <c r="T57" s="191"/>
      <c r="U57" s="191"/>
      <c r="V57" s="191"/>
      <c r="W57" s="191"/>
      <c r="X57" s="191"/>
      <c r="Y57" s="191"/>
      <c r="Z57" s="191"/>
      <c r="AA57" s="191"/>
      <c r="AB57" s="191"/>
      <c r="AC57" s="192"/>
      <c r="AD57" s="192"/>
      <c r="AE57" s="192"/>
      <c r="AF57" s="192"/>
      <c r="AG57" s="192"/>
      <c r="AH57" s="192"/>
      <c r="AI57" s="192"/>
      <c r="AJ57" s="187"/>
      <c r="AK57" s="187"/>
      <c r="AL57" s="27"/>
      <c r="AM57" s="58"/>
      <c r="AN57" s="351"/>
      <c r="AO57" s="351"/>
      <c r="AR57" s="59"/>
      <c r="AS57" s="59"/>
    </row>
    <row r="58" spans="1:45" ht="24.95" customHeight="1" thickBot="1">
      <c r="A58" s="182"/>
      <c r="B58" s="190"/>
      <c r="C58" s="50"/>
      <c r="D58" s="190" t="s">
        <v>1719</v>
      </c>
      <c r="E58" s="190"/>
      <c r="F58" s="50"/>
      <c r="G58" s="50"/>
      <c r="H58" s="190"/>
      <c r="I58" s="50"/>
      <c r="J58" s="190"/>
      <c r="K58" s="50"/>
      <c r="L58" s="50"/>
      <c r="M58" s="50"/>
      <c r="N58" s="191"/>
      <c r="O58" s="307"/>
      <c r="P58" s="191"/>
      <c r="Q58" s="191"/>
      <c r="R58" s="191"/>
      <c r="S58" s="191"/>
      <c r="T58" s="191"/>
      <c r="U58" s="191"/>
      <c r="V58" s="191"/>
      <c r="W58" s="191"/>
      <c r="X58" s="191"/>
      <c r="Y58" s="191"/>
      <c r="Z58" s="191"/>
      <c r="AA58" s="191"/>
      <c r="AB58" s="191"/>
      <c r="AC58" s="192"/>
      <c r="AD58" s="192"/>
      <c r="AE58" s="192"/>
      <c r="AF58" s="192"/>
      <c r="AG58" s="192"/>
      <c r="AH58" s="192"/>
      <c r="AI58" s="192"/>
      <c r="AJ58" s="187"/>
      <c r="AK58" s="187"/>
      <c r="AL58" s="27"/>
      <c r="AM58" s="58"/>
      <c r="AN58" s="303"/>
      <c r="AO58" s="303"/>
      <c r="AR58" s="59"/>
      <c r="AS58" s="59"/>
    </row>
    <row r="59" spans="1:45" ht="35.1" customHeight="1">
      <c r="A59" s="137"/>
      <c r="B59" s="355" t="s">
        <v>1724</v>
      </c>
      <c r="C59" s="356"/>
      <c r="D59" s="356"/>
      <c r="E59" s="356"/>
      <c r="F59" s="356"/>
      <c r="G59" s="356"/>
      <c r="H59" s="356"/>
      <c r="I59" s="356"/>
      <c r="J59" s="356"/>
      <c r="K59" s="356"/>
      <c r="L59" s="356"/>
      <c r="M59" s="354"/>
      <c r="N59" s="354"/>
      <c r="O59" s="354"/>
      <c r="P59" s="354"/>
      <c r="Q59" s="353"/>
      <c r="R59" s="353"/>
      <c r="S59" s="353"/>
      <c r="T59" s="471" t="s">
        <v>1723</v>
      </c>
      <c r="U59" s="471"/>
      <c r="V59" s="471"/>
      <c r="W59" s="471"/>
      <c r="X59" s="471"/>
      <c r="Y59" s="471"/>
      <c r="Z59" s="471"/>
      <c r="AA59" s="471"/>
      <c r="AB59" s="471"/>
      <c r="AC59" s="465" t="s">
        <v>16</v>
      </c>
      <c r="AD59" s="465"/>
      <c r="AE59" s="489" t="str">
        <f>IF(I18="","",IF(AH59=1,I18+1,I18))</f>
        <v/>
      </c>
      <c r="AF59" s="489"/>
      <c r="AG59" s="350" t="s">
        <v>17</v>
      </c>
      <c r="AH59" s="488" t="str">
        <f>IF(K18="","",MONTH(DATE(2000,K18+1,1)))</f>
        <v/>
      </c>
      <c r="AI59" s="488"/>
      <c r="AJ59" s="293" t="s">
        <v>31</v>
      </c>
      <c r="AL59" s="27" t="e">
        <f>IF(DATE(2018+AE59,AH59,1) &lt;= DATE(2018+9,5,1),1,2)</f>
        <v>#VALUE!</v>
      </c>
      <c r="AM59" s="22" t="s">
        <v>74</v>
      </c>
      <c r="AN59" s="303"/>
      <c r="AO59" s="303"/>
      <c r="AR59" s="59"/>
      <c r="AS59" s="59"/>
    </row>
    <row r="60" spans="1:45" s="187" customFormat="1" ht="35.1" customHeight="1">
      <c r="A60" s="137"/>
      <c r="B60" s="480" t="s">
        <v>1725</v>
      </c>
      <c r="C60" s="481"/>
      <c r="D60" s="481"/>
      <c r="E60" s="481"/>
      <c r="F60" s="481"/>
      <c r="G60" s="481"/>
      <c r="H60" s="481"/>
      <c r="I60" s="481"/>
      <c r="J60" s="481"/>
      <c r="K60" s="481"/>
      <c r="L60" s="481"/>
      <c r="M60" s="481"/>
      <c r="N60" s="481"/>
      <c r="O60" s="481"/>
      <c r="P60" s="481"/>
      <c r="Q60" s="481"/>
      <c r="R60" s="481"/>
      <c r="S60" s="481"/>
      <c r="T60" s="481"/>
      <c r="U60" s="481"/>
      <c r="V60" s="481"/>
      <c r="W60" s="481"/>
      <c r="X60" s="481"/>
      <c r="Y60" s="481"/>
      <c r="Z60" s="481"/>
      <c r="AA60" s="481"/>
      <c r="AB60" s="481"/>
      <c r="AC60" s="481"/>
      <c r="AD60" s="481"/>
      <c r="AE60" s="469"/>
      <c r="AF60" s="469"/>
      <c r="AG60" s="469"/>
      <c r="AH60" s="469"/>
      <c r="AI60" s="469"/>
      <c r="AJ60" s="173" t="s">
        <v>306</v>
      </c>
      <c r="AK60" s="27"/>
      <c r="AL60" s="27"/>
      <c r="AM60" s="22" t="s">
        <v>75</v>
      </c>
      <c r="AN60" s="304"/>
      <c r="AO60" s="303"/>
      <c r="AP60" s="59"/>
      <c r="AQ60" s="59"/>
    </row>
    <row r="61" spans="1:45" s="187" customFormat="1" ht="35.1" customHeight="1">
      <c r="A61" s="137"/>
      <c r="B61" s="480" t="s">
        <v>1726</v>
      </c>
      <c r="C61" s="481"/>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66"/>
      <c r="AF61" s="466"/>
      <c r="AG61" s="466"/>
      <c r="AH61" s="466"/>
      <c r="AI61" s="466"/>
      <c r="AJ61" s="173" t="s">
        <v>307</v>
      </c>
      <c r="AK61" s="27"/>
      <c r="AL61" s="188"/>
      <c r="AM61" s="189"/>
      <c r="AN61" s="303"/>
      <c r="AO61" s="303"/>
      <c r="AP61" s="59"/>
      <c r="AQ61" s="59"/>
    </row>
    <row r="62" spans="1:45" ht="35.1" customHeight="1">
      <c r="A62" s="137"/>
      <c r="B62" s="476" t="s">
        <v>1507</v>
      </c>
      <c r="C62" s="477"/>
      <c r="D62" s="477"/>
      <c r="E62" s="477"/>
      <c r="F62" s="477"/>
      <c r="G62" s="477"/>
      <c r="H62" s="477"/>
      <c r="I62" s="477"/>
      <c r="J62" s="477"/>
      <c r="K62" s="477"/>
      <c r="L62" s="477"/>
      <c r="M62" s="477"/>
      <c r="N62" s="477"/>
      <c r="O62" s="477"/>
      <c r="P62" s="477"/>
      <c r="Q62" s="477"/>
      <c r="R62" s="477"/>
      <c r="S62" s="477"/>
      <c r="T62" s="477"/>
      <c r="U62" s="477"/>
      <c r="V62" s="477"/>
      <c r="W62" s="477"/>
      <c r="X62" s="477"/>
      <c r="Y62" s="477"/>
      <c r="Z62" s="477"/>
      <c r="AA62" s="477"/>
      <c r="AB62" s="477"/>
      <c r="AC62" s="477"/>
      <c r="AD62" s="477"/>
      <c r="AE62" s="466"/>
      <c r="AF62" s="466"/>
      <c r="AG62" s="466"/>
      <c r="AH62" s="466"/>
      <c r="AI62" s="466"/>
      <c r="AJ62" s="174" t="s">
        <v>307</v>
      </c>
      <c r="AL62" s="27"/>
      <c r="AM62" s="58"/>
      <c r="AN62" s="304"/>
      <c r="AO62" s="304"/>
      <c r="AR62" s="59"/>
      <c r="AS62" s="59"/>
    </row>
    <row r="63" spans="1:45" ht="35.1" customHeight="1" thickBot="1">
      <c r="A63" s="137"/>
      <c r="B63" s="478" t="s">
        <v>1720</v>
      </c>
      <c r="C63" s="479"/>
      <c r="D63" s="479"/>
      <c r="E63" s="479"/>
      <c r="F63" s="479"/>
      <c r="G63" s="479"/>
      <c r="H63" s="479"/>
      <c r="I63" s="479"/>
      <c r="J63" s="479"/>
      <c r="K63" s="479"/>
      <c r="L63" s="479"/>
      <c r="M63" s="479"/>
      <c r="N63" s="479"/>
      <c r="O63" s="479"/>
      <c r="P63" s="479"/>
      <c r="Q63" s="479"/>
      <c r="R63" s="479"/>
      <c r="S63" s="479"/>
      <c r="T63" s="479"/>
      <c r="U63" s="479"/>
      <c r="V63" s="479"/>
      <c r="W63" s="479"/>
      <c r="X63" s="479"/>
      <c r="Y63" s="479"/>
      <c r="Z63" s="479"/>
      <c r="AA63" s="479"/>
      <c r="AB63" s="479"/>
      <c r="AC63" s="479"/>
      <c r="AD63" s="479"/>
      <c r="AE63" s="464" t="str">
        <f>IFERROR(IF(AL59=1,AE62*(AN63/100),AE62*(AO63/100)),"")</f>
        <v/>
      </c>
      <c r="AF63" s="464"/>
      <c r="AG63" s="464"/>
      <c r="AH63" s="464"/>
      <c r="AI63" s="464"/>
      <c r="AJ63" s="237" t="s">
        <v>307</v>
      </c>
      <c r="AL63" s="27"/>
      <c r="AM63" s="58"/>
      <c r="AN63" s="304"/>
      <c r="AO63" s="304"/>
      <c r="AR63" s="59"/>
      <c r="AS63" s="59"/>
    </row>
    <row r="64" spans="1:45" ht="15" customHeight="1">
      <c r="A64" s="137"/>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5"/>
      <c r="AE64" s="177"/>
      <c r="AF64" s="177"/>
      <c r="AG64" s="177"/>
      <c r="AH64" s="177"/>
      <c r="AI64" s="177"/>
      <c r="AJ64" s="178"/>
      <c r="AL64" s="27"/>
      <c r="AM64" s="58"/>
      <c r="AN64" s="303"/>
      <c r="AO64" s="303"/>
      <c r="AR64" s="59"/>
      <c r="AS64" s="59"/>
    </row>
    <row r="65" spans="1:45" ht="35.1" customHeight="1">
      <c r="A65" s="23"/>
      <c r="B65" s="42" t="s">
        <v>309</v>
      </c>
      <c r="D65" s="43"/>
      <c r="E65" s="43"/>
      <c r="H65" s="43"/>
      <c r="I65" s="22"/>
      <c r="J65" s="22"/>
      <c r="K65" s="22"/>
      <c r="L65" s="22"/>
      <c r="M65" s="22"/>
      <c r="N65" s="22"/>
      <c r="O65" s="22"/>
      <c r="P65" s="22"/>
      <c r="Q65" s="22"/>
      <c r="R65" s="22"/>
      <c r="S65" s="43"/>
      <c r="AF65" s="229"/>
      <c r="AG65" s="229"/>
      <c r="AH65" s="229"/>
      <c r="AI65" s="229"/>
      <c r="AJ65" s="229"/>
      <c r="AK65" s="229"/>
      <c r="AL65" s="27"/>
      <c r="AM65" s="58"/>
      <c r="AO65" s="22"/>
      <c r="AR65" s="59"/>
      <c r="AS65" s="59"/>
    </row>
    <row r="66" spans="1:45" ht="20.100000000000001" customHeight="1" thickBot="1">
      <c r="A66" s="23"/>
      <c r="B66" s="42"/>
      <c r="D66" s="43"/>
      <c r="E66" s="43"/>
      <c r="H66" s="43"/>
      <c r="I66" s="22"/>
      <c r="J66" s="22"/>
      <c r="K66" s="22"/>
      <c r="L66" s="22"/>
      <c r="N66" s="22"/>
      <c r="O66" s="22"/>
      <c r="P66" s="22" t="s">
        <v>1249</v>
      </c>
      <c r="R66" s="22"/>
      <c r="S66" s="43"/>
      <c r="AF66" s="229"/>
      <c r="AG66" s="229"/>
      <c r="AH66" s="229"/>
      <c r="AI66" s="229"/>
      <c r="AJ66" s="229"/>
      <c r="AK66" s="229"/>
      <c r="AL66" s="27"/>
      <c r="AM66" s="58"/>
      <c r="AN66" s="22" t="s">
        <v>1721</v>
      </c>
      <c r="AR66" s="59"/>
      <c r="AS66" s="59"/>
    </row>
    <row r="67" spans="1:45" ht="30" customHeight="1" thickBot="1">
      <c r="A67" s="23"/>
      <c r="B67" s="42"/>
      <c r="D67" s="43"/>
      <c r="F67" s="27" t="s">
        <v>266</v>
      </c>
      <c r="G67" s="286" t="str">
        <f>IF(AL31=TRUE,AN69,AN67)</f>
        <v>｛①(Ⅲ)＋②(Ⅲ)｝－｛①(Ⅳ)＋①(Ⅴ)＋②(Ⅳ)＋②(Ⅴ)｝</v>
      </c>
      <c r="J67" s="22"/>
      <c r="K67" s="22"/>
      <c r="L67" s="22"/>
      <c r="M67" s="22"/>
      <c r="N67" s="22"/>
      <c r="O67" s="22"/>
      <c r="P67" s="22"/>
      <c r="Q67" s="22"/>
      <c r="R67" s="43"/>
      <c r="X67" s="475" t="s">
        <v>1592</v>
      </c>
      <c r="Y67" s="475"/>
      <c r="Z67" s="470" t="str">
        <f>IFERROR(IF(AL31=TRUE,AS69,AS67),"")</f>
        <v/>
      </c>
      <c r="AA67" s="470"/>
      <c r="AB67" s="470"/>
      <c r="AC67" s="470"/>
      <c r="AD67" s="470"/>
      <c r="AE67" s="470"/>
      <c r="AF67" s="470"/>
      <c r="AG67" s="43" t="s">
        <v>307</v>
      </c>
      <c r="AL67" s="27"/>
      <c r="AM67" s="58"/>
      <c r="AN67" s="22" t="s">
        <v>1514</v>
      </c>
      <c r="AR67" s="59"/>
      <c r="AS67" s="352" t="e">
        <f>(AE45+AE53)-((AE46+AE47)+(AE54+AE55))</f>
        <v>#VALUE!</v>
      </c>
    </row>
    <row r="68" spans="1:45" ht="30" customHeight="1" thickBot="1">
      <c r="A68" s="137"/>
      <c r="B68" s="42"/>
      <c r="D68" s="43"/>
      <c r="E68" s="287" t="s">
        <v>1250</v>
      </c>
      <c r="H68" s="43"/>
      <c r="I68" s="43"/>
      <c r="R68" s="43"/>
      <c r="S68" s="43"/>
      <c r="AL68" s="27"/>
      <c r="AM68" s="58"/>
      <c r="AN68" s="22" t="s">
        <v>1721</v>
      </c>
      <c r="AO68" s="22"/>
      <c r="AR68" s="59"/>
      <c r="AS68" s="59"/>
    </row>
    <row r="69" spans="1:45" ht="15" customHeight="1" thickBot="1">
      <c r="A69" s="137"/>
      <c r="B69" s="287"/>
      <c r="D69" s="288"/>
      <c r="E69" s="287"/>
      <c r="F69" s="287"/>
      <c r="H69" s="288"/>
      <c r="I69" s="288"/>
      <c r="R69" s="288"/>
      <c r="S69" s="288"/>
      <c r="AL69" s="27"/>
      <c r="AM69" s="58"/>
      <c r="AN69" s="22" t="s">
        <v>1722</v>
      </c>
      <c r="AO69" s="22"/>
      <c r="AR69" s="59"/>
      <c r="AS69" s="352" t="e">
        <f>AE61-(AE62+AE63)</f>
        <v>#VALUE!</v>
      </c>
    </row>
    <row r="70" spans="1:45" ht="35.1" customHeight="1">
      <c r="A70" s="137" t="s">
        <v>45</v>
      </c>
      <c r="B70" s="42" t="s">
        <v>310</v>
      </c>
      <c r="D70" s="43"/>
      <c r="E70" s="43"/>
      <c r="H70" s="43"/>
      <c r="I70" s="43"/>
      <c r="R70" s="43"/>
      <c r="S70" s="43"/>
      <c r="AL70" s="229"/>
    </row>
    <row r="71" spans="1:45" ht="30" customHeight="1">
      <c r="A71" s="23"/>
      <c r="B71" s="179" t="s">
        <v>311</v>
      </c>
      <c r="D71" s="43"/>
      <c r="E71" s="43"/>
      <c r="H71" s="43"/>
      <c r="I71" s="22"/>
      <c r="J71" s="22"/>
      <c r="K71" s="22"/>
      <c r="L71" s="22"/>
      <c r="M71" s="22"/>
      <c r="N71" s="22"/>
      <c r="O71" s="22"/>
      <c r="P71" s="22"/>
      <c r="Q71" s="22"/>
      <c r="R71" s="22"/>
      <c r="S71" s="43"/>
      <c r="AA71" s="204" t="s">
        <v>312</v>
      </c>
      <c r="AL71" s="229"/>
    </row>
    <row r="72" spans="1:45" ht="15" customHeight="1">
      <c r="A72" s="23"/>
      <c r="D72" s="43"/>
      <c r="E72" s="43"/>
      <c r="H72" s="43"/>
      <c r="I72" s="22"/>
      <c r="J72" s="22"/>
      <c r="K72" s="22"/>
      <c r="L72" s="22"/>
      <c r="M72" s="179" t="s">
        <v>313</v>
      </c>
      <c r="N72" s="22"/>
      <c r="O72" s="22"/>
      <c r="P72" s="22"/>
      <c r="R72" s="22"/>
      <c r="S72" s="43"/>
      <c r="AA72" s="204"/>
    </row>
    <row r="73" spans="1:45" ht="30" customHeight="1">
      <c r="A73" s="23"/>
      <c r="B73" s="179" t="s">
        <v>314</v>
      </c>
      <c r="D73" s="43"/>
      <c r="E73" s="43"/>
      <c r="H73" s="43"/>
      <c r="I73" s="22"/>
      <c r="J73" s="22"/>
      <c r="K73" s="22"/>
      <c r="L73" s="22"/>
      <c r="M73" s="22"/>
      <c r="N73" s="22"/>
      <c r="O73" s="22"/>
      <c r="P73" s="22"/>
      <c r="Q73" s="22"/>
      <c r="R73" s="22"/>
      <c r="S73" s="43"/>
      <c r="AA73" s="204"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463" t="str">
        <f>IF(Z67&gt;=0,"算定可能","算定不可")</f>
        <v>算定可能</v>
      </c>
      <c r="N75" s="463"/>
      <c r="O75" s="463"/>
      <c r="P75" s="463"/>
      <c r="Q75" s="463"/>
      <c r="R75" s="463"/>
      <c r="S75" s="463"/>
      <c r="T75" s="43"/>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9" t="s">
        <v>317</v>
      </c>
      <c r="D78" s="43"/>
      <c r="E78" s="43"/>
      <c r="H78" s="43"/>
      <c r="I78" s="22"/>
      <c r="J78" s="22"/>
      <c r="K78" s="22"/>
      <c r="L78" s="22"/>
      <c r="M78" s="22"/>
      <c r="N78" s="22"/>
      <c r="O78" s="22"/>
      <c r="P78" s="22"/>
      <c r="Q78" s="22"/>
      <c r="R78" s="22"/>
      <c r="S78" s="43"/>
      <c r="AA78" s="204"/>
    </row>
    <row r="79" spans="1:45" ht="15" customHeight="1">
      <c r="A79" s="23"/>
      <c r="D79" s="43"/>
      <c r="E79" s="43"/>
      <c r="H79" s="43"/>
      <c r="I79" s="22"/>
      <c r="J79" s="22"/>
      <c r="K79" s="22"/>
      <c r="L79" s="22"/>
      <c r="M79" s="179" t="s">
        <v>313</v>
      </c>
      <c r="N79" s="22"/>
      <c r="O79" s="22"/>
      <c r="P79" s="22"/>
      <c r="R79" s="22"/>
      <c r="S79" s="43"/>
      <c r="AA79" s="204"/>
    </row>
    <row r="80" spans="1:45" ht="24.95" customHeight="1">
      <c r="A80" s="23"/>
      <c r="B80" s="179" t="s">
        <v>318</v>
      </c>
      <c r="D80" s="43"/>
      <c r="E80" s="43"/>
      <c r="H80" s="43"/>
      <c r="I80" s="22"/>
      <c r="J80" s="22"/>
      <c r="K80" s="22"/>
      <c r="L80" s="22"/>
      <c r="M80" s="22"/>
      <c r="N80" s="22"/>
      <c r="O80" s="22"/>
      <c r="P80" s="22"/>
      <c r="Q80" s="22"/>
      <c r="R80" s="22"/>
      <c r="S80" s="43"/>
      <c r="AA80" s="204"/>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463" t="str">
        <f>IF(OR(AL22=TRUE,AL26=TRUE,AL28=TRUE,Z67&gt;=0),"減算免除","減算対象")</f>
        <v>減算免除</v>
      </c>
      <c r="N82" s="463"/>
      <c r="O82" s="463"/>
      <c r="P82" s="463"/>
      <c r="Q82" s="463"/>
      <c r="R82" s="463"/>
      <c r="S82" s="463"/>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6" t="s">
        <v>1251</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6" t="s">
        <v>1252</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6"/>
      <c r="B86" s="306" t="s">
        <v>1253</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6" t="s">
        <v>1254</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6" t="s">
        <v>1593</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6" t="s">
        <v>1517</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6" t="s">
        <v>1594</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6" t="s">
        <v>1595</v>
      </c>
      <c r="B91" s="44"/>
      <c r="C91" s="44"/>
      <c r="D91" s="44"/>
      <c r="E91" s="44"/>
      <c r="F91" s="44"/>
      <c r="G91" s="44"/>
      <c r="H91" s="44"/>
      <c r="I91" s="44"/>
      <c r="J91" s="44"/>
      <c r="K91" s="44"/>
      <c r="L91" s="44"/>
      <c r="M91" s="44"/>
      <c r="N91" s="44"/>
      <c r="O91" s="44"/>
      <c r="P91" s="44"/>
      <c r="Q91" s="44"/>
      <c r="R91" s="44"/>
      <c r="S91" s="44"/>
      <c r="T91" s="44"/>
      <c r="U91" s="44"/>
      <c r="V91" s="338"/>
      <c r="W91" s="44"/>
      <c r="X91" s="44"/>
      <c r="Y91" s="44"/>
      <c r="Z91" s="44"/>
      <c r="AA91" s="44"/>
      <c r="AB91" s="44"/>
      <c r="AC91" s="44"/>
      <c r="AD91" s="44"/>
      <c r="AE91" s="44"/>
      <c r="AF91" s="44"/>
      <c r="AG91" s="44"/>
      <c r="AH91" s="44"/>
      <c r="AI91" s="70"/>
      <c r="AT91" s="4"/>
    </row>
    <row r="92" spans="1:46" s="61" customFormat="1" ht="20.100000000000001" customHeight="1">
      <c r="A92" s="306" t="s">
        <v>1518</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6" t="s">
        <v>1519</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6" t="s">
        <v>1508</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6" t="s">
        <v>1509</v>
      </c>
      <c r="B95" s="306"/>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6" t="s">
        <v>1520</v>
      </c>
      <c r="B96" s="306"/>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6" t="s">
        <v>1521</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6" t="s">
        <v>1523</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6" t="s">
        <v>1510</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6" t="s">
        <v>1596</v>
      </c>
      <c r="B100" s="306"/>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6" t="s">
        <v>1522</v>
      </c>
      <c r="B101" s="306"/>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6" t="s">
        <v>1597</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4qjOEqN1EY4tQLrJxqEfvQn6xWzpQ8KNSYoLPZF42e1cIMgmz4fFeKy/9FtHtDfunEqJXGPjYnv2D04zIYbcGg==" saltValue="rTHJgVB5c0pAr6n8LckNZA==" spinCount="100000" sheet="1" objects="1" scenarios="1"/>
  <mergeCells count="71">
    <mergeCell ref="B62:AD62"/>
    <mergeCell ref="AE62:AI62"/>
    <mergeCell ref="B63:AD63"/>
    <mergeCell ref="AE63:AI63"/>
    <mergeCell ref="T59:AB59"/>
    <mergeCell ref="AH59:AI59"/>
    <mergeCell ref="B60:AD60"/>
    <mergeCell ref="AE60:AI60"/>
    <mergeCell ref="B61:AD61"/>
    <mergeCell ref="AE61:AI61"/>
    <mergeCell ref="AC59:AD59"/>
    <mergeCell ref="AE59:AF59"/>
    <mergeCell ref="B51:L51"/>
    <mergeCell ref="M51:P51"/>
    <mergeCell ref="B47:AD47"/>
    <mergeCell ref="B43:L43"/>
    <mergeCell ref="B44:AD44"/>
    <mergeCell ref="M43:P43"/>
    <mergeCell ref="B46:AD46"/>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AE46:AI46"/>
    <mergeCell ref="AE45:AI45"/>
    <mergeCell ref="AE43:AF43"/>
    <mergeCell ref="AH43:AI43"/>
    <mergeCell ref="AE44:AI44"/>
    <mergeCell ref="BL13:BM14"/>
    <mergeCell ref="BN13:BN14"/>
    <mergeCell ref="BA13:BA14"/>
    <mergeCell ref="BB13:BB14"/>
    <mergeCell ref="BC13:BD14"/>
    <mergeCell ref="BE13:BE14"/>
    <mergeCell ref="BF13:BG14"/>
    <mergeCell ref="BH13:BH14"/>
    <mergeCell ref="BI13:BJ14"/>
    <mergeCell ref="BK13:BK14"/>
    <mergeCell ref="A6:AK6"/>
    <mergeCell ref="B9:G9"/>
    <mergeCell ref="H9:T9"/>
    <mergeCell ref="B10:G10"/>
    <mergeCell ref="H10:T10"/>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s>
  <phoneticPr fontId="1"/>
  <conditionalFormatting sqref="A21:AK36">
    <cfRule type="expression" dxfId="27" priority="10">
      <formula>AND($AL$15=FALSE,$AL$16=FALSE)</formula>
    </cfRule>
  </conditionalFormatting>
  <conditionalFormatting sqref="A25:AK69">
    <cfRule type="expression" dxfId="26" priority="7">
      <formula>$AL$22=TRUE</formula>
    </cfRule>
  </conditionalFormatting>
  <conditionalFormatting sqref="A26:AK30">
    <cfRule type="expression" dxfId="25" priority="4">
      <formula>$AL$31=TRUE</formula>
    </cfRule>
  </conditionalFormatting>
  <conditionalFormatting sqref="A26:AK33">
    <cfRule type="expression" dxfId="24" priority="2">
      <formula>$AL$34=TRUE</formula>
    </cfRule>
  </conditionalFormatting>
  <conditionalFormatting sqref="A28:AK69">
    <cfRule type="expression" dxfId="23" priority="6">
      <formula>$AL$26=TRUE</formula>
    </cfRule>
  </conditionalFormatting>
  <conditionalFormatting sqref="A31:AK69">
    <cfRule type="expression" dxfId="22" priority="5">
      <formula>$AL$28=TRUE</formula>
    </cfRule>
  </conditionalFormatting>
  <conditionalFormatting sqref="A41:AK56">
    <cfRule type="expression" dxfId="21" priority="3">
      <formula>$AL$31=TRUE</formula>
    </cfRule>
  </conditionalFormatting>
  <conditionalFormatting sqref="A57:AK63">
    <cfRule type="expression" dxfId="20" priority="1">
      <formula>$AL$34=TRUE</formula>
    </cfRule>
  </conditionalFormatting>
  <conditionalFormatting sqref="A70:AK76">
    <cfRule type="expression" dxfId="19" priority="9">
      <formula>AND($AL$13=FALSE,$AL$14=FALSE)</formula>
    </cfRule>
  </conditionalFormatting>
  <conditionalFormatting sqref="A77:AK82">
    <cfRule type="expression" dxfId="18" priority="8">
      <formula>AND($AL$15=FALSE,$AL$16=FALSE)</formula>
    </cfRule>
  </conditionalFormatting>
  <conditionalFormatting sqref="AC38:AG38">
    <cfRule type="containsText" dxfId="17" priority="70" operator="containsText" text="問題あり">
      <formula>NOT(ISERROR(SEARCH("問題あり",AC38)))</formula>
    </cfRule>
  </conditionalFormatting>
  <conditionalFormatting sqref="AC40:AG40">
    <cfRule type="containsText" dxfId="16"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2" manualBreakCount="2">
    <brk id="36" max="36" man="1"/>
    <brk id="69"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view="pageBreakPreview" zoomScale="80" zoomScaleNormal="100" zoomScaleSheetLayoutView="80" workbookViewId="0">
      <selection activeCell="L10" sqref="L10"/>
    </sheetView>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430" t="s">
        <v>1511</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row>
    <row r="4" spans="1:64" ht="15" customHeight="1">
      <c r="A4" s="43"/>
      <c r="B4" s="43"/>
      <c r="C4" s="43"/>
      <c r="D4" s="43"/>
      <c r="E4" s="43"/>
      <c r="G4" s="43"/>
      <c r="H4" s="43"/>
      <c r="I4" s="43"/>
    </row>
    <row r="5" spans="1:64" ht="30" customHeight="1">
      <c r="A5" s="209" t="s">
        <v>33</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64" ht="24.95" customHeight="1">
      <c r="A6" s="23" t="s">
        <v>34</v>
      </c>
      <c r="B6" s="402" t="s">
        <v>35</v>
      </c>
      <c r="C6" s="402"/>
      <c r="D6" s="402"/>
      <c r="E6" s="402"/>
      <c r="F6" s="402"/>
      <c r="G6" s="402"/>
      <c r="H6" s="431" t="str">
        <f>IF('様式95_外来・在宅ベースアップ評価料（Ⅰ）'!H17=0,"",'様式95_外来・在宅ベースアップ評価料（Ⅰ）'!H17)</f>
        <v/>
      </c>
      <c r="I6" s="431"/>
      <c r="J6" s="431"/>
      <c r="K6" s="431"/>
      <c r="L6" s="431"/>
      <c r="M6" s="431"/>
      <c r="N6" s="431"/>
      <c r="O6" s="431"/>
      <c r="P6" s="431"/>
      <c r="Q6" s="431"/>
      <c r="R6" s="431"/>
      <c r="S6" s="431"/>
      <c r="T6" s="431"/>
    </row>
    <row r="7" spans="1:64" ht="24.95" customHeight="1">
      <c r="B7" s="402" t="s">
        <v>36</v>
      </c>
      <c r="C7" s="402"/>
      <c r="D7" s="402"/>
      <c r="E7" s="402"/>
      <c r="F7" s="402"/>
      <c r="G7" s="402"/>
      <c r="H7" s="458" t="str">
        <f>'様式95_外来・在宅ベースアップ評価料（Ⅰ）'!H18</f>
        <v/>
      </c>
      <c r="I7" s="458"/>
      <c r="J7" s="458"/>
      <c r="K7" s="458"/>
      <c r="L7" s="458"/>
      <c r="M7" s="458"/>
      <c r="N7" s="458"/>
      <c r="O7" s="458"/>
      <c r="P7" s="458"/>
      <c r="Q7" s="458"/>
      <c r="R7" s="458"/>
      <c r="S7" s="458"/>
      <c r="T7" s="458"/>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3"/>
      <c r="M10" s="22" t="s">
        <v>17</v>
      </c>
      <c r="N10" s="444"/>
      <c r="O10" s="444"/>
      <c r="P10" s="43" t="s">
        <v>18</v>
      </c>
      <c r="Q10" s="325"/>
      <c r="R10" s="325"/>
      <c r="S10" s="325"/>
      <c r="T10" s="325"/>
      <c r="U10" s="43"/>
      <c r="V10" s="43"/>
      <c r="W10" s="43"/>
      <c r="X10" s="43"/>
      <c r="Y10" s="43"/>
      <c r="Z10" s="43"/>
      <c r="AA10" s="43"/>
      <c r="AB10" s="43"/>
      <c r="AG10" s="145"/>
      <c r="AH10" s="119"/>
      <c r="AI10" s="43"/>
      <c r="AK10" s="22">
        <f>IF(DATE(2018+L10,N10+1,1) &lt;= DATE(2018+9,5,1),1,2)</f>
        <v>1</v>
      </c>
      <c r="AM10" s="22" t="s">
        <v>74</v>
      </c>
    </row>
    <row r="11" spans="1:64" ht="24.95" customHeight="1">
      <c r="A11" s="137"/>
      <c r="B11" s="42"/>
      <c r="C11" s="226" t="s">
        <v>1867</v>
      </c>
      <c r="D11" s="370"/>
      <c r="E11" s="368"/>
      <c r="F11" s="369"/>
      <c r="H11" s="368"/>
      <c r="I11" s="368"/>
      <c r="P11" s="323" t="s">
        <v>1865</v>
      </c>
      <c r="R11" s="562"/>
      <c r="S11" s="562"/>
      <c r="T11" s="562"/>
      <c r="U11" s="562"/>
      <c r="V11" s="562"/>
      <c r="W11" s="562"/>
      <c r="X11" s="562"/>
      <c r="Y11" s="562"/>
      <c r="Z11" s="562"/>
      <c r="AA11" s="562"/>
      <c r="AB11" s="562"/>
      <c r="AC11" s="562"/>
      <c r="AD11" s="562"/>
      <c r="AE11" s="562"/>
      <c r="AF11" s="562"/>
      <c r="AG11" s="562"/>
      <c r="AH11" s="562"/>
      <c r="AI11" s="562"/>
      <c r="AJ11" s="562"/>
      <c r="AM11" s="22" t="s">
        <v>75</v>
      </c>
    </row>
    <row r="12" spans="1:64" ht="15" customHeight="1">
      <c r="A12" s="137"/>
      <c r="B12" s="42"/>
      <c r="C12" s="369"/>
      <c r="D12" s="368"/>
      <c r="E12" s="368"/>
      <c r="F12" s="369"/>
      <c r="H12" s="368"/>
      <c r="I12" s="368"/>
      <c r="R12" s="371" t="s">
        <v>1846</v>
      </c>
      <c r="S12" s="368"/>
      <c r="AM12" s="22"/>
    </row>
    <row r="13" spans="1:64" s="22" customFormat="1" ht="30" customHeight="1">
      <c r="A13" s="23"/>
      <c r="B13" s="42" t="s">
        <v>76</v>
      </c>
      <c r="C13" s="43"/>
      <c r="D13" s="43"/>
      <c r="E13" s="43"/>
      <c r="F13" s="42"/>
      <c r="J13" s="22" t="s">
        <v>16</v>
      </c>
      <c r="L13" s="313"/>
      <c r="M13" s="22" t="s">
        <v>17</v>
      </c>
      <c r="N13" s="444"/>
      <c r="O13" s="444"/>
      <c r="P13" s="22" t="s">
        <v>18</v>
      </c>
      <c r="Q13" s="325"/>
      <c r="R13" s="325"/>
      <c r="S13" s="325"/>
      <c r="T13" s="325"/>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1601</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1598</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91"/>
      <c r="N19" s="492"/>
      <c r="O19" s="492"/>
      <c r="P19" s="492"/>
      <c r="Q19" s="492"/>
      <c r="R19" s="492"/>
      <c r="S19" s="493"/>
      <c r="T19" s="43" t="s">
        <v>85</v>
      </c>
      <c r="AK19" s="27"/>
      <c r="AL19" s="209"/>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1599</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21"/>
      <c r="N22" s="421"/>
      <c r="O22" s="421"/>
      <c r="P22" s="421"/>
      <c r="Q22" s="421"/>
      <c r="R22" s="421"/>
      <c r="S22" s="421"/>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1600</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321</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1602</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94" t="str">
        <f>IFERROR(M19/M22,"")</f>
        <v/>
      </c>
      <c r="N28" s="495"/>
      <c r="O28" s="495"/>
      <c r="P28" s="495"/>
      <c r="Q28" s="495"/>
      <c r="R28" s="495"/>
      <c r="S28" s="496"/>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9" t="s">
        <v>1603</v>
      </c>
      <c r="D32" s="43"/>
      <c r="E32" s="43"/>
      <c r="H32" s="43"/>
      <c r="I32" s="43"/>
      <c r="R32" s="43"/>
      <c r="S32" s="43"/>
    </row>
    <row r="33" spans="1:43" ht="24.95" customHeight="1">
      <c r="A33" s="231"/>
      <c r="B33" s="232"/>
      <c r="C33" s="234" t="s">
        <v>322</v>
      </c>
      <c r="D33" s="233"/>
      <c r="E33" s="233"/>
      <c r="F33" s="230"/>
      <c r="H33" s="233"/>
      <c r="I33" s="233"/>
      <c r="R33" s="233"/>
      <c r="S33" s="233"/>
      <c r="AK33" s="64"/>
    </row>
    <row r="34" spans="1:43" ht="24.95" customHeight="1">
      <c r="A34" s="23"/>
      <c r="B34" s="42"/>
      <c r="C34" s="27" t="s">
        <v>265</v>
      </c>
      <c r="D34" s="337" t="s">
        <v>1499</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421"/>
      <c r="N35" s="421"/>
      <c r="O35" s="421"/>
      <c r="P35" s="421"/>
      <c r="Q35" s="421"/>
      <c r="R35" s="421"/>
      <c r="S35" s="421"/>
      <c r="T35" s="43" t="s">
        <v>85</v>
      </c>
      <c r="AK35" s="151">
        <f>IF(AM41=TRUE,IF(AK13=1,M35*AP35,M35*AP36),IF(AK10=1,M35*AP35,M35*AP36))</f>
        <v>0</v>
      </c>
      <c r="AL35" s="152"/>
      <c r="AP35" s="361">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3"/>
      <c r="AL36" s="154"/>
      <c r="AP36" s="362">
        <f>1.29*0.064</f>
        <v>8.2560000000000008E-2</v>
      </c>
      <c r="AQ36" s="27" t="s">
        <v>1200</v>
      </c>
    </row>
    <row r="37" spans="1:43" ht="24.95" customHeight="1">
      <c r="A37" s="23"/>
      <c r="B37" s="42"/>
      <c r="C37" s="27" t="s">
        <v>131</v>
      </c>
      <c r="D37" s="337" t="s">
        <v>323</v>
      </c>
      <c r="E37" s="43"/>
      <c r="H37" s="43"/>
      <c r="I37" s="43"/>
      <c r="J37" s="43"/>
      <c r="K37" s="43"/>
      <c r="L37" s="43"/>
      <c r="M37" s="43"/>
      <c r="N37" s="43"/>
      <c r="O37" s="43"/>
      <c r="P37" s="43"/>
      <c r="Q37" s="43"/>
      <c r="R37" s="43"/>
      <c r="S37" s="43"/>
      <c r="AK37" s="153"/>
      <c r="AL37" s="154"/>
      <c r="AP37" s="362"/>
    </row>
    <row r="38" spans="1:43" ht="24.95" customHeight="1">
      <c r="A38" s="23"/>
      <c r="C38" s="42"/>
      <c r="D38" s="43"/>
      <c r="E38" s="43"/>
      <c r="G38" s="43"/>
      <c r="H38" s="43"/>
      <c r="I38" s="43"/>
      <c r="J38" s="43"/>
      <c r="K38" s="43"/>
      <c r="L38" s="43"/>
      <c r="M38" s="421"/>
      <c r="N38" s="421"/>
      <c r="O38" s="421"/>
      <c r="P38" s="421"/>
      <c r="Q38" s="421"/>
      <c r="R38" s="421"/>
      <c r="S38" s="421"/>
      <c r="T38" s="43" t="s">
        <v>85</v>
      </c>
      <c r="AK38" s="153">
        <f>IF(AM41=TRUE,IF(AK13=1,M38*AP38,M38*AP39),IF(AK10=1,M38*AP38,M38*AP39))</f>
        <v>0</v>
      </c>
      <c r="AL38" s="154"/>
      <c r="AP38" s="362">
        <f>1.29*0.057</f>
        <v>7.3529999999999998E-2</v>
      </c>
      <c r="AQ38" s="27" t="s">
        <v>88</v>
      </c>
    </row>
    <row r="39" spans="1:43" ht="24.95" customHeight="1">
      <c r="A39" s="42"/>
      <c r="B39" s="42"/>
      <c r="D39" s="42" t="s">
        <v>1604</v>
      </c>
      <c r="E39" s="42"/>
      <c r="H39" s="43"/>
      <c r="I39" s="43"/>
      <c r="J39" s="43"/>
      <c r="K39" s="43"/>
      <c r="L39" s="43"/>
      <c r="M39" s="43"/>
      <c r="N39" s="43"/>
      <c r="O39" s="43"/>
      <c r="P39" s="43"/>
      <c r="Q39" s="43"/>
      <c r="R39" s="43"/>
      <c r="S39" s="43"/>
      <c r="AK39" s="153"/>
      <c r="AL39" s="154"/>
      <c r="AP39" s="362">
        <f>1.29*0.114</f>
        <v>0.14706</v>
      </c>
      <c r="AQ39" s="27" t="s">
        <v>1201</v>
      </c>
    </row>
    <row r="40" spans="1:43" ht="24.95" customHeight="1">
      <c r="A40" s="42"/>
      <c r="B40" s="42"/>
      <c r="D40" s="226" t="s">
        <v>1211</v>
      </c>
      <c r="E40" s="42"/>
      <c r="H40" s="43"/>
      <c r="I40" s="43"/>
      <c r="J40" s="43"/>
      <c r="K40" s="43"/>
      <c r="L40" s="43"/>
      <c r="M40" s="43"/>
      <c r="N40" s="43"/>
      <c r="O40" s="43"/>
      <c r="P40" s="43"/>
      <c r="Q40" s="43"/>
      <c r="R40" s="43"/>
      <c r="S40" s="43"/>
      <c r="AH40" s="456"/>
      <c r="AK40" s="153"/>
      <c r="AL40" s="154"/>
      <c r="AP40" s="148"/>
    </row>
    <row r="41" spans="1:43" ht="24.95" customHeight="1" thickBot="1">
      <c r="A41" s="42"/>
      <c r="B41" s="42"/>
      <c r="C41" s="42"/>
      <c r="D41" s="227"/>
      <c r="E41" s="42"/>
      <c r="H41" s="43"/>
      <c r="I41" s="43"/>
      <c r="J41" s="43"/>
      <c r="K41" s="43"/>
      <c r="L41" s="43"/>
      <c r="M41" s="43"/>
      <c r="N41" s="43"/>
      <c r="O41" s="43"/>
      <c r="P41" s="43"/>
      <c r="Q41" s="209" t="str">
        <f>IF(AM41=TRUE,"当該賃金改善を開始する前月( １ （２）の前月)の総額","")</f>
        <v/>
      </c>
      <c r="R41" s="43"/>
      <c r="S41" s="43"/>
      <c r="AH41" s="457"/>
      <c r="AK41" s="153"/>
      <c r="AL41" s="154"/>
      <c r="AM41" s="59" t="b">
        <v>0</v>
      </c>
      <c r="AP41" s="148"/>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3"/>
      <c r="AL42" s="154"/>
      <c r="AP42" s="148"/>
    </row>
    <row r="43" spans="1:43" ht="24.95" customHeight="1">
      <c r="A43" s="23"/>
      <c r="B43" s="42"/>
      <c r="C43" s="27" t="s">
        <v>89</v>
      </c>
      <c r="D43" s="42" t="s">
        <v>324</v>
      </c>
      <c r="E43" s="43"/>
      <c r="H43" s="43"/>
      <c r="I43" s="43"/>
      <c r="J43" s="43"/>
      <c r="K43" s="43"/>
      <c r="L43" s="43"/>
      <c r="M43" s="43"/>
      <c r="N43" s="43"/>
      <c r="O43" s="43"/>
      <c r="P43" s="43"/>
      <c r="Q43" s="43"/>
      <c r="R43" s="43"/>
      <c r="S43" s="43"/>
      <c r="AK43" s="153"/>
      <c r="AL43" s="154"/>
      <c r="AP43" s="148"/>
    </row>
    <row r="44" spans="1:43" ht="24.95" customHeight="1">
      <c r="A44" s="23"/>
      <c r="B44" s="42"/>
      <c r="D44" s="43"/>
      <c r="E44" s="410"/>
      <c r="F44" s="410"/>
      <c r="G44" s="410"/>
      <c r="H44" s="410"/>
      <c r="I44" s="410"/>
      <c r="J44" s="410"/>
      <c r="K44" s="410"/>
      <c r="L44" s="43" t="s">
        <v>47</v>
      </c>
      <c r="O44" s="27" t="s">
        <v>1261</v>
      </c>
      <c r="U44" s="43"/>
      <c r="V44" s="42"/>
      <c r="W44" s="22"/>
      <c r="X44" s="43"/>
      <c r="Y44" s="22"/>
      <c r="Z44" s="490"/>
      <c r="AA44" s="490"/>
      <c r="AB44" s="490"/>
      <c r="AC44" s="490"/>
      <c r="AD44" s="490"/>
      <c r="AE44" s="490"/>
      <c r="AF44" s="490"/>
      <c r="AG44" s="43"/>
      <c r="AK44" s="153">
        <f>IF(AK10=1,E44*AP44,E44*AP45)</f>
        <v>0</v>
      </c>
      <c r="AL44" s="154"/>
      <c r="AP44" s="149">
        <v>27021</v>
      </c>
      <c r="AQ44" s="27" t="s">
        <v>90</v>
      </c>
    </row>
    <row r="45" spans="1:43" ht="24.95" customHeight="1">
      <c r="A45" s="23"/>
      <c r="B45" s="42"/>
      <c r="D45" s="42"/>
      <c r="E45" s="43"/>
      <c r="H45" s="43"/>
      <c r="I45" s="43"/>
      <c r="J45" s="43"/>
      <c r="K45" s="43"/>
      <c r="L45" s="43"/>
      <c r="M45" s="43"/>
      <c r="N45" s="43"/>
      <c r="O45" s="43"/>
      <c r="P45" s="43"/>
      <c r="Q45" s="43"/>
      <c r="R45" s="43"/>
      <c r="S45" s="43"/>
      <c r="AK45" s="153"/>
      <c r="AL45" s="154"/>
      <c r="AP45" s="148">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3"/>
      <c r="AL46" s="154"/>
      <c r="AP46" s="148"/>
    </row>
    <row r="47" spans="1:43" ht="24.95" customHeight="1">
      <c r="A47" s="23"/>
      <c r="B47" s="42"/>
      <c r="C47" s="27" t="s">
        <v>91</v>
      </c>
      <c r="D47" s="42" t="s">
        <v>325</v>
      </c>
      <c r="E47" s="43"/>
      <c r="H47" s="43"/>
      <c r="I47" s="43"/>
      <c r="J47" s="43"/>
      <c r="K47" s="43"/>
      <c r="L47" s="43"/>
      <c r="M47" s="43"/>
      <c r="N47" s="43"/>
      <c r="O47" s="43"/>
      <c r="P47" s="43"/>
      <c r="Q47" s="43"/>
      <c r="R47" s="43"/>
      <c r="S47" s="43"/>
      <c r="AK47" s="153"/>
      <c r="AL47" s="154"/>
      <c r="AP47" s="149">
        <v>9244</v>
      </c>
      <c r="AQ47" s="27" t="s">
        <v>90</v>
      </c>
    </row>
    <row r="48" spans="1:43" ht="24.95" customHeight="1">
      <c r="A48" s="23"/>
      <c r="B48" s="42"/>
      <c r="D48" s="43"/>
      <c r="E48" s="410"/>
      <c r="F48" s="410"/>
      <c r="G48" s="410"/>
      <c r="H48" s="410"/>
      <c r="I48" s="410"/>
      <c r="J48" s="410"/>
      <c r="K48" s="410"/>
      <c r="L48" s="43" t="s">
        <v>47</v>
      </c>
      <c r="O48" s="27" t="s">
        <v>1214</v>
      </c>
      <c r="P48" s="294"/>
      <c r="Q48" s="294"/>
      <c r="R48" s="295"/>
      <c r="T48" s="294"/>
      <c r="U48" s="294"/>
      <c r="V48" s="294"/>
      <c r="W48" s="294"/>
      <c r="X48" s="294"/>
      <c r="Y48" s="294"/>
      <c r="Z48" s="294"/>
      <c r="AA48" s="294"/>
      <c r="AB48" s="294"/>
      <c r="AC48" s="294"/>
      <c r="AD48" s="294"/>
      <c r="AE48" s="294"/>
      <c r="AK48" s="155">
        <f>IF(AK10=1,E48*AP47,E48*AP48)</f>
        <v>0</v>
      </c>
      <c r="AL48" s="156"/>
      <c r="AP48" s="150">
        <v>18487</v>
      </c>
    </row>
    <row r="49" spans="1:37" ht="24.95" customHeight="1">
      <c r="A49" s="23"/>
      <c r="B49" s="42"/>
      <c r="D49" s="42"/>
      <c r="E49" s="43"/>
      <c r="H49" s="43"/>
      <c r="I49" s="43"/>
      <c r="J49" s="43"/>
      <c r="K49" s="43"/>
      <c r="L49" s="43"/>
      <c r="M49" s="43"/>
      <c r="N49" s="43"/>
      <c r="O49" s="318" t="s">
        <v>1286</v>
      </c>
      <c r="P49" s="294"/>
      <c r="Q49" s="294"/>
      <c r="R49" s="295"/>
      <c r="T49" s="294"/>
      <c r="U49" s="294"/>
      <c r="V49" s="294"/>
      <c r="W49" s="294"/>
      <c r="X49" s="294"/>
      <c r="Y49" s="294"/>
      <c r="Z49" s="294"/>
      <c r="AA49" s="294"/>
      <c r="AB49" s="294"/>
      <c r="AC49" s="294"/>
      <c r="AD49" s="294"/>
      <c r="AE49" s="294"/>
      <c r="AK49" s="153"/>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337" t="s">
        <v>1216</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326</v>
      </c>
      <c r="D53" s="43"/>
      <c r="E53" s="43"/>
      <c r="H53" s="43"/>
      <c r="I53" s="22"/>
      <c r="J53" s="22"/>
      <c r="K53" s="22"/>
      <c r="L53" s="22"/>
      <c r="M53" s="22"/>
      <c r="N53" s="22"/>
      <c r="O53" s="22"/>
      <c r="P53" s="22"/>
      <c r="Q53" s="22"/>
      <c r="R53" s="22"/>
      <c r="S53" s="43"/>
    </row>
    <row r="54" spans="1:37" ht="30" customHeight="1" thickTop="1" thickBot="1">
      <c r="A54" s="23"/>
      <c r="B54" s="42"/>
      <c r="D54" s="43" t="s">
        <v>92</v>
      </c>
      <c r="E54" s="42" t="s">
        <v>327</v>
      </c>
      <c r="H54" s="43"/>
      <c r="I54" s="43"/>
      <c r="J54" s="43"/>
      <c r="K54" s="43"/>
      <c r="L54" s="43"/>
      <c r="R54" s="497" t="str">
        <f>IF(SUM(AK35,AK38,AK44,AK48)=0,"",SUM(AK35,AK38,AK44,AK48))</f>
        <v/>
      </c>
      <c r="S54" s="498"/>
      <c r="T54" s="498"/>
      <c r="U54" s="498"/>
      <c r="V54" s="498"/>
      <c r="W54" s="498"/>
      <c r="X54" s="499"/>
      <c r="Y54" s="43" t="s">
        <v>85</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328</v>
      </c>
      <c r="D56" s="43"/>
      <c r="E56" s="43"/>
      <c r="H56" s="43"/>
      <c r="I56" s="22"/>
      <c r="J56" s="22"/>
      <c r="K56" s="22"/>
      <c r="L56" s="22"/>
      <c r="M56" s="22"/>
      <c r="N56" s="22"/>
      <c r="R56" s="22"/>
      <c r="S56" s="22"/>
      <c r="T56" s="22"/>
      <c r="U56" s="22"/>
      <c r="V56" s="43"/>
    </row>
    <row r="57" spans="1:37" ht="30" customHeight="1" thickTop="1" thickBot="1">
      <c r="A57" s="23"/>
      <c r="B57" s="42"/>
      <c r="D57" s="43" t="s">
        <v>92</v>
      </c>
      <c r="E57" s="42" t="s">
        <v>329</v>
      </c>
      <c r="H57" s="43"/>
      <c r="I57" s="43"/>
      <c r="J57" s="43"/>
      <c r="K57" s="43"/>
      <c r="L57" s="43"/>
      <c r="R57" s="497" t="str">
        <f>IFERROR(SUM(AK35,AK38,AK44,AK48)*M28,"")</f>
        <v/>
      </c>
      <c r="S57" s="498"/>
      <c r="T57" s="498"/>
      <c r="U57" s="498"/>
      <c r="V57" s="498"/>
      <c r="W57" s="498"/>
      <c r="X57" s="499"/>
      <c r="Y57" s="43" t="s">
        <v>85</v>
      </c>
      <c r="Z57" s="204"/>
      <c r="AA57" s="204"/>
      <c r="AB57" s="204"/>
      <c r="AC57" s="204"/>
      <c r="AD57" s="204"/>
      <c r="AE57" s="204"/>
      <c r="AF57" s="204"/>
      <c r="AG57" s="204"/>
      <c r="AH57" s="204"/>
      <c r="AI57" s="204"/>
    </row>
    <row r="58" spans="1:37" ht="30" customHeight="1" thickTop="1">
      <c r="A58" s="23"/>
      <c r="B58" s="42"/>
      <c r="E58" s="337" t="s">
        <v>1500</v>
      </c>
      <c r="H58" s="43"/>
      <c r="I58" s="43"/>
      <c r="J58" s="43"/>
      <c r="K58" s="43"/>
      <c r="L58" s="43"/>
      <c r="O58" s="139"/>
      <c r="P58" s="139"/>
      <c r="Q58" s="139"/>
      <c r="R58" s="139"/>
      <c r="S58" s="139"/>
      <c r="T58" s="139"/>
      <c r="U58" s="139"/>
      <c r="V58" s="43"/>
      <c r="W58" s="204"/>
      <c r="X58" s="204"/>
      <c r="Y58" s="204"/>
      <c r="Z58" s="204"/>
      <c r="AA58" s="204"/>
      <c r="AB58" s="204"/>
      <c r="AC58" s="204"/>
      <c r="AD58" s="204"/>
      <c r="AE58" s="204"/>
      <c r="AF58" s="204"/>
      <c r="AG58" s="204"/>
      <c r="AH58" s="204"/>
      <c r="AI58" s="204"/>
    </row>
    <row r="59" spans="1:37" ht="30" customHeight="1">
      <c r="A59" s="23"/>
      <c r="B59" s="42"/>
      <c r="D59" s="43"/>
      <c r="E59" s="42"/>
      <c r="H59" s="43"/>
      <c r="I59" s="43"/>
      <c r="J59" s="43"/>
      <c r="K59" s="43"/>
      <c r="L59" s="43"/>
      <c r="O59" s="139"/>
      <c r="P59" s="139"/>
      <c r="Q59" s="139"/>
      <c r="R59" s="139"/>
      <c r="S59" s="139"/>
      <c r="T59" s="139"/>
      <c r="U59" s="139"/>
      <c r="V59" s="43"/>
      <c r="W59" s="204"/>
      <c r="X59" s="204"/>
      <c r="Y59" s="204"/>
      <c r="Z59" s="204"/>
      <c r="AA59" s="204"/>
      <c r="AB59" s="204"/>
      <c r="AC59" s="204"/>
      <c r="AD59" s="204"/>
      <c r="AE59" s="204"/>
      <c r="AF59" s="204"/>
      <c r="AG59" s="204"/>
      <c r="AH59" s="204"/>
      <c r="AI59" s="204"/>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8qahjeNfl2CGe12QebdCZ3uTsap+xdEloXSIMnTSftVyqp0QhZk4TMCBQygU+TUiN6nkY1Ig36T4wBLei8Wl5w==" saltValue="kDxC31rolycjx0MtcJS5+w==" spinCount="100000" sheet="1" objects="1" scenarios="1"/>
  <mergeCells count="18">
    <mergeCell ref="E48:K48"/>
    <mergeCell ref="E44:K44"/>
    <mergeCell ref="R54:X54"/>
    <mergeCell ref="R57:X57"/>
    <mergeCell ref="M38:S38"/>
    <mergeCell ref="AH40:AH41"/>
    <mergeCell ref="B6:G6"/>
    <mergeCell ref="H6:T6"/>
    <mergeCell ref="Z44:AF44"/>
    <mergeCell ref="M22:S22"/>
    <mergeCell ref="M19:S19"/>
    <mergeCell ref="M28:S28"/>
    <mergeCell ref="M35:S35"/>
    <mergeCell ref="A3:AJ3"/>
    <mergeCell ref="B7:G7"/>
    <mergeCell ref="H7:T7"/>
    <mergeCell ref="N10:O10"/>
    <mergeCell ref="N13:O13"/>
  </mergeCells>
  <phoneticPr fontId="1"/>
  <conditionalFormatting sqref="C51">
    <cfRule type="expression" dxfId="15" priority="2">
      <formula>$AK$58=TRUE</formula>
    </cfRule>
  </conditionalFormatting>
  <conditionalFormatting sqref="D34">
    <cfRule type="expression" dxfId="14" priority="4">
      <formula>$AK$58=TRUE</formula>
    </cfRule>
  </conditionalFormatting>
  <conditionalFormatting sqref="D37">
    <cfRule type="expression" dxfId="13" priority="3">
      <formula>$AK$58=TRUE</formula>
    </cfRule>
  </conditionalFormatting>
  <conditionalFormatting sqref="D40">
    <cfRule type="expression" dxfId="12" priority="9">
      <formula>$AK$40=TRUE</formula>
    </cfRule>
  </conditionalFormatting>
  <conditionalFormatting sqref="O48:O49">
    <cfRule type="expression" dxfId="11" priority="1">
      <formula>$AK$45=TRUE</formula>
    </cfRule>
  </conditionalFormatting>
  <conditionalFormatting sqref="P48:P49">
    <cfRule type="expression" dxfId="10" priority="5">
      <formula>$AK$40=TRUE</formula>
    </cfRule>
  </conditionalFormatting>
  <conditionalFormatting sqref="Q41">
    <cfRule type="expression" dxfId="9" priority="7">
      <formula>$AK$40=TRUE</formula>
    </cfRule>
  </conditionalFormatting>
  <conditionalFormatting sqref="AH40">
    <cfRule type="expression" dxfId="8"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2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view="pageBreakPreview" zoomScale="80" zoomScaleNormal="100" zoomScaleSheetLayoutView="80" workbookViewId="0"/>
  </sheetViews>
  <sheetFormatPr defaultRowHeight="13.5"/>
  <cols>
    <col min="1" max="16384" width="9" style="62"/>
  </cols>
  <sheetData>
    <row r="1" spans="1:8">
      <c r="A1" s="62" t="s">
        <v>330</v>
      </c>
    </row>
    <row r="3" spans="1:8" ht="18.75" customHeight="1">
      <c r="A3" s="62" t="s">
        <v>250</v>
      </c>
      <c r="B3" s="38"/>
      <c r="C3" s="38"/>
      <c r="D3" s="38"/>
      <c r="E3" s="38"/>
      <c r="F3" s="38"/>
      <c r="G3" s="38"/>
      <c r="H3" s="38"/>
    </row>
    <row r="4" spans="1:8">
      <c r="A4" s="62" t="s">
        <v>331</v>
      </c>
      <c r="B4" s="38"/>
      <c r="C4" s="38"/>
      <c r="D4" s="38"/>
      <c r="E4" s="38"/>
      <c r="F4" s="38"/>
      <c r="G4" s="38"/>
      <c r="H4" s="38"/>
    </row>
    <row r="5" spans="1:8">
      <c r="A5" s="62" t="s">
        <v>332</v>
      </c>
      <c r="B5" s="38"/>
      <c r="C5" s="38"/>
      <c r="D5" s="38"/>
      <c r="E5" s="38"/>
      <c r="F5" s="38"/>
      <c r="G5" s="38"/>
      <c r="H5" s="38"/>
    </row>
    <row r="6" spans="1:8">
      <c r="A6" s="62" t="s">
        <v>333</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77vFCaq9/81tLTgMToyPgE7iEF2bTZhVFH3roo4k4Wp14R6c42ixXc9+9SpFCa1+N3UxX4LwJbjuTWimPfBGag==" saltValue="T0Gfm1aoYHeWy9R2b23jeQ=="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view="pageBreakPreview" topLeftCell="A96" zoomScale="80" zoomScaleNormal="100" zoomScaleSheetLayoutView="8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501" t="str">
        <f>IF(AH14=TRUE,C14,IF(AH15=TRUE,C15,""))</f>
        <v/>
      </c>
      <c r="H2" s="501"/>
      <c r="I2" s="501"/>
      <c r="J2" s="501"/>
      <c r="K2" s="501"/>
      <c r="M2" s="501" t="str">
        <f>IF(AH9=TRUE,C9,IF(AH10=TRUE,C10,""))</f>
        <v/>
      </c>
      <c r="N2" s="501"/>
      <c r="O2" s="501"/>
      <c r="P2" s="501"/>
      <c r="Q2" s="501"/>
      <c r="R2" s="501"/>
      <c r="S2" s="314" t="s">
        <v>1262</v>
      </c>
      <c r="T2" s="314"/>
      <c r="U2" s="506"/>
      <c r="V2" s="506"/>
      <c r="W2" s="507" t="s">
        <v>334</v>
      </c>
      <c r="X2" s="507"/>
      <c r="Y2" s="507"/>
      <c r="Z2" s="507"/>
      <c r="AA2" s="507"/>
      <c r="AB2" s="507"/>
      <c r="AC2" s="507"/>
      <c r="AD2" s="507"/>
      <c r="AE2" s="507"/>
      <c r="AF2" s="507"/>
      <c r="AG2" s="507"/>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08" t="s">
        <v>335</v>
      </c>
      <c r="T4" s="508"/>
      <c r="U4" s="508"/>
      <c r="V4" s="508"/>
      <c r="W4" s="508"/>
      <c r="X4" s="509" t="str">
        <f>IF('様式95_外来・在宅ベースアップ評価料（Ⅰ）'!H17=0,"",'様式95_外来・在宅ベースアップ評価料（Ⅰ）'!H17)</f>
        <v/>
      </c>
      <c r="Y4" s="510"/>
      <c r="Z4" s="510"/>
      <c r="AA4" s="510"/>
      <c r="AB4" s="510"/>
      <c r="AC4" s="510"/>
      <c r="AD4" s="510"/>
      <c r="AE4" s="510"/>
      <c r="AF4" s="510"/>
      <c r="AG4" s="511"/>
    </row>
    <row r="5" spans="1:43" ht="16.149999999999999" customHeight="1">
      <c r="A5" s="3"/>
      <c r="B5" s="3"/>
      <c r="C5" s="3"/>
      <c r="D5" s="3"/>
      <c r="E5" s="3"/>
      <c r="F5" s="3"/>
      <c r="G5" s="3"/>
      <c r="H5" s="3"/>
      <c r="I5" s="3"/>
      <c r="J5" s="3"/>
      <c r="K5" s="3"/>
      <c r="L5" s="3"/>
      <c r="M5" s="3"/>
      <c r="N5" s="3"/>
      <c r="O5" s="3"/>
      <c r="P5" s="3"/>
      <c r="Q5" s="3"/>
      <c r="R5" s="3"/>
      <c r="S5" s="515" t="s">
        <v>336</v>
      </c>
      <c r="T5" s="515"/>
      <c r="U5" s="515"/>
      <c r="V5" s="515"/>
      <c r="W5" s="516"/>
      <c r="X5" s="509" t="str">
        <f>IF('様式95_外来・在宅ベースアップ評価料（Ⅰ）'!H18=0,"",'様式95_外来・在宅ベースアップ評価料（Ⅰ）'!H18)</f>
        <v/>
      </c>
      <c r="Y5" s="510"/>
      <c r="Z5" s="510"/>
      <c r="AA5" s="510"/>
      <c r="AB5" s="510"/>
      <c r="AC5" s="510"/>
      <c r="AD5" s="510"/>
      <c r="AE5" s="510"/>
      <c r="AF5" s="510"/>
      <c r="AG5" s="511"/>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337</v>
      </c>
      <c r="B7" s="3"/>
      <c r="C7" s="3"/>
      <c r="D7" s="3"/>
      <c r="E7" s="3"/>
      <c r="F7" s="3"/>
      <c r="G7" s="372"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338</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339</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340</v>
      </c>
      <c r="B12" s="3"/>
      <c r="C12" s="3"/>
      <c r="D12" s="3"/>
      <c r="E12" s="3"/>
      <c r="F12" s="3"/>
      <c r="G12" s="3"/>
      <c r="H12" s="3"/>
      <c r="I12" s="372"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341</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342</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344</v>
      </c>
      <c r="B18" s="3"/>
      <c r="C18" s="3"/>
      <c r="D18" s="3"/>
      <c r="E18" s="3"/>
      <c r="F18" s="3"/>
      <c r="L18" s="3"/>
      <c r="M18" s="3"/>
      <c r="N18" s="3"/>
      <c r="O18" s="3"/>
      <c r="P18" s="3"/>
      <c r="Q18" s="3"/>
      <c r="R18" s="3"/>
      <c r="S18" s="3"/>
      <c r="T18" s="3"/>
      <c r="U18" s="3"/>
      <c r="V18" s="3"/>
      <c r="AE18" s="3"/>
      <c r="AF18" s="3"/>
      <c r="AG18" s="3"/>
    </row>
    <row r="19" spans="1:44" ht="16.149999999999999" customHeight="1" thickBot="1">
      <c r="B19" s="530" t="s">
        <v>16</v>
      </c>
      <c r="C19" s="531"/>
      <c r="D19" s="531"/>
      <c r="E19" s="529"/>
      <c r="F19" s="529"/>
      <c r="G19" s="11" t="s">
        <v>17</v>
      </c>
      <c r="H19" s="529"/>
      <c r="I19" s="529"/>
      <c r="J19" s="11" t="s">
        <v>31</v>
      </c>
      <c r="K19" s="11"/>
      <c r="L19" s="11" t="s">
        <v>345</v>
      </c>
      <c r="M19" s="11" t="s">
        <v>16</v>
      </c>
      <c r="N19" s="11"/>
      <c r="O19" s="529"/>
      <c r="P19" s="529"/>
      <c r="Q19" s="11" t="s">
        <v>17</v>
      </c>
      <c r="R19" s="529"/>
      <c r="S19" s="529"/>
      <c r="T19" s="12" t="s">
        <v>31</v>
      </c>
      <c r="V19" s="517" t="str">
        <f>IF(OR(E19="",H19="",O19="",R19=""),"",((O19-E19)*12)+(R19-H19)+1)</f>
        <v/>
      </c>
      <c r="W19" s="517"/>
      <c r="X19" s="517"/>
      <c r="Y19" s="518"/>
      <c r="Z19" s="3" t="s">
        <v>346</v>
      </c>
      <c r="AA19" s="3"/>
      <c r="AG19" s="3"/>
    </row>
    <row r="20" spans="1:44" s="61" customFormat="1" ht="15" customHeight="1">
      <c r="A20" s="335" t="s">
        <v>266</v>
      </c>
      <c r="B20" s="127" t="s">
        <v>1480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5" t="s">
        <v>266</v>
      </c>
      <c r="B21" s="127" t="s">
        <v>1605</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1482</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347</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30" t="s">
        <v>16</v>
      </c>
      <c r="C24" s="531"/>
      <c r="D24" s="531"/>
      <c r="E24" s="529"/>
      <c r="F24" s="529"/>
      <c r="G24" s="11" t="s">
        <v>17</v>
      </c>
      <c r="H24" s="529"/>
      <c r="I24" s="529"/>
      <c r="J24" s="11" t="s">
        <v>31</v>
      </c>
      <c r="K24" s="11"/>
      <c r="L24" s="11" t="s">
        <v>345</v>
      </c>
      <c r="M24" s="11" t="s">
        <v>16</v>
      </c>
      <c r="N24" s="11"/>
      <c r="O24" s="529"/>
      <c r="P24" s="529"/>
      <c r="Q24" s="11" t="s">
        <v>17</v>
      </c>
      <c r="R24" s="529"/>
      <c r="S24" s="529"/>
      <c r="T24" s="12" t="s">
        <v>31</v>
      </c>
      <c r="V24" s="517" t="str">
        <f>IF(OR(E24="",H24="",O24="",R24=""),"",((O24-E24)*12)+(R24-H24)+1)</f>
        <v/>
      </c>
      <c r="W24" s="517"/>
      <c r="X24" s="517"/>
      <c r="Y24" s="518"/>
      <c r="Z24" s="3" t="s">
        <v>346</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1470</v>
      </c>
      <c r="B26" s="2"/>
      <c r="C26" s="3"/>
      <c r="D26" s="3"/>
      <c r="E26" s="3"/>
      <c r="F26" s="3"/>
      <c r="G26" s="3"/>
      <c r="H26" s="3"/>
      <c r="I26" s="3"/>
      <c r="J26" s="3"/>
      <c r="K26" s="3"/>
      <c r="L26" s="3"/>
      <c r="M26" s="3"/>
      <c r="N26" s="3"/>
      <c r="O26" s="3"/>
      <c r="P26" s="3"/>
      <c r="Q26" s="3"/>
      <c r="R26" s="3"/>
      <c r="S26" s="3"/>
      <c r="T26" s="524"/>
      <c r="U26" s="524"/>
      <c r="V26" s="524"/>
      <c r="W26" s="524"/>
      <c r="X26" s="524"/>
      <c r="Y26" s="524"/>
      <c r="Z26" s="3"/>
      <c r="AA26" s="3"/>
      <c r="AB26" s="3"/>
      <c r="AC26" s="3"/>
      <c r="AD26" s="3"/>
      <c r="AE26" s="3"/>
      <c r="AF26" s="3"/>
      <c r="AG26" s="3"/>
      <c r="AR26" s="4"/>
    </row>
    <row r="27" spans="1:44" s="61" customFormat="1" ht="15" customHeight="1">
      <c r="A27" s="129" t="s">
        <v>348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21"/>
      <c r="AC27" s="521"/>
      <c r="AD27" s="521"/>
      <c r="AE27" s="521"/>
      <c r="AF27" s="521"/>
      <c r="AG27" s="25" t="s">
        <v>307</v>
      </c>
      <c r="AR27" s="4"/>
    </row>
    <row r="28" spans="1:44" s="61" customFormat="1" ht="15" customHeight="1">
      <c r="A28" s="1" t="s">
        <v>349</v>
      </c>
      <c r="B28" s="5"/>
      <c r="C28" s="5"/>
      <c r="D28" s="5"/>
      <c r="E28" s="5"/>
      <c r="F28" s="5"/>
      <c r="G28" s="5"/>
      <c r="H28" s="5"/>
      <c r="I28" s="5"/>
      <c r="J28" s="5"/>
      <c r="K28" s="5"/>
      <c r="L28" s="5"/>
      <c r="M28" s="5"/>
      <c r="N28" s="5"/>
      <c r="O28" s="5"/>
      <c r="P28" s="5"/>
      <c r="Q28" s="5"/>
      <c r="R28" s="5"/>
      <c r="S28" s="5"/>
      <c r="T28" s="5"/>
      <c r="U28" s="5"/>
      <c r="V28" s="5"/>
      <c r="W28" s="5"/>
      <c r="X28" s="5"/>
      <c r="Y28" s="5"/>
      <c r="Z28" s="5"/>
      <c r="AA28" s="5"/>
      <c r="AB28" s="522"/>
      <c r="AC28" s="522"/>
      <c r="AD28" s="522"/>
      <c r="AE28" s="522"/>
      <c r="AF28" s="522"/>
      <c r="AG28" s="6" t="s">
        <v>307</v>
      </c>
      <c r="AR28" s="4"/>
    </row>
    <row r="29" spans="1:44" s="61" customFormat="1" ht="15" customHeight="1">
      <c r="A29" s="1" t="s">
        <v>350</v>
      </c>
      <c r="B29" s="5"/>
      <c r="C29" s="5"/>
      <c r="D29" s="5"/>
      <c r="E29" s="5"/>
      <c r="F29" s="5"/>
      <c r="G29" s="5"/>
      <c r="H29" s="5"/>
      <c r="I29" s="5"/>
      <c r="J29" s="5"/>
      <c r="K29" s="5"/>
      <c r="L29" s="5"/>
      <c r="M29" s="5"/>
      <c r="N29" s="5"/>
      <c r="O29" s="5"/>
      <c r="P29" s="5"/>
      <c r="Q29" s="5"/>
      <c r="R29" s="5"/>
      <c r="S29" s="5"/>
      <c r="T29" s="5"/>
      <c r="U29" s="5"/>
      <c r="V29" s="5"/>
      <c r="W29" s="5"/>
      <c r="X29" s="5"/>
      <c r="Y29" s="5"/>
      <c r="Z29" s="5"/>
      <c r="AA29" s="5"/>
      <c r="AB29" s="522"/>
      <c r="AC29" s="522"/>
      <c r="AD29" s="522"/>
      <c r="AE29" s="522"/>
      <c r="AF29" s="522"/>
      <c r="AG29" s="6" t="s">
        <v>307</v>
      </c>
      <c r="AR29" s="4"/>
    </row>
    <row r="30" spans="1:44" s="61" customFormat="1" ht="15" customHeight="1" thickBot="1">
      <c r="A30" s="13" t="s">
        <v>351</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23"/>
      <c r="AC30" s="523"/>
      <c r="AD30" s="523"/>
      <c r="AE30" s="523"/>
      <c r="AF30" s="523"/>
      <c r="AG30" s="15" t="s">
        <v>307</v>
      </c>
      <c r="AR30" s="4"/>
    </row>
    <row r="31" spans="1:44" ht="15" customHeight="1" thickTop="1" thickBot="1">
      <c r="A31" s="195" t="s">
        <v>1469</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20" t="str">
        <f>IF(SUM(AB27:AF30)=0,"",SUM(AB27:AF30))</f>
        <v/>
      </c>
      <c r="AC31" s="520"/>
      <c r="AD31" s="520"/>
      <c r="AE31" s="520"/>
      <c r="AF31" s="520"/>
      <c r="AG31" s="196" t="s">
        <v>307</v>
      </c>
    </row>
    <row r="32" spans="1:44" s="61" customFormat="1" ht="15" customHeight="1">
      <c r="A32" s="131" t="s">
        <v>266</v>
      </c>
      <c r="B32" s="132" t="s">
        <v>352</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1471</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19"/>
      <c r="AC35" s="519"/>
      <c r="AD35" s="519"/>
      <c r="AE35" s="519"/>
      <c r="AF35" s="519"/>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1472</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1473</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1271</v>
      </c>
      <c r="B39" s="8"/>
      <c r="C39" s="8"/>
      <c r="D39" s="8"/>
      <c r="E39" s="8"/>
      <c r="F39" s="8"/>
      <c r="G39" s="8"/>
      <c r="H39" s="8"/>
      <c r="I39" s="8"/>
      <c r="J39" s="8"/>
      <c r="K39" s="8"/>
      <c r="L39" s="8"/>
      <c r="M39" s="8"/>
      <c r="N39" s="8"/>
      <c r="O39" s="8"/>
      <c r="P39" s="8"/>
      <c r="Q39" s="8"/>
      <c r="R39" s="8"/>
      <c r="S39" s="8"/>
      <c r="T39" s="8"/>
      <c r="U39" s="8"/>
      <c r="V39" s="8"/>
      <c r="W39" s="8"/>
      <c r="X39" s="8"/>
      <c r="Y39" s="8"/>
      <c r="Z39" s="8"/>
      <c r="AA39" s="8"/>
      <c r="AB39" s="545" t="str">
        <f>IF(SUM(AB31,AB35)=0,"",SUM(AB31,AB35))</f>
        <v/>
      </c>
      <c r="AC39" s="545"/>
      <c r="AD39" s="545"/>
      <c r="AE39" s="545"/>
      <c r="AF39" s="545"/>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2"/>
      <c r="AB40" s="172"/>
      <c r="AC40" s="172"/>
      <c r="AD40" s="172"/>
      <c r="AE40" s="172"/>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2"/>
      <c r="AB41" s="172"/>
      <c r="AC41" s="172"/>
      <c r="AD41" s="172"/>
      <c r="AE41" s="172"/>
      <c r="AF41" s="3"/>
      <c r="AG41" s="4"/>
      <c r="AR41" s="4"/>
    </row>
    <row r="42" spans="1:44" s="61" customFormat="1" ht="15" customHeight="1">
      <c r="A42" s="50" t="s">
        <v>1580</v>
      </c>
      <c r="B42" s="3"/>
      <c r="C42" s="3"/>
      <c r="D42" s="3"/>
      <c r="E42" s="3"/>
      <c r="F42" s="3"/>
      <c r="G42" s="3"/>
      <c r="H42" s="3"/>
      <c r="I42" s="3"/>
      <c r="J42" s="3"/>
      <c r="K42" s="3"/>
      <c r="L42" s="3"/>
      <c r="M42" s="3"/>
      <c r="N42" s="3"/>
      <c r="O42" s="3"/>
      <c r="P42" s="3"/>
      <c r="Q42" s="3"/>
      <c r="R42" s="3"/>
      <c r="S42" s="3"/>
      <c r="T42" s="3"/>
      <c r="U42" s="3"/>
      <c r="V42" s="3"/>
      <c r="W42" s="3"/>
      <c r="X42" s="3"/>
      <c r="Y42" s="3"/>
      <c r="Z42" s="3"/>
      <c r="AA42" s="172"/>
      <c r="AB42" s="172"/>
      <c r="AC42" s="172"/>
      <c r="AD42" s="172"/>
      <c r="AE42" s="172"/>
      <c r="AF42" s="3"/>
      <c r="AG42" s="4"/>
      <c r="AR42" s="4"/>
    </row>
    <row r="43" spans="1:44" s="61" customFormat="1" ht="15" customHeight="1">
      <c r="A43" s="131" t="s">
        <v>266</v>
      </c>
      <c r="B43" s="132" t="s">
        <v>1581</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1582</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2" t="s">
        <v>266</v>
      </c>
      <c r="B45" s="127" t="s">
        <v>355</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2" t="s">
        <v>266</v>
      </c>
      <c r="B46" s="127" t="s">
        <v>1467</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8"/>
      <c r="AB47" s="121"/>
      <c r="AC47" s="121"/>
      <c r="AD47" s="121"/>
      <c r="AE47" s="121"/>
      <c r="AF47" s="120"/>
      <c r="AG47" s="115"/>
      <c r="AR47" s="4"/>
    </row>
    <row r="48" spans="1:44" s="61" customFormat="1" ht="20.100000000000001" customHeight="1">
      <c r="A48" s="128" t="s">
        <v>302</v>
      </c>
      <c r="B48" s="127"/>
      <c r="C48" s="3"/>
      <c r="D48" s="3"/>
      <c r="E48" s="3"/>
      <c r="F48" s="3"/>
      <c r="G48" s="3"/>
      <c r="H48" s="3"/>
      <c r="I48" s="3"/>
      <c r="J48" s="3"/>
      <c r="K48" s="3"/>
      <c r="L48" s="3"/>
      <c r="M48" s="3"/>
      <c r="N48" s="3"/>
      <c r="O48" s="3"/>
      <c r="P48" s="3"/>
      <c r="Q48" s="3"/>
      <c r="R48" s="3"/>
      <c r="S48" s="3"/>
      <c r="T48" s="3"/>
      <c r="U48" s="3"/>
      <c r="V48" s="3"/>
      <c r="W48" s="3"/>
      <c r="X48" s="3"/>
      <c r="Y48" s="3"/>
      <c r="Z48" s="3"/>
      <c r="AA48" s="298"/>
      <c r="AB48" s="121"/>
      <c r="AC48" s="121"/>
      <c r="AD48" s="121"/>
      <c r="AE48" s="121"/>
      <c r="AF48" s="120"/>
      <c r="AG48" s="115"/>
      <c r="AR48" s="4"/>
    </row>
    <row r="49" spans="1:44" s="61" customFormat="1" ht="15" customHeight="1" thickBot="1">
      <c r="A49" s="2" t="s">
        <v>356</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357</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7"/>
      <c r="AC50" s="512" t="str">
        <f>_xlfn.LET(_xlpm.x,SUM(AC58,AC67,AC76,AC85,AC94,AC103,AC112),IF(_xlpm.x=0,"",_xlpm.x))</f>
        <v/>
      </c>
      <c r="AD50" s="512"/>
      <c r="AE50" s="512"/>
      <c r="AF50" s="512"/>
      <c r="AG50" s="37" t="s">
        <v>306</v>
      </c>
      <c r="AR50" s="4"/>
    </row>
    <row r="51" spans="1:44" s="61" customFormat="1" ht="15" customHeight="1">
      <c r="A51" s="538" t="s">
        <v>1263</v>
      </c>
      <c r="B51" s="539"/>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13" t="str">
        <f>_xlfn.LET(_xlpm.x,SUM(AC59,AC68,AC77,AC86,AC95,AC104,AC113),IF(_xlpm.x=0,"",_xlpm.x))</f>
        <v/>
      </c>
      <c r="AD51" s="513"/>
      <c r="AE51" s="513"/>
      <c r="AF51" s="513"/>
      <c r="AG51" s="45" t="s">
        <v>307</v>
      </c>
      <c r="AR51" s="4"/>
    </row>
    <row r="52" spans="1:44" s="61" customFormat="1" ht="15" customHeight="1">
      <c r="A52" s="486" t="str">
        <f>IF(OR($H$19=4,$H$19=5),AI52,AI53)</f>
        <v>（12）令和８年５月時点の給与体系を、当該評価料を算定した年度に勤務している職員の賃金に当てはめた場合の対象職員の基本給等総額</v>
      </c>
      <c r="B52" s="487"/>
      <c r="C52" s="487"/>
      <c r="D52" s="487"/>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514" t="str">
        <f>_xlfn.LET(_xlpm.x,SUM(AC60,AC69,AC78,AC87,AC96,AC105,AC114),IF(_xlpm.x=0,"",_xlpm.x))</f>
        <v/>
      </c>
      <c r="AD52" s="514"/>
      <c r="AE52" s="514"/>
      <c r="AF52" s="514"/>
      <c r="AG52" s="56" t="s">
        <v>307</v>
      </c>
      <c r="AI52" s="61" t="s">
        <v>1483</v>
      </c>
      <c r="AR52" s="4"/>
    </row>
    <row r="53" spans="1:44" s="61" customFormat="1" ht="15" customHeight="1">
      <c r="A53" s="327" t="s">
        <v>1272</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9"/>
      <c r="AC53" s="525" t="str">
        <f>IFERROR(AC51-AC52,"")</f>
        <v/>
      </c>
      <c r="AD53" s="525"/>
      <c r="AE53" s="525"/>
      <c r="AF53" s="525"/>
      <c r="AG53" s="220" t="s">
        <v>307</v>
      </c>
      <c r="AI53" s="61" t="s">
        <v>1513</v>
      </c>
      <c r="AR53" s="4"/>
    </row>
    <row r="54" spans="1:44" s="61" customFormat="1" ht="15" customHeight="1">
      <c r="A54" s="221"/>
      <c r="B54" s="222" t="s">
        <v>1273</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3"/>
      <c r="AC54" s="528" t="str">
        <f>IFERROR((AC53/AC52)*100,"")</f>
        <v/>
      </c>
      <c r="AD54" s="528"/>
      <c r="AE54" s="528"/>
      <c r="AF54" s="528"/>
      <c r="AG54" s="224" t="s">
        <v>358</v>
      </c>
      <c r="AR54" s="4"/>
    </row>
    <row r="55" spans="1:44" s="61" customFormat="1" ht="15" customHeight="1" thickBot="1">
      <c r="A55" s="526" t="s">
        <v>1847</v>
      </c>
      <c r="B55" s="527"/>
      <c r="C55" s="527"/>
      <c r="D55" s="527"/>
      <c r="E55" s="527"/>
      <c r="F55" s="527"/>
      <c r="G55" s="527"/>
      <c r="H55" s="527"/>
      <c r="I55" s="527"/>
      <c r="J55" s="527"/>
      <c r="K55" s="527"/>
      <c r="L55" s="527"/>
      <c r="M55" s="527"/>
      <c r="N55" s="527"/>
      <c r="O55" s="527"/>
      <c r="P55" s="527"/>
      <c r="Q55" s="527"/>
      <c r="R55" s="527"/>
      <c r="S55" s="527"/>
      <c r="T55" s="527"/>
      <c r="U55" s="527"/>
      <c r="V55" s="527"/>
      <c r="W55" s="527"/>
      <c r="X55" s="527"/>
      <c r="Y55" s="527"/>
      <c r="Z55" s="527"/>
      <c r="AA55" s="527"/>
      <c r="AB55" s="527"/>
      <c r="AC55" s="502"/>
      <c r="AD55" s="502"/>
      <c r="AE55" s="502"/>
      <c r="AF55" s="502"/>
      <c r="AG55" s="225" t="s">
        <v>307</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40" t="s">
        <v>360</v>
      </c>
      <c r="B57" s="540"/>
      <c r="C57" s="540"/>
      <c r="D57" s="540"/>
      <c r="E57" s="540"/>
      <c r="F57" s="540"/>
      <c r="G57" s="540"/>
      <c r="H57" s="540"/>
      <c r="I57" s="540"/>
      <c r="J57" s="540"/>
      <c r="K57" s="540"/>
      <c r="L57" s="540"/>
      <c r="M57" s="540"/>
      <c r="N57" s="540"/>
      <c r="O57" s="540"/>
      <c r="P57" s="540"/>
      <c r="Q57" s="540"/>
      <c r="R57" s="540"/>
      <c r="S57" s="540"/>
      <c r="T57" s="540"/>
      <c r="U57" s="540"/>
      <c r="V57" s="540"/>
      <c r="W57" s="540"/>
      <c r="X57" s="540"/>
      <c r="Y57" s="540"/>
      <c r="Z57" s="540"/>
      <c r="AA57" s="540"/>
      <c r="AB57" s="540"/>
      <c r="AC57" s="540"/>
      <c r="AD57" s="540"/>
      <c r="AE57" s="540"/>
      <c r="AF57" s="540"/>
      <c r="AG57" s="540"/>
      <c r="AR57" s="4"/>
    </row>
    <row r="58" spans="1:44" s="61" customFormat="1" ht="15" customHeight="1">
      <c r="A58" s="41" t="s">
        <v>361</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7"/>
      <c r="AC58" s="505"/>
      <c r="AD58" s="505"/>
      <c r="AE58" s="505"/>
      <c r="AF58" s="505"/>
      <c r="AG58" s="37" t="s">
        <v>306</v>
      </c>
      <c r="AR58" s="4"/>
    </row>
    <row r="59" spans="1:44" s="61" customFormat="1" ht="15" customHeight="1">
      <c r="A59" s="538" t="s">
        <v>1264</v>
      </c>
      <c r="B59" s="539"/>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c r="AA59" s="539"/>
      <c r="AB59" s="539"/>
      <c r="AC59" s="500"/>
      <c r="AD59" s="500"/>
      <c r="AE59" s="500"/>
      <c r="AF59" s="500"/>
      <c r="AG59" s="45" t="s">
        <v>307</v>
      </c>
      <c r="AR59" s="4"/>
    </row>
    <row r="60" spans="1:44" s="61" customFormat="1" ht="15" customHeight="1">
      <c r="A60" s="486" t="str">
        <f>IF(OR($H$19=4,$H$19=5),AI60,AI61)</f>
        <v>（18）令和８年５月時点の給与体系を、当該評価料を算定した年度に勤務している職員の賃金に当てはめた場合の対象職員の基本給等総額</v>
      </c>
      <c r="B60" s="487"/>
      <c r="C60" s="487"/>
      <c r="D60" s="487"/>
      <c r="E60" s="487"/>
      <c r="F60" s="487"/>
      <c r="G60" s="487"/>
      <c r="H60" s="487"/>
      <c r="I60" s="487"/>
      <c r="J60" s="487"/>
      <c r="K60" s="487"/>
      <c r="L60" s="487"/>
      <c r="M60" s="487"/>
      <c r="N60" s="487"/>
      <c r="O60" s="487"/>
      <c r="P60" s="487"/>
      <c r="Q60" s="487"/>
      <c r="R60" s="487"/>
      <c r="S60" s="487"/>
      <c r="T60" s="487"/>
      <c r="U60" s="487"/>
      <c r="V60" s="487"/>
      <c r="W60" s="487"/>
      <c r="X60" s="487"/>
      <c r="Y60" s="487"/>
      <c r="Z60" s="487"/>
      <c r="AA60" s="487"/>
      <c r="AB60" s="487"/>
      <c r="AC60" s="500"/>
      <c r="AD60" s="500"/>
      <c r="AE60" s="500"/>
      <c r="AF60" s="500"/>
      <c r="AG60" s="56" t="s">
        <v>307</v>
      </c>
      <c r="AI60" s="61" t="s">
        <v>1485</v>
      </c>
      <c r="AR60" s="4"/>
    </row>
    <row r="61" spans="1:44" s="61" customFormat="1" ht="15" customHeight="1">
      <c r="A61" s="13" t="s">
        <v>1274</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9"/>
      <c r="AC61" s="503" t="str">
        <f>IF(AC59-AC60=0,"",AC59-AC60)</f>
        <v/>
      </c>
      <c r="AD61" s="503"/>
      <c r="AE61" s="503"/>
      <c r="AF61" s="503"/>
      <c r="AG61" s="220" t="s">
        <v>307</v>
      </c>
      <c r="AI61" s="61" t="s">
        <v>1486</v>
      </c>
      <c r="AR61" s="4"/>
    </row>
    <row r="62" spans="1:44" s="61" customFormat="1" ht="15" customHeight="1">
      <c r="A62" s="221"/>
      <c r="B62" s="315" t="s">
        <v>1321</v>
      </c>
      <c r="C62" s="5"/>
      <c r="D62" s="5"/>
      <c r="E62" s="5"/>
      <c r="F62" s="5"/>
      <c r="G62" s="5"/>
      <c r="H62" s="5"/>
      <c r="I62" s="5"/>
      <c r="J62" s="5"/>
      <c r="K62" s="5"/>
      <c r="L62" s="5"/>
      <c r="M62" s="5"/>
      <c r="N62" s="5"/>
      <c r="O62" s="5"/>
      <c r="P62" s="5"/>
      <c r="Q62" s="5"/>
      <c r="R62" s="5"/>
      <c r="S62" s="5"/>
      <c r="T62" s="5"/>
      <c r="U62" s="5"/>
      <c r="V62" s="5"/>
      <c r="W62" s="5"/>
      <c r="X62" s="5"/>
      <c r="Y62" s="5"/>
      <c r="Z62" s="5"/>
      <c r="AA62" s="5"/>
      <c r="AB62" s="316"/>
      <c r="AC62" s="504" t="str">
        <f>IFERROR((AC61/AC60)*100,"")</f>
        <v/>
      </c>
      <c r="AD62" s="504"/>
      <c r="AE62" s="504"/>
      <c r="AF62" s="504"/>
      <c r="AG62" s="317" t="s">
        <v>358</v>
      </c>
      <c r="AR62" s="4"/>
    </row>
    <row r="63" spans="1:44" s="61" customFormat="1" ht="15" customHeight="1">
      <c r="A63" s="532" t="s">
        <v>1284</v>
      </c>
      <c r="B63" s="533"/>
      <c r="C63" s="533"/>
      <c r="D63" s="533"/>
      <c r="E63" s="533"/>
      <c r="F63" s="533"/>
      <c r="G63" s="533"/>
      <c r="H63" s="533"/>
      <c r="I63" s="533"/>
      <c r="J63" s="533"/>
      <c r="K63" s="533"/>
      <c r="L63" s="533"/>
      <c r="M63" s="533"/>
      <c r="N63" s="533"/>
      <c r="O63" s="533"/>
      <c r="P63" s="533"/>
      <c r="Q63" s="533"/>
      <c r="R63" s="533"/>
      <c r="S63" s="533"/>
      <c r="T63" s="533"/>
      <c r="U63" s="533"/>
      <c r="V63" s="533"/>
      <c r="W63" s="533"/>
      <c r="X63" s="533"/>
      <c r="Y63" s="533"/>
      <c r="Z63" s="533"/>
      <c r="AA63" s="533"/>
      <c r="AB63" s="533"/>
      <c r="AC63" s="500"/>
      <c r="AD63" s="500"/>
      <c r="AE63" s="500"/>
      <c r="AF63" s="500"/>
      <c r="AG63" s="254" t="s">
        <v>362</v>
      </c>
      <c r="AR63" s="4"/>
    </row>
    <row r="64" spans="1:44" s="61" customFormat="1" ht="15" customHeight="1" thickBot="1">
      <c r="A64" s="541" t="s">
        <v>1285</v>
      </c>
      <c r="B64" s="542"/>
      <c r="C64" s="542"/>
      <c r="D64" s="542"/>
      <c r="E64" s="542"/>
      <c r="F64" s="542"/>
      <c r="G64" s="542"/>
      <c r="H64" s="542"/>
      <c r="I64" s="542"/>
      <c r="J64" s="542"/>
      <c r="K64" s="542"/>
      <c r="L64" s="542"/>
      <c r="M64" s="542"/>
      <c r="N64" s="542"/>
      <c r="O64" s="542"/>
      <c r="P64" s="542"/>
      <c r="Q64" s="542"/>
      <c r="R64" s="542"/>
      <c r="S64" s="542"/>
      <c r="T64" s="542"/>
      <c r="U64" s="542"/>
      <c r="V64" s="542"/>
      <c r="W64" s="542"/>
      <c r="X64" s="542"/>
      <c r="Y64" s="542"/>
      <c r="Z64" s="542"/>
      <c r="AA64" s="542"/>
      <c r="AB64" s="542"/>
      <c r="AC64" s="502"/>
      <c r="AD64" s="502"/>
      <c r="AE64" s="502"/>
      <c r="AF64" s="502"/>
      <c r="AG64" s="255" t="s">
        <v>362</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40" t="s">
        <v>363</v>
      </c>
      <c r="B66" s="540"/>
      <c r="C66" s="540"/>
      <c r="D66" s="540"/>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40"/>
      <c r="AE66" s="540"/>
      <c r="AF66" s="540"/>
      <c r="AG66" s="540"/>
      <c r="AR66" s="4"/>
    </row>
    <row r="67" spans="1:44" s="61" customFormat="1" ht="15" customHeight="1">
      <c r="A67" s="41" t="s">
        <v>364</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7"/>
      <c r="AC67" s="505"/>
      <c r="AD67" s="505"/>
      <c r="AE67" s="505"/>
      <c r="AF67" s="505"/>
      <c r="AG67" s="37" t="s">
        <v>306</v>
      </c>
      <c r="AR67" s="4"/>
    </row>
    <row r="68" spans="1:44" s="61" customFormat="1" ht="15" customHeight="1">
      <c r="A68" s="538" t="s">
        <v>1265</v>
      </c>
      <c r="B68" s="539"/>
      <c r="C68" s="539"/>
      <c r="D68" s="539"/>
      <c r="E68" s="539"/>
      <c r="F68" s="539"/>
      <c r="G68" s="539"/>
      <c r="H68" s="539"/>
      <c r="I68" s="539"/>
      <c r="J68" s="539"/>
      <c r="K68" s="539"/>
      <c r="L68" s="539"/>
      <c r="M68" s="539"/>
      <c r="N68" s="539"/>
      <c r="O68" s="539"/>
      <c r="P68" s="539"/>
      <c r="Q68" s="539"/>
      <c r="R68" s="539"/>
      <c r="S68" s="539"/>
      <c r="T68" s="539"/>
      <c r="U68" s="539"/>
      <c r="V68" s="539"/>
      <c r="W68" s="539"/>
      <c r="X68" s="539"/>
      <c r="Y68" s="539"/>
      <c r="Z68" s="539"/>
      <c r="AA68" s="539"/>
      <c r="AB68" s="539"/>
      <c r="AC68" s="500"/>
      <c r="AD68" s="500"/>
      <c r="AE68" s="500"/>
      <c r="AF68" s="500"/>
      <c r="AG68" s="45" t="s">
        <v>307</v>
      </c>
      <c r="AR68" s="4"/>
    </row>
    <row r="69" spans="1:44" s="61" customFormat="1" ht="15" customHeight="1">
      <c r="A69" s="486" t="str">
        <f>IF(OR($H$19=4,$H$19=5),AI69,AI70)</f>
        <v>（25）令和８年５月時点の給与体系を、当該評価料を算定した年度に勤務している職員の賃金に当てはめた場合の対象職員の基本給等総額</v>
      </c>
      <c r="B69" s="487"/>
      <c r="C69" s="487"/>
      <c r="D69" s="487"/>
      <c r="E69" s="487"/>
      <c r="F69" s="487"/>
      <c r="G69" s="487"/>
      <c r="H69" s="487"/>
      <c r="I69" s="487"/>
      <c r="J69" s="487"/>
      <c r="K69" s="487"/>
      <c r="L69" s="487"/>
      <c r="M69" s="487"/>
      <c r="N69" s="487"/>
      <c r="O69" s="487"/>
      <c r="P69" s="487"/>
      <c r="Q69" s="487"/>
      <c r="R69" s="487"/>
      <c r="S69" s="487"/>
      <c r="T69" s="487"/>
      <c r="U69" s="487"/>
      <c r="V69" s="487"/>
      <c r="W69" s="487"/>
      <c r="X69" s="487"/>
      <c r="Y69" s="487"/>
      <c r="Z69" s="487"/>
      <c r="AA69" s="487"/>
      <c r="AB69" s="487"/>
      <c r="AC69" s="500"/>
      <c r="AD69" s="500"/>
      <c r="AE69" s="500"/>
      <c r="AF69" s="500"/>
      <c r="AG69" s="56" t="s">
        <v>307</v>
      </c>
      <c r="AI69" s="61" t="s">
        <v>1487</v>
      </c>
      <c r="AR69" s="4"/>
    </row>
    <row r="70" spans="1:44" s="61" customFormat="1" ht="15" customHeight="1">
      <c r="A70" s="13" t="s">
        <v>1322</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9"/>
      <c r="AC70" s="503" t="str">
        <f>IF(AC68-AC69=0,"",AC68-AC69)</f>
        <v/>
      </c>
      <c r="AD70" s="503"/>
      <c r="AE70" s="503"/>
      <c r="AF70" s="503"/>
      <c r="AG70" s="220" t="s">
        <v>307</v>
      </c>
      <c r="AI70" s="61" t="s">
        <v>1488</v>
      </c>
      <c r="AR70" s="4"/>
    </row>
    <row r="71" spans="1:44" s="61" customFormat="1" ht="15" customHeight="1">
      <c r="A71" s="221"/>
      <c r="B71" s="315" t="s">
        <v>1323</v>
      </c>
      <c r="C71" s="5"/>
      <c r="D71" s="5"/>
      <c r="E71" s="5"/>
      <c r="F71" s="5"/>
      <c r="G71" s="5"/>
      <c r="H71" s="5"/>
      <c r="I71" s="5"/>
      <c r="J71" s="5"/>
      <c r="K71" s="5"/>
      <c r="L71" s="5"/>
      <c r="M71" s="5"/>
      <c r="N71" s="5"/>
      <c r="O71" s="5"/>
      <c r="P71" s="5"/>
      <c r="Q71" s="5"/>
      <c r="R71" s="5"/>
      <c r="S71" s="5"/>
      <c r="T71" s="5"/>
      <c r="U71" s="5"/>
      <c r="V71" s="5"/>
      <c r="W71" s="5"/>
      <c r="X71" s="5"/>
      <c r="Y71" s="5"/>
      <c r="Z71" s="5"/>
      <c r="AA71" s="5"/>
      <c r="AB71" s="316"/>
      <c r="AC71" s="504" t="str">
        <f>IFERROR((AC70/AC69)*100,"")</f>
        <v/>
      </c>
      <c r="AD71" s="504"/>
      <c r="AE71" s="504"/>
      <c r="AF71" s="504"/>
      <c r="AG71" s="317" t="s">
        <v>358</v>
      </c>
      <c r="AR71" s="4"/>
    </row>
    <row r="72" spans="1:44" s="61" customFormat="1" ht="15" customHeight="1">
      <c r="A72" s="543" t="s">
        <v>1293</v>
      </c>
      <c r="B72" s="544"/>
      <c r="C72" s="544"/>
      <c r="D72" s="544"/>
      <c r="E72" s="544"/>
      <c r="F72" s="544"/>
      <c r="G72" s="544"/>
      <c r="H72" s="544"/>
      <c r="I72" s="544"/>
      <c r="J72" s="544"/>
      <c r="K72" s="544"/>
      <c r="L72" s="544"/>
      <c r="M72" s="544"/>
      <c r="N72" s="544"/>
      <c r="O72" s="544"/>
      <c r="P72" s="544"/>
      <c r="Q72" s="544"/>
      <c r="R72" s="544"/>
      <c r="S72" s="544"/>
      <c r="T72" s="544"/>
      <c r="U72" s="544"/>
      <c r="V72" s="544"/>
      <c r="W72" s="544"/>
      <c r="X72" s="544"/>
      <c r="Y72" s="544"/>
      <c r="Z72" s="544"/>
      <c r="AA72" s="544"/>
      <c r="AB72" s="544"/>
      <c r="AC72" s="500"/>
      <c r="AD72" s="500"/>
      <c r="AE72" s="500"/>
      <c r="AF72" s="500"/>
      <c r="AG72" s="254" t="s">
        <v>362</v>
      </c>
      <c r="AR72" s="4"/>
    </row>
    <row r="73" spans="1:44" s="61" customFormat="1" ht="15" customHeight="1" thickBot="1">
      <c r="A73" s="526" t="s">
        <v>1299</v>
      </c>
      <c r="B73" s="527"/>
      <c r="C73" s="527"/>
      <c r="D73" s="527"/>
      <c r="E73" s="527"/>
      <c r="F73" s="527"/>
      <c r="G73" s="527"/>
      <c r="H73" s="527"/>
      <c r="I73" s="527"/>
      <c r="J73" s="527"/>
      <c r="K73" s="527"/>
      <c r="L73" s="527"/>
      <c r="M73" s="527"/>
      <c r="N73" s="527"/>
      <c r="O73" s="527"/>
      <c r="P73" s="527"/>
      <c r="Q73" s="527"/>
      <c r="R73" s="527"/>
      <c r="S73" s="527"/>
      <c r="T73" s="527"/>
      <c r="U73" s="527"/>
      <c r="V73" s="527"/>
      <c r="W73" s="527"/>
      <c r="X73" s="527"/>
      <c r="Y73" s="527"/>
      <c r="Z73" s="527"/>
      <c r="AA73" s="527"/>
      <c r="AB73" s="527"/>
      <c r="AC73" s="502"/>
      <c r="AD73" s="502"/>
      <c r="AE73" s="502"/>
      <c r="AF73" s="502"/>
      <c r="AG73" s="255" t="s">
        <v>362</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40" t="s">
        <v>365</v>
      </c>
      <c r="B75" s="540"/>
      <c r="C75" s="540"/>
      <c r="D75" s="540"/>
      <c r="E75" s="540"/>
      <c r="F75" s="540"/>
      <c r="G75" s="540"/>
      <c r="H75" s="540"/>
      <c r="I75" s="540"/>
      <c r="J75" s="540"/>
      <c r="K75" s="540"/>
      <c r="L75" s="540"/>
      <c r="M75" s="540"/>
      <c r="N75" s="540"/>
      <c r="O75" s="540"/>
      <c r="P75" s="540"/>
      <c r="Q75" s="540"/>
      <c r="R75" s="540"/>
      <c r="S75" s="540"/>
      <c r="T75" s="540"/>
      <c r="U75" s="540"/>
      <c r="V75" s="540"/>
      <c r="W75" s="540"/>
      <c r="X75" s="540"/>
      <c r="Y75" s="540"/>
      <c r="Z75" s="540"/>
      <c r="AA75" s="540"/>
      <c r="AB75" s="540"/>
      <c r="AC75" s="540"/>
      <c r="AD75" s="540"/>
      <c r="AE75" s="540"/>
      <c r="AF75" s="540"/>
      <c r="AG75" s="540"/>
      <c r="AR75" s="4"/>
    </row>
    <row r="76" spans="1:44" s="61" customFormat="1" ht="15" customHeight="1">
      <c r="A76" s="41" t="s">
        <v>366</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7"/>
      <c r="AC76" s="505"/>
      <c r="AD76" s="505"/>
      <c r="AE76" s="505"/>
      <c r="AF76" s="505"/>
      <c r="AG76" s="37" t="s">
        <v>306</v>
      </c>
      <c r="AR76" s="4"/>
    </row>
    <row r="77" spans="1:44" s="61" customFormat="1" ht="15" customHeight="1">
      <c r="A77" s="538" t="s">
        <v>1266</v>
      </c>
      <c r="B77" s="539"/>
      <c r="C77" s="539"/>
      <c r="D77" s="539"/>
      <c r="E77" s="539"/>
      <c r="F77" s="539"/>
      <c r="G77" s="539"/>
      <c r="H77" s="539"/>
      <c r="I77" s="539"/>
      <c r="J77" s="539"/>
      <c r="K77" s="539"/>
      <c r="L77" s="539"/>
      <c r="M77" s="539"/>
      <c r="N77" s="539"/>
      <c r="O77" s="539"/>
      <c r="P77" s="539"/>
      <c r="Q77" s="539"/>
      <c r="R77" s="539"/>
      <c r="S77" s="539"/>
      <c r="T77" s="539"/>
      <c r="U77" s="539"/>
      <c r="V77" s="539"/>
      <c r="W77" s="539"/>
      <c r="X77" s="539"/>
      <c r="Y77" s="539"/>
      <c r="Z77" s="539"/>
      <c r="AA77" s="539"/>
      <c r="AB77" s="539"/>
      <c r="AC77" s="500"/>
      <c r="AD77" s="500"/>
      <c r="AE77" s="500"/>
      <c r="AF77" s="500"/>
      <c r="AG77" s="45" t="s">
        <v>307</v>
      </c>
      <c r="AR77" s="4"/>
    </row>
    <row r="78" spans="1:44" s="61" customFormat="1" ht="15" customHeight="1">
      <c r="A78" s="486" t="str">
        <f>IF(OR($H$19=4,$H$19=5),AI78,AI79)</f>
        <v>（32）令和８年５月時点の給与体系を、当該評価料を算定した年度に勤務している職員の賃金に当てはめた場合の対象職員の基本給等総額</v>
      </c>
      <c r="B78" s="487"/>
      <c r="C78" s="487"/>
      <c r="D78" s="487"/>
      <c r="E78" s="487"/>
      <c r="F78" s="487"/>
      <c r="G78" s="487"/>
      <c r="H78" s="487"/>
      <c r="I78" s="487"/>
      <c r="J78" s="487"/>
      <c r="K78" s="487"/>
      <c r="L78" s="487"/>
      <c r="M78" s="487"/>
      <c r="N78" s="487"/>
      <c r="O78" s="487"/>
      <c r="P78" s="487"/>
      <c r="Q78" s="487"/>
      <c r="R78" s="487"/>
      <c r="S78" s="487"/>
      <c r="T78" s="487"/>
      <c r="U78" s="487"/>
      <c r="V78" s="487"/>
      <c r="W78" s="487"/>
      <c r="X78" s="487"/>
      <c r="Y78" s="487"/>
      <c r="Z78" s="487"/>
      <c r="AA78" s="487"/>
      <c r="AB78" s="487"/>
      <c r="AC78" s="500"/>
      <c r="AD78" s="500"/>
      <c r="AE78" s="500"/>
      <c r="AF78" s="500"/>
      <c r="AG78" s="56" t="s">
        <v>307</v>
      </c>
      <c r="AI78" s="61" t="s">
        <v>1489</v>
      </c>
      <c r="AR78" s="4"/>
    </row>
    <row r="79" spans="1:44" s="61" customFormat="1" ht="15" customHeight="1">
      <c r="A79" s="13" t="s">
        <v>1317</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9"/>
      <c r="AC79" s="503" t="str">
        <f>IF(AC77-AC78=0,"",AC77-AC78)</f>
        <v/>
      </c>
      <c r="AD79" s="503"/>
      <c r="AE79" s="503"/>
      <c r="AF79" s="503"/>
      <c r="AG79" s="220" t="s">
        <v>307</v>
      </c>
      <c r="AI79" s="61" t="s">
        <v>1490</v>
      </c>
      <c r="AR79" s="4"/>
    </row>
    <row r="80" spans="1:44" s="61" customFormat="1" ht="15" customHeight="1">
      <c r="A80" s="221"/>
      <c r="B80" s="315" t="s">
        <v>1318</v>
      </c>
      <c r="C80" s="5"/>
      <c r="D80" s="5"/>
      <c r="E80" s="5"/>
      <c r="F80" s="5"/>
      <c r="G80" s="5"/>
      <c r="H80" s="5"/>
      <c r="I80" s="5"/>
      <c r="J80" s="5"/>
      <c r="K80" s="5"/>
      <c r="L80" s="5"/>
      <c r="M80" s="5"/>
      <c r="N80" s="5"/>
      <c r="O80" s="5"/>
      <c r="P80" s="5"/>
      <c r="Q80" s="5"/>
      <c r="R80" s="5"/>
      <c r="S80" s="5"/>
      <c r="T80" s="5"/>
      <c r="U80" s="5"/>
      <c r="V80" s="5"/>
      <c r="W80" s="5"/>
      <c r="X80" s="5"/>
      <c r="Y80" s="5"/>
      <c r="Z80" s="5"/>
      <c r="AA80" s="5"/>
      <c r="AB80" s="316"/>
      <c r="AC80" s="504" t="str">
        <f>IFERROR((AC79/AC78)*100,"")</f>
        <v/>
      </c>
      <c r="AD80" s="504"/>
      <c r="AE80" s="504"/>
      <c r="AF80" s="504"/>
      <c r="AG80" s="317" t="s">
        <v>358</v>
      </c>
      <c r="AR80" s="4"/>
    </row>
    <row r="81" spans="1:44" s="61" customFormat="1" ht="15" customHeight="1">
      <c r="A81" s="543" t="s">
        <v>1294</v>
      </c>
      <c r="B81" s="544"/>
      <c r="C81" s="544"/>
      <c r="D81" s="544"/>
      <c r="E81" s="544"/>
      <c r="F81" s="544"/>
      <c r="G81" s="544"/>
      <c r="H81" s="544"/>
      <c r="I81" s="544"/>
      <c r="J81" s="544"/>
      <c r="K81" s="544"/>
      <c r="L81" s="544"/>
      <c r="M81" s="544"/>
      <c r="N81" s="544"/>
      <c r="O81" s="544"/>
      <c r="P81" s="544"/>
      <c r="Q81" s="544"/>
      <c r="R81" s="544"/>
      <c r="S81" s="544"/>
      <c r="T81" s="544"/>
      <c r="U81" s="544"/>
      <c r="V81" s="544"/>
      <c r="W81" s="544"/>
      <c r="X81" s="544"/>
      <c r="Y81" s="544"/>
      <c r="Z81" s="544"/>
      <c r="AA81" s="544"/>
      <c r="AB81" s="544"/>
      <c r="AC81" s="500"/>
      <c r="AD81" s="500"/>
      <c r="AE81" s="500"/>
      <c r="AF81" s="500"/>
      <c r="AG81" s="254" t="s">
        <v>362</v>
      </c>
      <c r="AR81" s="4"/>
    </row>
    <row r="82" spans="1:44" s="61" customFormat="1" ht="15" customHeight="1" thickBot="1">
      <c r="A82" s="526" t="s">
        <v>1300</v>
      </c>
      <c r="B82" s="527"/>
      <c r="C82" s="527"/>
      <c r="D82" s="527"/>
      <c r="E82" s="527"/>
      <c r="F82" s="527"/>
      <c r="G82" s="527"/>
      <c r="H82" s="527"/>
      <c r="I82" s="527"/>
      <c r="J82" s="527"/>
      <c r="K82" s="527"/>
      <c r="L82" s="527"/>
      <c r="M82" s="527"/>
      <c r="N82" s="527"/>
      <c r="O82" s="527"/>
      <c r="P82" s="527"/>
      <c r="Q82" s="527"/>
      <c r="R82" s="527"/>
      <c r="S82" s="527"/>
      <c r="T82" s="527"/>
      <c r="U82" s="527"/>
      <c r="V82" s="527"/>
      <c r="W82" s="527"/>
      <c r="X82" s="527"/>
      <c r="Y82" s="527"/>
      <c r="Z82" s="527"/>
      <c r="AA82" s="527"/>
      <c r="AB82" s="527"/>
      <c r="AC82" s="502"/>
      <c r="AD82" s="502"/>
      <c r="AE82" s="502"/>
      <c r="AF82" s="502"/>
      <c r="AG82" s="255" t="s">
        <v>362</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40" t="s">
        <v>367</v>
      </c>
      <c r="B84" s="540"/>
      <c r="C84" s="540"/>
      <c r="D84" s="540"/>
      <c r="E84" s="540"/>
      <c r="F84" s="540"/>
      <c r="G84" s="540"/>
      <c r="H84" s="540"/>
      <c r="I84" s="540"/>
      <c r="J84" s="540"/>
      <c r="K84" s="540"/>
      <c r="L84" s="540"/>
      <c r="M84" s="540"/>
      <c r="N84" s="540"/>
      <c r="O84" s="540"/>
      <c r="P84" s="540"/>
      <c r="Q84" s="540"/>
      <c r="R84" s="540"/>
      <c r="S84" s="540"/>
      <c r="T84" s="540"/>
      <c r="U84" s="540"/>
      <c r="V84" s="540"/>
      <c r="W84" s="540"/>
      <c r="X84" s="540"/>
      <c r="Y84" s="540"/>
      <c r="Z84" s="540"/>
      <c r="AA84" s="540"/>
      <c r="AB84" s="540"/>
      <c r="AC84" s="540"/>
      <c r="AD84" s="540"/>
      <c r="AE84" s="540"/>
      <c r="AF84" s="540"/>
      <c r="AG84" s="540"/>
      <c r="AR84" s="4"/>
    </row>
    <row r="85" spans="1:44" s="61" customFormat="1" ht="15" customHeight="1">
      <c r="A85" s="41" t="s">
        <v>368</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7"/>
      <c r="AC85" s="505"/>
      <c r="AD85" s="505"/>
      <c r="AE85" s="505"/>
      <c r="AF85" s="505"/>
      <c r="AG85" s="37" t="s">
        <v>306</v>
      </c>
      <c r="AR85" s="4"/>
    </row>
    <row r="86" spans="1:44" s="61" customFormat="1" ht="15" customHeight="1">
      <c r="A86" s="538" t="s">
        <v>1267</v>
      </c>
      <c r="B86" s="539"/>
      <c r="C86" s="539"/>
      <c r="D86" s="539"/>
      <c r="E86" s="539"/>
      <c r="F86" s="539"/>
      <c r="G86" s="539"/>
      <c r="H86" s="539"/>
      <c r="I86" s="539"/>
      <c r="J86" s="539"/>
      <c r="K86" s="539"/>
      <c r="L86" s="539"/>
      <c r="M86" s="539"/>
      <c r="N86" s="539"/>
      <c r="O86" s="539"/>
      <c r="P86" s="539"/>
      <c r="Q86" s="539"/>
      <c r="R86" s="539"/>
      <c r="S86" s="539"/>
      <c r="T86" s="539"/>
      <c r="U86" s="539"/>
      <c r="V86" s="539"/>
      <c r="W86" s="539"/>
      <c r="X86" s="539"/>
      <c r="Y86" s="539"/>
      <c r="Z86" s="539"/>
      <c r="AA86" s="539"/>
      <c r="AB86" s="539"/>
      <c r="AC86" s="500"/>
      <c r="AD86" s="500"/>
      <c r="AE86" s="500"/>
      <c r="AF86" s="500"/>
      <c r="AG86" s="45" t="s">
        <v>307</v>
      </c>
      <c r="AR86" s="4"/>
    </row>
    <row r="87" spans="1:44" s="61" customFormat="1" ht="15" customHeight="1">
      <c r="A87" s="486" t="str">
        <f>IF(OR($H$19=4,$H$19=5),AI87,AI88)</f>
        <v>（39）令和８年５月時点の給与体系を、当該評価料を算定した年度に勤務している職員の賃金に当てはめた場合の対象職員の基本給等総額</v>
      </c>
      <c r="B87" s="487"/>
      <c r="C87" s="487"/>
      <c r="D87" s="487"/>
      <c r="E87" s="487"/>
      <c r="F87" s="487"/>
      <c r="G87" s="487"/>
      <c r="H87" s="487"/>
      <c r="I87" s="487"/>
      <c r="J87" s="487"/>
      <c r="K87" s="487"/>
      <c r="L87" s="487"/>
      <c r="M87" s="487"/>
      <c r="N87" s="487"/>
      <c r="O87" s="487"/>
      <c r="P87" s="487"/>
      <c r="Q87" s="487"/>
      <c r="R87" s="487"/>
      <c r="S87" s="487"/>
      <c r="T87" s="487"/>
      <c r="U87" s="487"/>
      <c r="V87" s="487"/>
      <c r="W87" s="487"/>
      <c r="X87" s="487"/>
      <c r="Y87" s="487"/>
      <c r="Z87" s="487"/>
      <c r="AA87" s="487"/>
      <c r="AB87" s="487"/>
      <c r="AC87" s="500"/>
      <c r="AD87" s="500"/>
      <c r="AE87" s="500"/>
      <c r="AF87" s="500"/>
      <c r="AG87" s="56" t="s">
        <v>307</v>
      </c>
      <c r="AI87" s="61" t="s">
        <v>1491</v>
      </c>
      <c r="AR87" s="4"/>
    </row>
    <row r="88" spans="1:44" s="61" customFormat="1" ht="15" customHeight="1">
      <c r="A88" s="13" t="s">
        <v>1319</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9"/>
      <c r="AC88" s="503" t="str">
        <f>IF(AC86-AC8=0,"",AC86-AC8)</f>
        <v/>
      </c>
      <c r="AD88" s="503"/>
      <c r="AE88" s="503"/>
      <c r="AF88" s="503"/>
      <c r="AG88" s="220" t="s">
        <v>307</v>
      </c>
      <c r="AI88" s="61" t="s">
        <v>1492</v>
      </c>
      <c r="AR88" s="4"/>
    </row>
    <row r="89" spans="1:44" s="61" customFormat="1" ht="15" customHeight="1">
      <c r="A89" s="221"/>
      <c r="B89" s="315" t="s">
        <v>1320</v>
      </c>
      <c r="C89" s="5"/>
      <c r="D89" s="5"/>
      <c r="E89" s="5"/>
      <c r="F89" s="5"/>
      <c r="G89" s="5"/>
      <c r="H89" s="5"/>
      <c r="I89" s="5"/>
      <c r="J89" s="5"/>
      <c r="K89" s="5"/>
      <c r="L89" s="5"/>
      <c r="M89" s="5"/>
      <c r="N89" s="5"/>
      <c r="O89" s="5"/>
      <c r="P89" s="5"/>
      <c r="Q89" s="5"/>
      <c r="R89" s="5"/>
      <c r="S89" s="5"/>
      <c r="T89" s="5"/>
      <c r="U89" s="5"/>
      <c r="V89" s="5"/>
      <c r="W89" s="5"/>
      <c r="X89" s="5"/>
      <c r="Y89" s="5"/>
      <c r="Z89" s="5"/>
      <c r="AA89" s="5"/>
      <c r="AB89" s="316"/>
      <c r="AC89" s="504" t="str">
        <f>IFERROR((AC88/AC87)*100,"")</f>
        <v/>
      </c>
      <c r="AD89" s="504"/>
      <c r="AE89" s="504"/>
      <c r="AF89" s="504"/>
      <c r="AG89" s="317" t="s">
        <v>358</v>
      </c>
      <c r="AR89" s="4"/>
    </row>
    <row r="90" spans="1:44" s="61" customFormat="1" ht="15" customHeight="1">
      <c r="A90" s="543" t="s">
        <v>1295</v>
      </c>
      <c r="B90" s="544"/>
      <c r="C90" s="544"/>
      <c r="D90" s="544"/>
      <c r="E90" s="544"/>
      <c r="F90" s="544"/>
      <c r="G90" s="544"/>
      <c r="H90" s="544"/>
      <c r="I90" s="544"/>
      <c r="J90" s="544"/>
      <c r="K90" s="544"/>
      <c r="L90" s="544"/>
      <c r="M90" s="544"/>
      <c r="N90" s="544"/>
      <c r="O90" s="544"/>
      <c r="P90" s="544"/>
      <c r="Q90" s="544"/>
      <c r="R90" s="544"/>
      <c r="S90" s="544"/>
      <c r="T90" s="544"/>
      <c r="U90" s="544"/>
      <c r="V90" s="544"/>
      <c r="W90" s="544"/>
      <c r="X90" s="544"/>
      <c r="Y90" s="544"/>
      <c r="Z90" s="544"/>
      <c r="AA90" s="544"/>
      <c r="AB90" s="544"/>
      <c r="AC90" s="500"/>
      <c r="AD90" s="500"/>
      <c r="AE90" s="500"/>
      <c r="AF90" s="500"/>
      <c r="AG90" s="254" t="s">
        <v>362</v>
      </c>
      <c r="AR90" s="4"/>
    </row>
    <row r="91" spans="1:44" s="61" customFormat="1" ht="15" customHeight="1" thickBot="1">
      <c r="A91" s="526" t="s">
        <v>1301</v>
      </c>
      <c r="B91" s="527"/>
      <c r="C91" s="527"/>
      <c r="D91" s="527"/>
      <c r="E91" s="527"/>
      <c r="F91" s="527"/>
      <c r="G91" s="527"/>
      <c r="H91" s="527"/>
      <c r="I91" s="527"/>
      <c r="J91" s="527"/>
      <c r="K91" s="527"/>
      <c r="L91" s="527"/>
      <c r="M91" s="527"/>
      <c r="N91" s="527"/>
      <c r="O91" s="527"/>
      <c r="P91" s="527"/>
      <c r="Q91" s="527"/>
      <c r="R91" s="527"/>
      <c r="S91" s="527"/>
      <c r="T91" s="527"/>
      <c r="U91" s="527"/>
      <c r="V91" s="527"/>
      <c r="W91" s="527"/>
      <c r="X91" s="527"/>
      <c r="Y91" s="527"/>
      <c r="Z91" s="527"/>
      <c r="AA91" s="527"/>
      <c r="AB91" s="527"/>
      <c r="AC91" s="502"/>
      <c r="AD91" s="502"/>
      <c r="AE91" s="502"/>
      <c r="AF91" s="502"/>
      <c r="AG91" s="255" t="s">
        <v>362</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40" t="s">
        <v>369</v>
      </c>
      <c r="B93" s="540"/>
      <c r="C93" s="540"/>
      <c r="D93" s="540"/>
      <c r="E93" s="540"/>
      <c r="F93" s="540"/>
      <c r="G93" s="540"/>
      <c r="H93" s="540"/>
      <c r="I93" s="540"/>
      <c r="J93" s="540"/>
      <c r="K93" s="540"/>
      <c r="L93" s="540"/>
      <c r="M93" s="540"/>
      <c r="N93" s="540"/>
      <c r="O93" s="540"/>
      <c r="P93" s="540"/>
      <c r="Q93" s="540"/>
      <c r="R93" s="540"/>
      <c r="S93" s="540"/>
      <c r="T93" s="540"/>
      <c r="U93" s="540"/>
      <c r="V93" s="540"/>
      <c r="W93" s="540"/>
      <c r="X93" s="540"/>
      <c r="Y93" s="540"/>
      <c r="Z93" s="540"/>
      <c r="AA93" s="540"/>
      <c r="AB93" s="540"/>
      <c r="AC93" s="540"/>
      <c r="AD93" s="540"/>
      <c r="AE93" s="540"/>
      <c r="AF93" s="540"/>
      <c r="AG93" s="540"/>
      <c r="AR93" s="4"/>
    </row>
    <row r="94" spans="1:44" s="61" customFormat="1" ht="15" customHeight="1">
      <c r="A94" s="41" t="s">
        <v>370</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7"/>
      <c r="AC94" s="505"/>
      <c r="AD94" s="505"/>
      <c r="AE94" s="505"/>
      <c r="AF94" s="505"/>
      <c r="AG94" s="37" t="s">
        <v>306</v>
      </c>
      <c r="AR94" s="4"/>
    </row>
    <row r="95" spans="1:44" s="61" customFormat="1" ht="15" customHeight="1">
      <c r="A95" s="538" t="s">
        <v>1268</v>
      </c>
      <c r="B95" s="539"/>
      <c r="C95" s="539"/>
      <c r="D95" s="539"/>
      <c r="E95" s="539"/>
      <c r="F95" s="539"/>
      <c r="G95" s="539"/>
      <c r="H95" s="539"/>
      <c r="I95" s="539"/>
      <c r="J95" s="539"/>
      <c r="K95" s="539"/>
      <c r="L95" s="539"/>
      <c r="M95" s="539"/>
      <c r="N95" s="539"/>
      <c r="O95" s="539"/>
      <c r="P95" s="539"/>
      <c r="Q95" s="539"/>
      <c r="R95" s="539"/>
      <c r="S95" s="539"/>
      <c r="T95" s="539"/>
      <c r="U95" s="539"/>
      <c r="V95" s="539"/>
      <c r="W95" s="539"/>
      <c r="X95" s="539"/>
      <c r="Y95" s="539"/>
      <c r="Z95" s="539"/>
      <c r="AA95" s="539"/>
      <c r="AB95" s="539"/>
      <c r="AC95" s="500"/>
      <c r="AD95" s="500"/>
      <c r="AE95" s="500"/>
      <c r="AF95" s="500"/>
      <c r="AG95" s="45" t="s">
        <v>307</v>
      </c>
      <c r="AR95" s="4"/>
    </row>
    <row r="96" spans="1:44" s="61" customFormat="1" ht="15" customHeight="1">
      <c r="A96" s="486" t="str">
        <f>IF(OR($H$19=4,$H$19=5),AI96,AI97)</f>
        <v>（46）令和８年５月時点の給与体系を、当該評価料を算定した年度に勤務している職員の賃金に当てはめた場合の対象職員の基本給等総額</v>
      </c>
      <c r="B96" s="487"/>
      <c r="C96" s="487"/>
      <c r="D96" s="487"/>
      <c r="E96" s="487"/>
      <c r="F96" s="487"/>
      <c r="G96" s="487"/>
      <c r="H96" s="487"/>
      <c r="I96" s="487"/>
      <c r="J96" s="487"/>
      <c r="K96" s="487"/>
      <c r="L96" s="487"/>
      <c r="M96" s="487"/>
      <c r="N96" s="487"/>
      <c r="O96" s="487"/>
      <c r="P96" s="487"/>
      <c r="Q96" s="487"/>
      <c r="R96" s="487"/>
      <c r="S96" s="487"/>
      <c r="T96" s="487"/>
      <c r="U96" s="487"/>
      <c r="V96" s="487"/>
      <c r="W96" s="487"/>
      <c r="X96" s="487"/>
      <c r="Y96" s="487"/>
      <c r="Z96" s="487"/>
      <c r="AA96" s="487"/>
      <c r="AB96" s="487"/>
      <c r="AC96" s="500"/>
      <c r="AD96" s="500"/>
      <c r="AE96" s="500"/>
      <c r="AF96" s="500"/>
      <c r="AG96" s="56" t="s">
        <v>307</v>
      </c>
      <c r="AI96" s="61" t="s">
        <v>1493</v>
      </c>
      <c r="AR96" s="4"/>
    </row>
    <row r="97" spans="1:44" s="61" customFormat="1" ht="15" customHeight="1">
      <c r="A97" s="13" t="s">
        <v>1324</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9"/>
      <c r="AC97" s="503" t="str">
        <f>IF(AC95-AC96=0,"",AC95-AC96)</f>
        <v/>
      </c>
      <c r="AD97" s="503"/>
      <c r="AE97" s="503"/>
      <c r="AF97" s="503"/>
      <c r="AG97" s="220" t="s">
        <v>307</v>
      </c>
      <c r="AI97" s="61" t="s">
        <v>1494</v>
      </c>
      <c r="AR97" s="4"/>
    </row>
    <row r="98" spans="1:44" s="61" customFormat="1" ht="15" customHeight="1">
      <c r="A98" s="221"/>
      <c r="B98" s="315" t="s">
        <v>1325</v>
      </c>
      <c r="C98" s="5"/>
      <c r="D98" s="5"/>
      <c r="E98" s="5"/>
      <c r="F98" s="5"/>
      <c r="G98" s="5"/>
      <c r="H98" s="5"/>
      <c r="I98" s="5"/>
      <c r="J98" s="5"/>
      <c r="K98" s="5"/>
      <c r="L98" s="5"/>
      <c r="M98" s="5"/>
      <c r="N98" s="5"/>
      <c r="O98" s="5"/>
      <c r="P98" s="5"/>
      <c r="Q98" s="5"/>
      <c r="R98" s="5"/>
      <c r="S98" s="5"/>
      <c r="T98" s="5"/>
      <c r="U98" s="5"/>
      <c r="V98" s="5"/>
      <c r="W98" s="5"/>
      <c r="X98" s="5"/>
      <c r="Y98" s="5"/>
      <c r="Z98" s="5"/>
      <c r="AA98" s="5"/>
      <c r="AB98" s="316"/>
      <c r="AC98" s="504" t="str">
        <f>IFERROR((AC97/AC96)*100,"")</f>
        <v/>
      </c>
      <c r="AD98" s="504"/>
      <c r="AE98" s="504"/>
      <c r="AF98" s="504"/>
      <c r="AG98" s="317" t="s">
        <v>358</v>
      </c>
      <c r="AR98" s="4"/>
    </row>
    <row r="99" spans="1:44" s="61" customFormat="1" ht="15" customHeight="1">
      <c r="A99" s="543" t="s">
        <v>1296</v>
      </c>
      <c r="B99" s="544"/>
      <c r="C99" s="544"/>
      <c r="D99" s="544"/>
      <c r="E99" s="544"/>
      <c r="F99" s="544"/>
      <c r="G99" s="544"/>
      <c r="H99" s="544"/>
      <c r="I99" s="544"/>
      <c r="J99" s="544"/>
      <c r="K99" s="544"/>
      <c r="L99" s="544"/>
      <c r="M99" s="544"/>
      <c r="N99" s="544"/>
      <c r="O99" s="544"/>
      <c r="P99" s="544"/>
      <c r="Q99" s="544"/>
      <c r="R99" s="544"/>
      <c r="S99" s="544"/>
      <c r="T99" s="544"/>
      <c r="U99" s="544"/>
      <c r="V99" s="544"/>
      <c r="W99" s="544"/>
      <c r="X99" s="544"/>
      <c r="Y99" s="544"/>
      <c r="Z99" s="544"/>
      <c r="AA99" s="544"/>
      <c r="AB99" s="544"/>
      <c r="AC99" s="500"/>
      <c r="AD99" s="500"/>
      <c r="AE99" s="500"/>
      <c r="AF99" s="500"/>
      <c r="AG99" s="254" t="s">
        <v>362</v>
      </c>
      <c r="AR99" s="4"/>
    </row>
    <row r="100" spans="1:44" s="61" customFormat="1" ht="15" customHeight="1" thickBot="1">
      <c r="A100" s="526" t="s">
        <v>1302</v>
      </c>
      <c r="B100" s="527"/>
      <c r="C100" s="527"/>
      <c r="D100" s="527"/>
      <c r="E100" s="527"/>
      <c r="F100" s="527"/>
      <c r="G100" s="527"/>
      <c r="H100" s="527"/>
      <c r="I100" s="527"/>
      <c r="J100" s="527"/>
      <c r="K100" s="527"/>
      <c r="L100" s="527"/>
      <c r="M100" s="527"/>
      <c r="N100" s="527"/>
      <c r="O100" s="527"/>
      <c r="P100" s="527"/>
      <c r="Q100" s="527"/>
      <c r="R100" s="527"/>
      <c r="S100" s="527"/>
      <c r="T100" s="527"/>
      <c r="U100" s="527"/>
      <c r="V100" s="527"/>
      <c r="W100" s="527"/>
      <c r="X100" s="527"/>
      <c r="Y100" s="527"/>
      <c r="Z100" s="527"/>
      <c r="AA100" s="527"/>
      <c r="AB100" s="527"/>
      <c r="AC100" s="502"/>
      <c r="AD100" s="502"/>
      <c r="AE100" s="502"/>
      <c r="AF100" s="502"/>
      <c r="AG100" s="255" t="s">
        <v>362</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40" t="s">
        <v>1292</v>
      </c>
      <c r="B102" s="540"/>
      <c r="C102" s="540"/>
      <c r="D102" s="540"/>
      <c r="E102" s="540"/>
      <c r="F102" s="540"/>
      <c r="G102" s="540"/>
      <c r="H102" s="540"/>
      <c r="I102" s="540"/>
      <c r="J102" s="540"/>
      <c r="K102" s="540"/>
      <c r="L102" s="540"/>
      <c r="M102" s="540"/>
      <c r="N102" s="540"/>
      <c r="O102" s="540"/>
      <c r="P102" s="540"/>
      <c r="Q102" s="540"/>
      <c r="R102" s="540"/>
      <c r="S102" s="540"/>
      <c r="T102" s="540"/>
      <c r="U102" s="540"/>
      <c r="V102" s="540"/>
      <c r="W102" s="540"/>
      <c r="X102" s="540"/>
      <c r="Y102" s="540"/>
      <c r="Z102" s="540"/>
      <c r="AA102" s="540"/>
      <c r="AB102" s="540"/>
      <c r="AC102" s="540"/>
      <c r="AD102" s="540"/>
      <c r="AE102" s="540"/>
      <c r="AF102" s="540"/>
      <c r="AG102" s="540"/>
      <c r="AR102" s="4"/>
    </row>
    <row r="103" spans="1:44" s="61" customFormat="1" ht="15" customHeight="1">
      <c r="A103" s="41" t="s">
        <v>1094</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7"/>
      <c r="AC103" s="505"/>
      <c r="AD103" s="505"/>
      <c r="AE103" s="505"/>
      <c r="AF103" s="505"/>
      <c r="AG103" s="37" t="s">
        <v>306</v>
      </c>
      <c r="AR103" s="4"/>
    </row>
    <row r="104" spans="1:44" s="61" customFormat="1" ht="15" customHeight="1">
      <c r="A104" s="538" t="s">
        <v>1269</v>
      </c>
      <c r="B104" s="539"/>
      <c r="C104" s="539"/>
      <c r="D104" s="539"/>
      <c r="E104" s="539"/>
      <c r="F104" s="539"/>
      <c r="G104" s="539"/>
      <c r="H104" s="539"/>
      <c r="I104" s="539"/>
      <c r="J104" s="539"/>
      <c r="K104" s="539"/>
      <c r="L104" s="539"/>
      <c r="M104" s="539"/>
      <c r="N104" s="539"/>
      <c r="O104" s="539"/>
      <c r="P104" s="539"/>
      <c r="Q104" s="539"/>
      <c r="R104" s="539"/>
      <c r="S104" s="539"/>
      <c r="T104" s="539"/>
      <c r="U104" s="539"/>
      <c r="V104" s="539"/>
      <c r="W104" s="539"/>
      <c r="X104" s="539"/>
      <c r="Y104" s="539"/>
      <c r="Z104" s="539"/>
      <c r="AA104" s="539"/>
      <c r="AB104" s="539"/>
      <c r="AC104" s="500"/>
      <c r="AD104" s="500"/>
      <c r="AE104" s="500"/>
      <c r="AF104" s="500"/>
      <c r="AG104" s="45" t="s">
        <v>307</v>
      </c>
      <c r="AR104" s="4"/>
    </row>
    <row r="105" spans="1:44" s="61" customFormat="1" ht="15" customHeight="1">
      <c r="A105" s="486" t="str">
        <f>IF(OR($H$19=4,$H$19=5),AI105,AI106)</f>
        <v>（53）令和８年５月時点の給与体系を、当該評価料を算定した年度に勤務している職員の賃金に当てはめた場合の対象職員の基本給等総額</v>
      </c>
      <c r="B105" s="487"/>
      <c r="C105" s="487"/>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c r="Z105" s="487"/>
      <c r="AA105" s="487"/>
      <c r="AB105" s="487"/>
      <c r="AC105" s="500"/>
      <c r="AD105" s="500"/>
      <c r="AE105" s="500"/>
      <c r="AF105" s="500"/>
      <c r="AG105" s="56" t="s">
        <v>307</v>
      </c>
      <c r="AI105" s="61" t="s">
        <v>1495</v>
      </c>
      <c r="AR105" s="4"/>
    </row>
    <row r="106" spans="1:44" s="61" customFormat="1" ht="15" customHeight="1">
      <c r="A106" s="13" t="s">
        <v>1326</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9"/>
      <c r="AC106" s="503" t="str">
        <f>IF(AC104-AC105=0,"",AC104-AC105)</f>
        <v/>
      </c>
      <c r="AD106" s="503"/>
      <c r="AE106" s="503"/>
      <c r="AF106" s="503"/>
      <c r="AG106" s="220" t="s">
        <v>307</v>
      </c>
      <c r="AI106" s="61" t="s">
        <v>1496</v>
      </c>
      <c r="AR106" s="4"/>
    </row>
    <row r="107" spans="1:44" s="61" customFormat="1" ht="15" customHeight="1">
      <c r="A107" s="221"/>
      <c r="B107" s="315" t="s">
        <v>1327</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6"/>
      <c r="AC107" s="504" t="str">
        <f>IFERROR((AC106/AC105)*100,"")</f>
        <v/>
      </c>
      <c r="AD107" s="504"/>
      <c r="AE107" s="504"/>
      <c r="AF107" s="504"/>
      <c r="AG107" s="317" t="s">
        <v>358</v>
      </c>
      <c r="AR107" s="4"/>
    </row>
    <row r="108" spans="1:44" s="61" customFormat="1" ht="15" customHeight="1">
      <c r="A108" s="543" t="s">
        <v>1297</v>
      </c>
      <c r="B108" s="544"/>
      <c r="C108" s="544"/>
      <c r="D108" s="544"/>
      <c r="E108" s="544"/>
      <c r="F108" s="544"/>
      <c r="G108" s="544"/>
      <c r="H108" s="544"/>
      <c r="I108" s="544"/>
      <c r="J108" s="544"/>
      <c r="K108" s="544"/>
      <c r="L108" s="544"/>
      <c r="M108" s="544"/>
      <c r="N108" s="544"/>
      <c r="O108" s="544"/>
      <c r="P108" s="544"/>
      <c r="Q108" s="544"/>
      <c r="R108" s="544"/>
      <c r="S108" s="544"/>
      <c r="T108" s="544"/>
      <c r="U108" s="544"/>
      <c r="V108" s="544"/>
      <c r="W108" s="544"/>
      <c r="X108" s="544"/>
      <c r="Y108" s="544"/>
      <c r="Z108" s="544"/>
      <c r="AA108" s="544"/>
      <c r="AB108" s="544"/>
      <c r="AC108" s="500"/>
      <c r="AD108" s="500"/>
      <c r="AE108" s="500"/>
      <c r="AF108" s="500"/>
      <c r="AG108" s="254" t="s">
        <v>362</v>
      </c>
      <c r="AR108" s="4"/>
    </row>
    <row r="109" spans="1:44" s="61" customFormat="1" ht="15" customHeight="1" thickBot="1">
      <c r="A109" s="526" t="s">
        <v>1303</v>
      </c>
      <c r="B109" s="527"/>
      <c r="C109" s="527"/>
      <c r="D109" s="527"/>
      <c r="E109" s="527"/>
      <c r="F109" s="527"/>
      <c r="G109" s="527"/>
      <c r="H109" s="527"/>
      <c r="I109" s="527"/>
      <c r="J109" s="527"/>
      <c r="K109" s="527"/>
      <c r="L109" s="527"/>
      <c r="M109" s="527"/>
      <c r="N109" s="527"/>
      <c r="O109" s="527"/>
      <c r="P109" s="527"/>
      <c r="Q109" s="527"/>
      <c r="R109" s="527"/>
      <c r="S109" s="527"/>
      <c r="T109" s="527"/>
      <c r="U109" s="527"/>
      <c r="V109" s="527"/>
      <c r="W109" s="527"/>
      <c r="X109" s="527"/>
      <c r="Y109" s="527"/>
      <c r="Z109" s="527"/>
      <c r="AA109" s="527"/>
      <c r="AB109" s="527"/>
      <c r="AC109" s="502"/>
      <c r="AD109" s="502"/>
      <c r="AE109" s="502"/>
      <c r="AF109" s="502"/>
      <c r="AG109" s="255" t="s">
        <v>362</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40" t="s">
        <v>371</v>
      </c>
      <c r="B111" s="540"/>
      <c r="C111" s="540"/>
      <c r="D111" s="540"/>
      <c r="E111" s="540"/>
      <c r="F111" s="540"/>
      <c r="G111" s="540"/>
      <c r="H111" s="540"/>
      <c r="I111" s="540"/>
      <c r="J111" s="540"/>
      <c r="K111" s="540"/>
      <c r="L111" s="540"/>
      <c r="M111" s="540"/>
      <c r="N111" s="540"/>
      <c r="O111" s="540"/>
      <c r="P111" s="540"/>
      <c r="Q111" s="540"/>
      <c r="R111" s="540"/>
      <c r="S111" s="540"/>
      <c r="T111" s="540"/>
      <c r="U111" s="540"/>
      <c r="V111" s="540"/>
      <c r="W111" s="540"/>
      <c r="X111" s="540"/>
      <c r="Y111" s="540"/>
      <c r="Z111" s="540"/>
      <c r="AA111" s="540"/>
      <c r="AB111" s="540"/>
      <c r="AC111" s="540"/>
      <c r="AD111" s="540"/>
      <c r="AE111" s="540"/>
      <c r="AF111" s="540"/>
      <c r="AG111" s="540"/>
      <c r="AR111" s="4"/>
    </row>
    <row r="112" spans="1:44" s="61" customFormat="1" ht="15" customHeight="1">
      <c r="A112" s="41" t="s">
        <v>1095</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7"/>
      <c r="AC112" s="505"/>
      <c r="AD112" s="505"/>
      <c r="AE112" s="505"/>
      <c r="AF112" s="505"/>
      <c r="AG112" s="37" t="s">
        <v>306</v>
      </c>
      <c r="AR112" s="4"/>
    </row>
    <row r="113" spans="1:44" s="61" customFormat="1" ht="15" customHeight="1">
      <c r="A113" s="538" t="s">
        <v>1270</v>
      </c>
      <c r="B113" s="539"/>
      <c r="C113" s="539"/>
      <c r="D113" s="539"/>
      <c r="E113" s="539"/>
      <c r="F113" s="539"/>
      <c r="G113" s="539"/>
      <c r="H113" s="539"/>
      <c r="I113" s="539"/>
      <c r="J113" s="539"/>
      <c r="K113" s="539"/>
      <c r="L113" s="539"/>
      <c r="M113" s="539"/>
      <c r="N113" s="539"/>
      <c r="O113" s="539"/>
      <c r="P113" s="539"/>
      <c r="Q113" s="539"/>
      <c r="R113" s="539"/>
      <c r="S113" s="539"/>
      <c r="T113" s="539"/>
      <c r="U113" s="539"/>
      <c r="V113" s="539"/>
      <c r="W113" s="539"/>
      <c r="X113" s="539"/>
      <c r="Y113" s="539"/>
      <c r="Z113" s="539"/>
      <c r="AA113" s="539"/>
      <c r="AB113" s="539"/>
      <c r="AC113" s="500"/>
      <c r="AD113" s="500"/>
      <c r="AE113" s="500"/>
      <c r="AF113" s="500"/>
      <c r="AG113" s="45" t="s">
        <v>307</v>
      </c>
      <c r="AR113" s="4"/>
    </row>
    <row r="114" spans="1:44" s="61" customFormat="1" ht="15" customHeight="1">
      <c r="A114" s="486" t="str">
        <f>IF(OR($H$19=4,$H$19=5),AI114,AI115)</f>
        <v>（60）令和８年５月時点の給与体系を、当該評価料を算定した年度に勤務している職員の賃金に当てはめた場合の対象職員の基本給等総額</v>
      </c>
      <c r="B114" s="487"/>
      <c r="C114" s="487"/>
      <c r="D114" s="487"/>
      <c r="E114" s="487"/>
      <c r="F114" s="487"/>
      <c r="G114" s="487"/>
      <c r="H114" s="487"/>
      <c r="I114" s="487"/>
      <c r="J114" s="487"/>
      <c r="K114" s="487"/>
      <c r="L114" s="487"/>
      <c r="M114" s="487"/>
      <c r="N114" s="487"/>
      <c r="O114" s="487"/>
      <c r="P114" s="487"/>
      <c r="Q114" s="487"/>
      <c r="R114" s="487"/>
      <c r="S114" s="487"/>
      <c r="T114" s="487"/>
      <c r="U114" s="487"/>
      <c r="V114" s="487"/>
      <c r="W114" s="487"/>
      <c r="X114" s="487"/>
      <c r="Y114" s="487"/>
      <c r="Z114" s="487"/>
      <c r="AA114" s="487"/>
      <c r="AB114" s="487"/>
      <c r="AC114" s="500"/>
      <c r="AD114" s="500"/>
      <c r="AE114" s="500"/>
      <c r="AF114" s="500"/>
      <c r="AG114" s="56" t="s">
        <v>307</v>
      </c>
      <c r="AI114" s="61" t="s">
        <v>1497</v>
      </c>
      <c r="AR114" s="4"/>
    </row>
    <row r="115" spans="1:44" s="61" customFormat="1" ht="15" customHeight="1">
      <c r="A115" s="13" t="s">
        <v>1328</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9"/>
      <c r="AC115" s="503" t="str">
        <f>IF(AC113-AC114=0,"",AC113-AC114)</f>
        <v/>
      </c>
      <c r="AD115" s="503"/>
      <c r="AE115" s="503"/>
      <c r="AF115" s="503"/>
      <c r="AG115" s="220" t="s">
        <v>307</v>
      </c>
      <c r="AI115" s="61" t="s">
        <v>1498</v>
      </c>
      <c r="AR115" s="4"/>
    </row>
    <row r="116" spans="1:44" s="61" customFormat="1" ht="15" customHeight="1">
      <c r="A116" s="221"/>
      <c r="B116" s="315" t="s">
        <v>1329</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6"/>
      <c r="AC116" s="504" t="str">
        <f>IFERROR((AC115/AC114)*100,"")</f>
        <v/>
      </c>
      <c r="AD116" s="504"/>
      <c r="AE116" s="504"/>
      <c r="AF116" s="504"/>
      <c r="AG116" s="317" t="s">
        <v>358</v>
      </c>
      <c r="AR116" s="4"/>
    </row>
    <row r="117" spans="1:44" s="61" customFormat="1" ht="15" customHeight="1">
      <c r="A117" s="543" t="s">
        <v>1298</v>
      </c>
      <c r="B117" s="544"/>
      <c r="C117" s="544"/>
      <c r="D117" s="544"/>
      <c r="E117" s="544"/>
      <c r="F117" s="544"/>
      <c r="G117" s="544"/>
      <c r="H117" s="544"/>
      <c r="I117" s="544"/>
      <c r="J117" s="544"/>
      <c r="K117" s="544"/>
      <c r="L117" s="544"/>
      <c r="M117" s="544"/>
      <c r="N117" s="544"/>
      <c r="O117" s="544"/>
      <c r="P117" s="544"/>
      <c r="Q117" s="544"/>
      <c r="R117" s="544"/>
      <c r="S117" s="544"/>
      <c r="T117" s="544"/>
      <c r="U117" s="544"/>
      <c r="V117" s="544"/>
      <c r="W117" s="544"/>
      <c r="X117" s="544"/>
      <c r="Y117" s="544"/>
      <c r="Z117" s="544"/>
      <c r="AA117" s="544"/>
      <c r="AB117" s="544"/>
      <c r="AC117" s="500"/>
      <c r="AD117" s="500"/>
      <c r="AE117" s="500"/>
      <c r="AF117" s="500"/>
      <c r="AG117" s="254" t="s">
        <v>362</v>
      </c>
      <c r="AR117" s="4"/>
    </row>
    <row r="118" spans="1:44" s="61" customFormat="1" ht="15" customHeight="1" thickBot="1">
      <c r="A118" s="526" t="s">
        <v>1304</v>
      </c>
      <c r="B118" s="527"/>
      <c r="C118" s="527"/>
      <c r="D118" s="527"/>
      <c r="E118" s="527"/>
      <c r="F118" s="527"/>
      <c r="G118" s="527"/>
      <c r="H118" s="527"/>
      <c r="I118" s="527"/>
      <c r="J118" s="527"/>
      <c r="K118" s="527"/>
      <c r="L118" s="527"/>
      <c r="M118" s="527"/>
      <c r="N118" s="527"/>
      <c r="O118" s="527"/>
      <c r="P118" s="527"/>
      <c r="Q118" s="527"/>
      <c r="R118" s="527"/>
      <c r="S118" s="527"/>
      <c r="T118" s="527"/>
      <c r="U118" s="527"/>
      <c r="V118" s="527"/>
      <c r="W118" s="527"/>
      <c r="X118" s="527"/>
      <c r="Y118" s="527"/>
      <c r="Z118" s="527"/>
      <c r="AA118" s="527"/>
      <c r="AB118" s="527"/>
      <c r="AC118" s="502"/>
      <c r="AD118" s="502"/>
      <c r="AE118" s="502"/>
      <c r="AF118" s="502"/>
      <c r="AG118" s="255" t="s">
        <v>362</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372</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1096</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46" t="str">
        <f>IF(AB39=0,"",AB39)</f>
        <v/>
      </c>
      <c r="AC121" s="546"/>
      <c r="AD121" s="546"/>
      <c r="AE121" s="546"/>
      <c r="AF121" s="546"/>
      <c r="AG121" s="25" t="s">
        <v>307</v>
      </c>
      <c r="AR121" s="4"/>
    </row>
    <row r="122" spans="1:44" s="61" customFormat="1" ht="20.100000000000001" customHeight="1">
      <c r="A122" s="13" t="s">
        <v>1097</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34" t="str">
        <f>IFERROR(AC53*V24,"")</f>
        <v/>
      </c>
      <c r="AC122" s="534"/>
      <c r="AD122" s="534"/>
      <c r="AE122" s="534"/>
      <c r="AF122" s="534"/>
      <c r="AG122" s="15" t="s">
        <v>307</v>
      </c>
      <c r="AR122" s="4"/>
    </row>
    <row r="123" spans="1:44" s="61" customFormat="1" ht="20.100000000000001" customHeight="1">
      <c r="A123" s="543" t="s">
        <v>1099</v>
      </c>
      <c r="B123" s="544"/>
      <c r="C123" s="544"/>
      <c r="D123" s="544"/>
      <c r="E123" s="544"/>
      <c r="F123" s="544"/>
      <c r="G123" s="544"/>
      <c r="H123" s="544"/>
      <c r="I123" s="544"/>
      <c r="J123" s="544"/>
      <c r="K123" s="544"/>
      <c r="L123" s="544"/>
      <c r="M123" s="544"/>
      <c r="N123" s="544"/>
      <c r="O123" s="544"/>
      <c r="P123" s="544"/>
      <c r="Q123" s="544"/>
      <c r="R123" s="544"/>
      <c r="S123" s="544"/>
      <c r="T123" s="544"/>
      <c r="U123" s="544"/>
      <c r="V123" s="544"/>
      <c r="W123" s="544"/>
      <c r="X123" s="544"/>
      <c r="Y123" s="544"/>
      <c r="Z123" s="544"/>
      <c r="AA123" s="544"/>
      <c r="AB123" s="534" t="str">
        <f>IF(AC55=0,"",AC55)</f>
        <v/>
      </c>
      <c r="AC123" s="534"/>
      <c r="AD123" s="534"/>
      <c r="AE123" s="534"/>
      <c r="AF123" s="534"/>
      <c r="AG123" s="15" t="s">
        <v>307</v>
      </c>
      <c r="AR123" s="4"/>
    </row>
    <row r="124" spans="1:44" s="61" customFormat="1" ht="20.100000000000001" customHeight="1" thickBot="1">
      <c r="A124" s="13" t="s">
        <v>1465</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34" t="str">
        <f>IFERROR((AB122+AB123)-AB121,"")</f>
        <v/>
      </c>
      <c r="AC124" s="534"/>
      <c r="AD124" s="534"/>
      <c r="AE124" s="534"/>
      <c r="AF124" s="534"/>
      <c r="AG124" s="15" t="s">
        <v>307</v>
      </c>
      <c r="AR124" s="4"/>
    </row>
    <row r="125" spans="1:44" s="61" customFormat="1" ht="20.100000000000001" customHeight="1" thickTop="1" thickBot="1">
      <c r="A125" s="203"/>
      <c r="B125" s="39" t="s">
        <v>1098</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37" t="str">
        <f>IF(AB124&gt;=0,"賃金改善額充当済み","賃金改善額充当不足")</f>
        <v>賃金改善額充当済み</v>
      </c>
      <c r="AC125" s="537"/>
      <c r="AD125" s="537"/>
      <c r="AE125" s="537"/>
      <c r="AF125" s="537"/>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2"/>
      <c r="AB126" s="172"/>
      <c r="AC126" s="172"/>
      <c r="AD126" s="172"/>
      <c r="AE126" s="172"/>
      <c r="AF126" s="3"/>
      <c r="AG126" s="4"/>
      <c r="AR126" s="4"/>
    </row>
    <row r="127" spans="1:44" s="61" customFormat="1" ht="24.95" customHeight="1">
      <c r="A127" s="3" t="s">
        <v>373</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35"/>
      <c r="G129" s="535"/>
      <c r="H129" s="3" t="s">
        <v>17</v>
      </c>
      <c r="I129" s="535"/>
      <c r="J129" s="535"/>
      <c r="K129" s="3" t="s">
        <v>31</v>
      </c>
      <c r="L129" s="535"/>
      <c r="M129" s="535"/>
      <c r="N129" s="3" t="s">
        <v>19</v>
      </c>
      <c r="O129" s="3"/>
      <c r="P129" s="3"/>
      <c r="Q129" s="3" t="s">
        <v>32</v>
      </c>
      <c r="R129" s="3"/>
      <c r="S129" s="3"/>
      <c r="T129" s="3"/>
      <c r="U129" s="536"/>
      <c r="V129" s="536"/>
      <c r="W129" s="536"/>
      <c r="X129" s="536"/>
      <c r="Y129" s="536"/>
      <c r="Z129" s="536"/>
      <c r="AA129" s="536"/>
      <c r="AB129" s="536"/>
      <c r="AC129" s="536"/>
      <c r="AD129" s="536"/>
      <c r="AE129" s="536"/>
      <c r="AF129" s="536"/>
      <c r="AG129" s="3"/>
      <c r="AH129" s="69"/>
      <c r="AR129" s="4"/>
    </row>
    <row r="130" spans="1:44" s="61" customFormat="1" ht="15" customHeight="1">
      <c r="A130" s="3"/>
      <c r="B130" s="3"/>
      <c r="C130" s="3"/>
      <c r="D130" s="3"/>
      <c r="E130" s="3"/>
      <c r="F130" s="199"/>
      <c r="G130" s="199"/>
      <c r="H130" s="4"/>
      <c r="I130" s="199"/>
      <c r="J130" s="199"/>
      <c r="K130" s="4"/>
      <c r="L130" s="199"/>
      <c r="M130" s="199"/>
      <c r="N130" s="4"/>
      <c r="O130" s="4"/>
      <c r="P130" s="4"/>
      <c r="Q130" s="4"/>
      <c r="R130" s="4"/>
      <c r="S130" s="4"/>
      <c r="T130" s="4"/>
      <c r="U130" s="200"/>
      <c r="V130" s="200"/>
      <c r="W130" s="200"/>
      <c r="X130" s="200"/>
      <c r="Y130" s="200"/>
      <c r="Z130" s="200"/>
      <c r="AA130" s="200"/>
      <c r="AB130" s="200"/>
      <c r="AC130" s="200"/>
      <c r="AD130" s="200"/>
      <c r="AE130" s="200"/>
      <c r="AF130" s="200"/>
      <c r="AG130" s="3"/>
      <c r="AH130" s="69"/>
      <c r="AR130" s="4"/>
    </row>
    <row r="131" spans="1:44" s="61" customFormat="1" ht="15" customHeight="1">
      <c r="A131" s="3" t="s">
        <v>319</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6" t="s">
        <v>1305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1306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1307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1308</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6" t="s">
        <v>1311</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6" t="s">
        <v>1313</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1312</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1606</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1607</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1608</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1609</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1610</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1611</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1515</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6" t="s">
        <v>1309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6" t="s">
        <v>1310</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6" t="s">
        <v>1516</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6" t="s">
        <v>1583</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1314</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1584</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1314</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1585</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1463</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6" t="s">
        <v>1464</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S7LHwx6HSm3XpV8T519ApILjKnfWDsSIJ3EHpnrVzP1jt6IctC2jh4kbO8f5HIz6fLkZxGnWQH44EzZZ/7zOdg==" saltValue="4q+KszeTvMpH2Rhdqplj9w==" spinCount="100000" sheet="1" objects="1" scenarios="1"/>
  <mergeCells count="131">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C54:AF54"/>
    <mergeCell ref="E24:F24"/>
    <mergeCell ref="H24:I24"/>
    <mergeCell ref="O24:P24"/>
    <mergeCell ref="R24:S24"/>
    <mergeCell ref="B19:D19"/>
    <mergeCell ref="E19:F19"/>
    <mergeCell ref="H19:I19"/>
    <mergeCell ref="O19:P19"/>
    <mergeCell ref="R19:S19"/>
    <mergeCell ref="B24:D24"/>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s>
  <phoneticPr fontId="1"/>
  <conditionalFormatting sqref="A34:AG35">
    <cfRule type="expression" dxfId="7" priority="3">
      <formula>$U$2&gt;8</formula>
    </cfRule>
  </conditionalFormatting>
  <conditionalFormatting sqref="A57:AG64 A84:AG91 A93:AG100">
    <cfRule type="expression" dxfId="6" priority="5">
      <formula>$AI$15=1</formula>
    </cfRule>
  </conditionalFormatting>
  <conditionalFormatting sqref="A57:AG74 A102:AG102 A103:AB103 AG103 A104:AG109">
    <cfRule type="expression" dxfId="5" priority="4">
      <formula>#REF!=1</formula>
    </cfRule>
  </conditionalFormatting>
  <conditionalFormatting sqref="A102:AG102 A103:AB103 AG103 A104:AG109">
    <cfRule type="expression" dxfId="4" priority="6">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81"/>
  <sheetViews>
    <sheetView view="pageBreakPreview" topLeftCell="A41" zoomScale="80" zoomScaleNormal="100" zoomScaleSheetLayoutView="8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364" t="str">
        <f>IF(AH14=TRUE,C14,IF(AH15=TRUE,C15,""))</f>
        <v/>
      </c>
      <c r="H2" s="364"/>
      <c r="I2" s="364"/>
      <c r="J2" s="364"/>
      <c r="K2" s="364"/>
      <c r="M2" s="501" t="str">
        <f>IF(AH9=TRUE,C9,IF(AH10=TRUE,C10,""))</f>
        <v/>
      </c>
      <c r="N2" s="501"/>
      <c r="O2" s="501"/>
      <c r="P2" s="501"/>
      <c r="Q2" s="501"/>
      <c r="R2" s="501"/>
      <c r="S2" s="314" t="s">
        <v>1262</v>
      </c>
      <c r="T2" s="314"/>
      <c r="U2" s="506"/>
      <c r="V2" s="506"/>
      <c r="W2" s="507" t="s">
        <v>334</v>
      </c>
      <c r="X2" s="507"/>
      <c r="Y2" s="507"/>
      <c r="Z2" s="507"/>
      <c r="AA2" s="507"/>
      <c r="AB2" s="507"/>
      <c r="AC2" s="507"/>
      <c r="AD2" s="507"/>
      <c r="AE2" s="507"/>
      <c r="AF2" s="507"/>
      <c r="AG2" s="507"/>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08" t="s">
        <v>335</v>
      </c>
      <c r="T4" s="508"/>
      <c r="U4" s="508"/>
      <c r="V4" s="508"/>
      <c r="W4" s="508"/>
      <c r="X4" s="551" t="str">
        <f>IF('様式95_外来・在宅ベースアップ評価料（Ⅰ）'!H17=0,"",'様式95_外来・在宅ベースアップ評価料（Ⅰ）'!H17)</f>
        <v/>
      </c>
      <c r="Y4" s="552"/>
      <c r="Z4" s="552"/>
      <c r="AA4" s="552"/>
      <c r="AB4" s="552"/>
      <c r="AC4" s="552"/>
      <c r="AD4" s="552"/>
      <c r="AE4" s="552"/>
      <c r="AF4" s="552"/>
      <c r="AG4" s="553"/>
    </row>
    <row r="5" spans="1:43" ht="16.149999999999999" customHeight="1">
      <c r="A5" s="3"/>
      <c r="B5" s="3"/>
      <c r="C5" s="3"/>
      <c r="D5" s="3"/>
      <c r="E5" s="3"/>
      <c r="F5" s="3"/>
      <c r="G5" s="3"/>
      <c r="H5" s="3"/>
      <c r="I5" s="3"/>
      <c r="J5" s="3"/>
      <c r="K5" s="3"/>
      <c r="L5" s="3"/>
      <c r="M5" s="3"/>
      <c r="N5" s="3"/>
      <c r="O5" s="3"/>
      <c r="P5" s="3"/>
      <c r="Q5" s="3"/>
      <c r="R5" s="3"/>
      <c r="S5" s="515" t="s">
        <v>336</v>
      </c>
      <c r="T5" s="515"/>
      <c r="U5" s="515"/>
      <c r="V5" s="515"/>
      <c r="W5" s="516"/>
      <c r="X5" s="551" t="str">
        <f>IF('様式95_外来・在宅ベースアップ評価料（Ⅰ）'!H18=0,"",'様式95_外来・在宅ベースアップ評価料（Ⅰ）'!H18)</f>
        <v/>
      </c>
      <c r="Y5" s="552"/>
      <c r="Z5" s="552"/>
      <c r="AA5" s="552"/>
      <c r="AB5" s="552"/>
      <c r="AC5" s="552"/>
      <c r="AD5" s="552"/>
      <c r="AE5" s="552"/>
      <c r="AF5" s="552"/>
      <c r="AG5" s="553"/>
    </row>
    <row r="6" spans="1:43" s="115" customFormat="1" ht="16.149999999999999" customHeight="1">
      <c r="S6" s="559" t="s">
        <v>374</v>
      </c>
      <c r="T6" s="559"/>
      <c r="U6" s="559"/>
      <c r="V6" s="559"/>
      <c r="W6" s="560"/>
      <c r="X6" s="556"/>
      <c r="Y6" s="557"/>
      <c r="Z6" s="557"/>
      <c r="AA6" s="557"/>
      <c r="AB6" s="557"/>
      <c r="AC6" s="557"/>
      <c r="AD6" s="557"/>
      <c r="AE6" s="557"/>
      <c r="AF6" s="557"/>
      <c r="AG6" s="558"/>
      <c r="AH6" s="113"/>
      <c r="AI6" s="113"/>
      <c r="AJ6" s="113"/>
      <c r="AK6" s="113"/>
      <c r="AL6" s="113"/>
      <c r="AM6" s="113"/>
      <c r="AN6" s="113"/>
      <c r="AO6" s="113"/>
      <c r="AP6" s="113"/>
      <c r="AQ6" s="113"/>
    </row>
    <row r="7" spans="1:43" ht="16.149999999999999" customHeight="1">
      <c r="A7" s="2" t="s">
        <v>337</v>
      </c>
      <c r="B7" s="3"/>
      <c r="C7" s="3"/>
      <c r="D7" s="3"/>
      <c r="E7" s="3"/>
      <c r="F7" s="3"/>
      <c r="G7" s="372"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338</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339</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340</v>
      </c>
      <c r="B12" s="3"/>
      <c r="C12" s="3"/>
      <c r="D12" s="3"/>
      <c r="E12" s="3"/>
      <c r="F12" s="3"/>
      <c r="G12" s="3"/>
      <c r="H12" s="3"/>
      <c r="I12" s="372"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341</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342</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344</v>
      </c>
      <c r="B18" s="3"/>
      <c r="C18" s="3"/>
      <c r="D18" s="3"/>
      <c r="E18" s="3"/>
      <c r="F18" s="3"/>
      <c r="L18" s="3"/>
      <c r="M18" s="3"/>
      <c r="N18" s="3"/>
      <c r="O18" s="3"/>
      <c r="P18" s="3"/>
      <c r="Q18" s="3"/>
      <c r="R18" s="3"/>
      <c r="S18" s="3"/>
      <c r="T18" s="3"/>
      <c r="U18" s="3"/>
      <c r="V18" s="3"/>
      <c r="AE18" s="3"/>
      <c r="AF18" s="3"/>
      <c r="AG18" s="3"/>
    </row>
    <row r="19" spans="1:44" ht="16.149999999999999" customHeight="1" thickBot="1">
      <c r="B19" s="530" t="s">
        <v>16</v>
      </c>
      <c r="C19" s="531"/>
      <c r="D19" s="531"/>
      <c r="E19" s="529"/>
      <c r="F19" s="529"/>
      <c r="G19" s="11" t="s">
        <v>17</v>
      </c>
      <c r="H19" s="529"/>
      <c r="I19" s="529"/>
      <c r="J19" s="11" t="s">
        <v>31</v>
      </c>
      <c r="K19" s="11"/>
      <c r="L19" s="11" t="s">
        <v>345</v>
      </c>
      <c r="M19" s="11" t="s">
        <v>16</v>
      </c>
      <c r="N19" s="11"/>
      <c r="O19" s="529"/>
      <c r="P19" s="529"/>
      <c r="Q19" s="11" t="s">
        <v>17</v>
      </c>
      <c r="R19" s="529"/>
      <c r="S19" s="529"/>
      <c r="T19" s="12" t="s">
        <v>31</v>
      </c>
      <c r="V19" s="554" t="str">
        <f>IF(OR(E19="",H19="",O19="",R19=""),"",((O19-E19)*12)+(R19-H19)+1)</f>
        <v/>
      </c>
      <c r="W19" s="554"/>
      <c r="X19" s="554"/>
      <c r="Y19" s="555"/>
      <c r="Z19" s="3" t="s">
        <v>346</v>
      </c>
      <c r="AA19" s="3"/>
      <c r="AG19" s="3"/>
    </row>
    <row r="20" spans="1:44" s="61" customFormat="1" ht="15" customHeight="1">
      <c r="A20" s="336" t="s">
        <v>266</v>
      </c>
      <c r="B20" s="127" t="s">
        <v>1480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266</v>
      </c>
      <c r="B21" s="127" t="s">
        <v>1481</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1482</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347</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30" t="s">
        <v>16</v>
      </c>
      <c r="C24" s="531"/>
      <c r="D24" s="531"/>
      <c r="E24" s="529"/>
      <c r="F24" s="529"/>
      <c r="G24" s="11" t="s">
        <v>17</v>
      </c>
      <c r="H24" s="529"/>
      <c r="I24" s="529"/>
      <c r="J24" s="11" t="s">
        <v>31</v>
      </c>
      <c r="K24" s="11"/>
      <c r="L24" s="11" t="s">
        <v>345</v>
      </c>
      <c r="M24" s="11" t="s">
        <v>16</v>
      </c>
      <c r="N24" s="11"/>
      <c r="O24" s="529"/>
      <c r="P24" s="529"/>
      <c r="Q24" s="11" t="s">
        <v>17</v>
      </c>
      <c r="R24" s="529"/>
      <c r="S24" s="529"/>
      <c r="T24" s="12" t="s">
        <v>31</v>
      </c>
      <c r="V24" s="554" t="str">
        <f>IF(OR(E24="",H24="",O24="",R24=""),"",((O24-E24)*12)+(R24-H24)+1)</f>
        <v/>
      </c>
      <c r="W24" s="554"/>
      <c r="X24" s="554"/>
      <c r="Y24" s="555"/>
      <c r="Z24" s="3" t="s">
        <v>346</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1470</v>
      </c>
      <c r="B26" s="2"/>
      <c r="C26" s="3"/>
      <c r="D26" s="3"/>
      <c r="E26" s="3"/>
      <c r="F26" s="3"/>
      <c r="G26" s="3"/>
      <c r="H26" s="3"/>
      <c r="I26" s="3"/>
      <c r="J26" s="3"/>
      <c r="K26" s="3"/>
      <c r="L26" s="3"/>
      <c r="M26" s="3"/>
      <c r="N26" s="3"/>
      <c r="O26" s="3"/>
      <c r="P26" s="3"/>
      <c r="Q26" s="3"/>
      <c r="R26" s="3"/>
      <c r="S26" s="3"/>
      <c r="T26" s="524"/>
      <c r="U26" s="524"/>
      <c r="V26" s="524"/>
      <c r="W26" s="524"/>
      <c r="X26" s="524"/>
      <c r="Y26" s="524"/>
      <c r="Z26" s="3"/>
      <c r="AA26" s="3"/>
      <c r="AB26" s="3"/>
      <c r="AC26" s="3"/>
      <c r="AD26" s="3"/>
      <c r="AE26" s="3"/>
      <c r="AF26" s="3"/>
      <c r="AG26" s="3"/>
      <c r="AR26" s="4"/>
    </row>
    <row r="27" spans="1:44" s="61" customFormat="1" ht="15" customHeight="1">
      <c r="A27" s="129" t="s">
        <v>348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21"/>
      <c r="AC27" s="521"/>
      <c r="AD27" s="521"/>
      <c r="AE27" s="521"/>
      <c r="AF27" s="521"/>
      <c r="AG27" s="25" t="s">
        <v>307</v>
      </c>
      <c r="AR27" s="4"/>
    </row>
    <row r="28" spans="1:44" s="61" customFormat="1" ht="15" customHeight="1">
      <c r="A28" s="1" t="s">
        <v>349</v>
      </c>
      <c r="B28" s="5"/>
      <c r="C28" s="5"/>
      <c r="D28" s="5"/>
      <c r="E28" s="5"/>
      <c r="F28" s="5"/>
      <c r="G28" s="5"/>
      <c r="H28" s="5"/>
      <c r="I28" s="5"/>
      <c r="J28" s="5"/>
      <c r="K28" s="5"/>
      <c r="L28" s="5"/>
      <c r="M28" s="5"/>
      <c r="N28" s="5"/>
      <c r="O28" s="5"/>
      <c r="P28" s="5"/>
      <c r="Q28" s="5"/>
      <c r="R28" s="5"/>
      <c r="S28" s="5"/>
      <c r="T28" s="5"/>
      <c r="U28" s="5"/>
      <c r="V28" s="5"/>
      <c r="W28" s="5"/>
      <c r="X28" s="5"/>
      <c r="Y28" s="5"/>
      <c r="Z28" s="5"/>
      <c r="AA28" s="5"/>
      <c r="AB28" s="522"/>
      <c r="AC28" s="522"/>
      <c r="AD28" s="522"/>
      <c r="AE28" s="522"/>
      <c r="AF28" s="522"/>
      <c r="AG28" s="6" t="s">
        <v>307</v>
      </c>
      <c r="AR28" s="4"/>
    </row>
    <row r="29" spans="1:44" s="61" customFormat="1" ht="15" customHeight="1">
      <c r="A29" s="1" t="s">
        <v>350</v>
      </c>
      <c r="B29" s="5"/>
      <c r="C29" s="5"/>
      <c r="D29" s="5"/>
      <c r="E29" s="5"/>
      <c r="F29" s="5"/>
      <c r="G29" s="5"/>
      <c r="H29" s="5"/>
      <c r="I29" s="5"/>
      <c r="J29" s="5"/>
      <c r="K29" s="5"/>
      <c r="L29" s="5"/>
      <c r="M29" s="5"/>
      <c r="N29" s="5"/>
      <c r="O29" s="5"/>
      <c r="P29" s="5"/>
      <c r="Q29" s="5"/>
      <c r="R29" s="5"/>
      <c r="S29" s="5"/>
      <c r="T29" s="5"/>
      <c r="U29" s="5"/>
      <c r="V29" s="5"/>
      <c r="W29" s="5"/>
      <c r="X29" s="5"/>
      <c r="Y29" s="5"/>
      <c r="Z29" s="5"/>
      <c r="AA29" s="5"/>
      <c r="AB29" s="522"/>
      <c r="AC29" s="522"/>
      <c r="AD29" s="522"/>
      <c r="AE29" s="522"/>
      <c r="AF29" s="522"/>
      <c r="AG29" s="6" t="s">
        <v>307</v>
      </c>
      <c r="AR29" s="4"/>
    </row>
    <row r="30" spans="1:44" s="61" customFormat="1" ht="15" customHeight="1" thickBot="1">
      <c r="A30" s="13" t="s">
        <v>351</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23"/>
      <c r="AC30" s="523"/>
      <c r="AD30" s="523"/>
      <c r="AE30" s="523"/>
      <c r="AF30" s="523"/>
      <c r="AG30" s="15" t="s">
        <v>307</v>
      </c>
      <c r="AR30" s="4"/>
    </row>
    <row r="31" spans="1:44" ht="15" customHeight="1" thickTop="1" thickBot="1">
      <c r="A31" s="195" t="s">
        <v>1469</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20" t="str">
        <f>IF(SUM(AB27:AF30)=0,"",SUM(AB27:AF30))</f>
        <v/>
      </c>
      <c r="AC31" s="520"/>
      <c r="AD31" s="520"/>
      <c r="AE31" s="520"/>
      <c r="AF31" s="520"/>
      <c r="AG31" s="196" t="s">
        <v>307</v>
      </c>
    </row>
    <row r="32" spans="1:44" s="61" customFormat="1" ht="15" customHeight="1">
      <c r="A32" s="131" t="s">
        <v>266</v>
      </c>
      <c r="B32" s="132" t="s">
        <v>352</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1471</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19"/>
      <c r="AC35" s="519"/>
      <c r="AD35" s="519"/>
      <c r="AE35" s="519"/>
      <c r="AF35" s="519"/>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1472</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1473</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1271</v>
      </c>
      <c r="B39" s="8"/>
      <c r="C39" s="8"/>
      <c r="D39" s="8"/>
      <c r="E39" s="8"/>
      <c r="F39" s="8"/>
      <c r="G39" s="8"/>
      <c r="H39" s="8"/>
      <c r="I39" s="8"/>
      <c r="J39" s="8"/>
      <c r="K39" s="8"/>
      <c r="L39" s="8"/>
      <c r="M39" s="8"/>
      <c r="N39" s="8"/>
      <c r="O39" s="8"/>
      <c r="P39" s="8"/>
      <c r="Q39" s="8"/>
      <c r="R39" s="8"/>
      <c r="S39" s="8"/>
      <c r="T39" s="8"/>
      <c r="U39" s="8"/>
      <c r="V39" s="8"/>
      <c r="W39" s="8"/>
      <c r="X39" s="8"/>
      <c r="Y39" s="8"/>
      <c r="Z39" s="8"/>
      <c r="AA39" s="8"/>
      <c r="AB39" s="545" t="str">
        <f>IF(SUM(AB31,AB35)=0,"",SUM(AB31,AB35))</f>
        <v/>
      </c>
      <c r="AC39" s="545"/>
      <c r="AD39" s="545"/>
      <c r="AE39" s="545"/>
      <c r="AF39" s="545"/>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6"/>
      <c r="AB40" s="336"/>
      <c r="AC40" s="336"/>
      <c r="AD40" s="336"/>
      <c r="AE40" s="336"/>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6"/>
      <c r="AB41" s="336"/>
      <c r="AC41" s="336"/>
      <c r="AD41" s="336"/>
      <c r="AE41" s="336"/>
      <c r="AF41" s="3"/>
      <c r="AG41" s="4"/>
      <c r="AR41" s="4"/>
    </row>
    <row r="42" spans="1:44" s="61" customFormat="1" ht="15" customHeight="1">
      <c r="A42" s="50" t="s">
        <v>1315</v>
      </c>
      <c r="B42" s="3"/>
      <c r="C42" s="3"/>
      <c r="D42" s="3"/>
      <c r="E42" s="3"/>
      <c r="F42" s="3"/>
      <c r="G42" s="3"/>
      <c r="H42" s="3"/>
      <c r="I42" s="3"/>
      <c r="J42" s="3"/>
      <c r="K42" s="3"/>
      <c r="L42" s="3"/>
      <c r="M42" s="3"/>
      <c r="N42" s="3"/>
      <c r="O42" s="3"/>
      <c r="P42" s="3"/>
      <c r="Q42" s="3"/>
      <c r="R42" s="3"/>
      <c r="S42" s="3"/>
      <c r="T42" s="3"/>
      <c r="U42" s="3"/>
      <c r="V42" s="3"/>
      <c r="W42" s="3"/>
      <c r="X42" s="3"/>
      <c r="Y42" s="3"/>
      <c r="Z42" s="3"/>
      <c r="AA42" s="336"/>
      <c r="AB42" s="336"/>
      <c r="AC42" s="336"/>
      <c r="AD42" s="336"/>
      <c r="AE42" s="336"/>
      <c r="AF42" s="3"/>
      <c r="AG42" s="4"/>
      <c r="AR42" s="4"/>
    </row>
    <row r="43" spans="1:44" s="61" customFormat="1" ht="15" customHeight="1">
      <c r="A43" s="131" t="s">
        <v>266</v>
      </c>
      <c r="B43" s="132" t="s">
        <v>354</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6" t="s">
        <v>266</v>
      </c>
      <c r="B44" s="127" t="s">
        <v>355</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6" t="s">
        <v>266</v>
      </c>
      <c r="B45" s="127" t="s">
        <v>1467</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6"/>
      <c r="AB46" s="121"/>
      <c r="AC46" s="121"/>
      <c r="AD46" s="121"/>
      <c r="AE46" s="121"/>
      <c r="AF46" s="120"/>
      <c r="AG46" s="115"/>
      <c r="AR46" s="4"/>
    </row>
    <row r="47" spans="1:44" s="61" customFormat="1" ht="20.100000000000001" customHeight="1">
      <c r="A47" s="128" t="s">
        <v>302</v>
      </c>
      <c r="B47" s="127"/>
      <c r="C47" s="3"/>
      <c r="D47" s="3"/>
      <c r="E47" s="3"/>
      <c r="F47" s="3"/>
      <c r="G47" s="3"/>
      <c r="H47" s="3"/>
      <c r="I47" s="3"/>
      <c r="J47" s="3"/>
      <c r="K47" s="3"/>
      <c r="L47" s="3"/>
      <c r="M47" s="3"/>
      <c r="N47" s="3"/>
      <c r="O47" s="3"/>
      <c r="P47" s="3"/>
      <c r="Q47" s="3"/>
      <c r="R47" s="3"/>
      <c r="S47" s="3"/>
      <c r="T47" s="3"/>
      <c r="U47" s="3"/>
      <c r="V47" s="3"/>
      <c r="W47" s="3"/>
      <c r="X47" s="3"/>
      <c r="Y47" s="3"/>
      <c r="Z47" s="3"/>
      <c r="AA47" s="336"/>
      <c r="AB47" s="121"/>
      <c r="AC47" s="121"/>
      <c r="AD47" s="121"/>
      <c r="AE47" s="121"/>
      <c r="AF47" s="120"/>
      <c r="AG47" s="115"/>
      <c r="AR47" s="4"/>
    </row>
    <row r="48" spans="1:44" s="61" customFormat="1" ht="15" customHeight="1" thickBot="1">
      <c r="A48" s="2" t="s">
        <v>356</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357</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7"/>
      <c r="AC49" s="550" t="str">
        <f>_xlfn.LET(_xlpm.x,SUM(AC57,AC66,AC75,AC84,AC93,AC102,AC111),IF(_xlpm.x=0,"",_xlpm.x))</f>
        <v/>
      </c>
      <c r="AD49" s="550"/>
      <c r="AE49" s="550"/>
      <c r="AF49" s="550"/>
      <c r="AG49" s="37" t="s">
        <v>306</v>
      </c>
      <c r="AR49" s="4"/>
    </row>
    <row r="50" spans="1:44" s="61" customFormat="1" ht="15" customHeight="1">
      <c r="A50" s="538" t="s">
        <v>1263</v>
      </c>
      <c r="B50" s="539"/>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c r="AC50" s="514" t="str">
        <f>_xlfn.LET(_xlpm.x,SUM(AC58,AC67,AC76,AC85,AC94,AC103,AC112),IF(_xlpm.x=0,"",_xlpm.x))</f>
        <v/>
      </c>
      <c r="AD50" s="514"/>
      <c r="AE50" s="514"/>
      <c r="AF50" s="514"/>
      <c r="AG50" s="45" t="s">
        <v>307</v>
      </c>
      <c r="AR50" s="4"/>
    </row>
    <row r="51" spans="1:44" s="61" customFormat="1" ht="15" customHeight="1">
      <c r="A51" s="486" t="str">
        <f>IF(OR($H$19=4,$H$19=5),AI51,AI52)</f>
        <v>（12）令和８年５月時点の給与体系を、当該評価料を算定した年度に勤務している職員の賃金に当てはめた場合の対象職員の基本給等総額</v>
      </c>
      <c r="B51" s="487"/>
      <c r="C51" s="487"/>
      <c r="D51" s="487"/>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514" t="str">
        <f>_xlfn.LET(_xlpm.x,SUM(AC59,AC68,AC77,AC86,AC95,AC104,AC113),IF(_xlpm.x=0,"",0))</f>
        <v/>
      </c>
      <c r="AD51" s="514"/>
      <c r="AE51" s="514"/>
      <c r="AF51" s="514"/>
      <c r="AG51" s="56" t="s">
        <v>307</v>
      </c>
      <c r="AI51" s="61" t="s">
        <v>1483</v>
      </c>
      <c r="AR51" s="4"/>
    </row>
    <row r="52" spans="1:44" s="61" customFormat="1" ht="15" customHeight="1">
      <c r="A52" s="327" t="s">
        <v>1272</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9"/>
      <c r="AC52" s="503" t="str">
        <f>IFERROR(AC50-AC51,"")</f>
        <v/>
      </c>
      <c r="AD52" s="503"/>
      <c r="AE52" s="503"/>
      <c r="AF52" s="503"/>
      <c r="AG52" s="220" t="s">
        <v>307</v>
      </c>
      <c r="AI52" s="61" t="s">
        <v>1484</v>
      </c>
      <c r="AR52" s="4"/>
    </row>
    <row r="53" spans="1:44" s="61" customFormat="1" ht="15" customHeight="1">
      <c r="A53" s="221"/>
      <c r="B53" s="222" t="s">
        <v>1273</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3"/>
      <c r="AC53" s="549" t="str">
        <f>IFERROR((AC52/AC51)*100,"")</f>
        <v/>
      </c>
      <c r="AD53" s="549"/>
      <c r="AE53" s="549"/>
      <c r="AF53" s="549"/>
      <c r="AG53" s="224" t="s">
        <v>358</v>
      </c>
      <c r="AR53" s="4"/>
    </row>
    <row r="54" spans="1:44" s="61" customFormat="1" ht="15" customHeight="1" thickBot="1">
      <c r="A54" s="526" t="s">
        <v>359</v>
      </c>
      <c r="B54" s="527"/>
      <c r="C54" s="527"/>
      <c r="D54" s="527"/>
      <c r="E54" s="527"/>
      <c r="F54" s="527"/>
      <c r="G54" s="527"/>
      <c r="H54" s="527"/>
      <c r="I54" s="527"/>
      <c r="J54" s="527"/>
      <c r="K54" s="527"/>
      <c r="L54" s="527"/>
      <c r="M54" s="527"/>
      <c r="N54" s="527"/>
      <c r="O54" s="527"/>
      <c r="P54" s="527"/>
      <c r="Q54" s="527"/>
      <c r="R54" s="527"/>
      <c r="S54" s="527"/>
      <c r="T54" s="527"/>
      <c r="U54" s="527"/>
      <c r="V54" s="527"/>
      <c r="W54" s="527"/>
      <c r="X54" s="527"/>
      <c r="Y54" s="527"/>
      <c r="Z54" s="527"/>
      <c r="AA54" s="527"/>
      <c r="AB54" s="527"/>
      <c r="AC54" s="502"/>
      <c r="AD54" s="502"/>
      <c r="AE54" s="502"/>
      <c r="AF54" s="502"/>
      <c r="AG54" s="225" t="s">
        <v>307</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40" t="s">
        <v>360</v>
      </c>
      <c r="B56" s="540"/>
      <c r="C56" s="540"/>
      <c r="D56" s="540"/>
      <c r="E56" s="540"/>
      <c r="F56" s="540"/>
      <c r="G56" s="540"/>
      <c r="H56" s="540"/>
      <c r="I56" s="540"/>
      <c r="J56" s="540"/>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R56" s="4"/>
    </row>
    <row r="57" spans="1:44" s="61" customFormat="1" ht="15" customHeight="1">
      <c r="A57" s="41" t="s">
        <v>361</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7"/>
      <c r="AC57" s="505"/>
      <c r="AD57" s="505"/>
      <c r="AE57" s="505"/>
      <c r="AF57" s="505"/>
      <c r="AG57" s="37" t="s">
        <v>306</v>
      </c>
      <c r="AR57" s="4"/>
    </row>
    <row r="58" spans="1:44" s="61" customFormat="1" ht="15" customHeight="1">
      <c r="A58" s="538" t="s">
        <v>1264</v>
      </c>
      <c r="B58" s="539"/>
      <c r="C58" s="539"/>
      <c r="D58" s="539"/>
      <c r="E58" s="539"/>
      <c r="F58" s="539"/>
      <c r="G58" s="539"/>
      <c r="H58" s="539"/>
      <c r="I58" s="539"/>
      <c r="J58" s="539"/>
      <c r="K58" s="539"/>
      <c r="L58" s="539"/>
      <c r="M58" s="539"/>
      <c r="N58" s="539"/>
      <c r="O58" s="539"/>
      <c r="P58" s="539"/>
      <c r="Q58" s="539"/>
      <c r="R58" s="539"/>
      <c r="S58" s="539"/>
      <c r="T58" s="539"/>
      <c r="U58" s="539"/>
      <c r="V58" s="539"/>
      <c r="W58" s="539"/>
      <c r="X58" s="539"/>
      <c r="Y58" s="539"/>
      <c r="Z58" s="539"/>
      <c r="AA58" s="539"/>
      <c r="AB58" s="539"/>
      <c r="AC58" s="500"/>
      <c r="AD58" s="500"/>
      <c r="AE58" s="500"/>
      <c r="AF58" s="500"/>
      <c r="AG58" s="45" t="s">
        <v>307</v>
      </c>
      <c r="AR58" s="4"/>
    </row>
    <row r="59" spans="1:44" s="61" customFormat="1" ht="15" customHeight="1">
      <c r="A59" s="486" t="str">
        <f>IF(OR($H$19=4,$H$19=5),AI59,AI60)</f>
        <v>（18）令和８年５月時点の給与体系を、当該評価料を算定した年度に勤務している職員の賃金に当てはめた場合の対象職員の基本給等総額</v>
      </c>
      <c r="B59" s="487"/>
      <c r="C59" s="487"/>
      <c r="D59" s="487"/>
      <c r="E59" s="487"/>
      <c r="F59" s="487"/>
      <c r="G59" s="487"/>
      <c r="H59" s="487"/>
      <c r="I59" s="487"/>
      <c r="J59" s="487"/>
      <c r="K59" s="487"/>
      <c r="L59" s="487"/>
      <c r="M59" s="487"/>
      <c r="N59" s="487"/>
      <c r="O59" s="487"/>
      <c r="P59" s="487"/>
      <c r="Q59" s="487"/>
      <c r="R59" s="487"/>
      <c r="S59" s="487"/>
      <c r="T59" s="487"/>
      <c r="U59" s="487"/>
      <c r="V59" s="487"/>
      <c r="W59" s="487"/>
      <c r="X59" s="487"/>
      <c r="Y59" s="487"/>
      <c r="Z59" s="487"/>
      <c r="AA59" s="487"/>
      <c r="AB59" s="487"/>
      <c r="AC59" s="500"/>
      <c r="AD59" s="500"/>
      <c r="AE59" s="500"/>
      <c r="AF59" s="500"/>
      <c r="AG59" s="56" t="s">
        <v>307</v>
      </c>
      <c r="AI59" s="61" t="s">
        <v>1485</v>
      </c>
      <c r="AR59" s="4"/>
    </row>
    <row r="60" spans="1:44" s="61" customFormat="1" ht="15" customHeight="1">
      <c r="A60" s="13" t="s">
        <v>1274</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9"/>
      <c r="AC60" s="503" t="str">
        <f>IF(AC58-AC59=0,"",AC58-AC59)</f>
        <v/>
      </c>
      <c r="AD60" s="503"/>
      <c r="AE60" s="503"/>
      <c r="AF60" s="503"/>
      <c r="AG60" s="220" t="s">
        <v>307</v>
      </c>
      <c r="AI60" s="61" t="s">
        <v>1486</v>
      </c>
      <c r="AR60" s="4"/>
    </row>
    <row r="61" spans="1:44" s="61" customFormat="1" ht="15" customHeight="1">
      <c r="A61" s="221"/>
      <c r="B61" s="315" t="s">
        <v>1321</v>
      </c>
      <c r="C61" s="5"/>
      <c r="D61" s="5"/>
      <c r="E61" s="5"/>
      <c r="F61" s="5"/>
      <c r="G61" s="5"/>
      <c r="H61" s="5"/>
      <c r="I61" s="5"/>
      <c r="J61" s="5"/>
      <c r="K61" s="5"/>
      <c r="L61" s="5"/>
      <c r="M61" s="5"/>
      <c r="N61" s="5"/>
      <c r="O61" s="5"/>
      <c r="P61" s="5"/>
      <c r="Q61" s="5"/>
      <c r="R61" s="5"/>
      <c r="S61" s="5"/>
      <c r="T61" s="5"/>
      <c r="U61" s="5"/>
      <c r="V61" s="5"/>
      <c r="W61" s="5"/>
      <c r="X61" s="5"/>
      <c r="Y61" s="5"/>
      <c r="Z61" s="5"/>
      <c r="AA61" s="5"/>
      <c r="AB61" s="316"/>
      <c r="AC61" s="548" t="str">
        <f>IFERROR((AC60/AC59)*100,"")</f>
        <v/>
      </c>
      <c r="AD61" s="548"/>
      <c r="AE61" s="548"/>
      <c r="AF61" s="548"/>
      <c r="AG61" s="317" t="s">
        <v>358</v>
      </c>
      <c r="AR61" s="4"/>
    </row>
    <row r="62" spans="1:44" s="61" customFormat="1" ht="15" customHeight="1">
      <c r="A62" s="532" t="s">
        <v>1284</v>
      </c>
      <c r="B62" s="533"/>
      <c r="C62" s="533"/>
      <c r="D62" s="533"/>
      <c r="E62" s="533"/>
      <c r="F62" s="533"/>
      <c r="G62" s="533"/>
      <c r="H62" s="533"/>
      <c r="I62" s="533"/>
      <c r="J62" s="533"/>
      <c r="K62" s="533"/>
      <c r="L62" s="533"/>
      <c r="M62" s="533"/>
      <c r="N62" s="533"/>
      <c r="O62" s="533"/>
      <c r="P62" s="533"/>
      <c r="Q62" s="533"/>
      <c r="R62" s="533"/>
      <c r="S62" s="533"/>
      <c r="T62" s="533"/>
      <c r="U62" s="533"/>
      <c r="V62" s="533"/>
      <c r="W62" s="533"/>
      <c r="X62" s="533"/>
      <c r="Y62" s="533"/>
      <c r="Z62" s="533"/>
      <c r="AA62" s="533"/>
      <c r="AB62" s="533"/>
      <c r="AC62" s="500"/>
      <c r="AD62" s="500"/>
      <c r="AE62" s="500"/>
      <c r="AF62" s="500"/>
      <c r="AG62" s="254" t="s">
        <v>362</v>
      </c>
      <c r="AR62" s="4"/>
    </row>
    <row r="63" spans="1:44" s="61" customFormat="1" ht="15" customHeight="1" thickBot="1">
      <c r="A63" s="541" t="s">
        <v>1285</v>
      </c>
      <c r="B63" s="542"/>
      <c r="C63" s="542"/>
      <c r="D63" s="542"/>
      <c r="E63" s="542"/>
      <c r="F63" s="542"/>
      <c r="G63" s="542"/>
      <c r="H63" s="542"/>
      <c r="I63" s="542"/>
      <c r="J63" s="542"/>
      <c r="K63" s="542"/>
      <c r="L63" s="542"/>
      <c r="M63" s="542"/>
      <c r="N63" s="542"/>
      <c r="O63" s="542"/>
      <c r="P63" s="542"/>
      <c r="Q63" s="542"/>
      <c r="R63" s="542"/>
      <c r="S63" s="542"/>
      <c r="T63" s="542"/>
      <c r="U63" s="542"/>
      <c r="V63" s="542"/>
      <c r="W63" s="542"/>
      <c r="X63" s="542"/>
      <c r="Y63" s="542"/>
      <c r="Z63" s="542"/>
      <c r="AA63" s="542"/>
      <c r="AB63" s="542"/>
      <c r="AC63" s="502"/>
      <c r="AD63" s="502"/>
      <c r="AE63" s="502"/>
      <c r="AF63" s="502"/>
      <c r="AG63" s="255" t="s">
        <v>362</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40" t="s">
        <v>363</v>
      </c>
      <c r="B65" s="540"/>
      <c r="C65" s="540"/>
      <c r="D65" s="540"/>
      <c r="E65" s="540"/>
      <c r="F65" s="540"/>
      <c r="G65" s="540"/>
      <c r="H65" s="540"/>
      <c r="I65" s="540"/>
      <c r="J65" s="540"/>
      <c r="K65" s="540"/>
      <c r="L65" s="540"/>
      <c r="M65" s="540"/>
      <c r="N65" s="540"/>
      <c r="O65" s="540"/>
      <c r="P65" s="540"/>
      <c r="Q65" s="540"/>
      <c r="R65" s="540"/>
      <c r="S65" s="540"/>
      <c r="T65" s="540"/>
      <c r="U65" s="540"/>
      <c r="V65" s="540"/>
      <c r="W65" s="540"/>
      <c r="X65" s="540"/>
      <c r="Y65" s="540"/>
      <c r="Z65" s="540"/>
      <c r="AA65" s="540"/>
      <c r="AB65" s="540"/>
      <c r="AC65" s="540"/>
      <c r="AD65" s="540"/>
      <c r="AE65" s="540"/>
      <c r="AF65" s="540"/>
      <c r="AG65" s="540"/>
      <c r="AR65" s="4"/>
    </row>
    <row r="66" spans="1:44" s="61" customFormat="1" ht="15" customHeight="1">
      <c r="A66" s="41" t="s">
        <v>364</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7"/>
      <c r="AC66" s="505"/>
      <c r="AD66" s="505"/>
      <c r="AE66" s="505"/>
      <c r="AF66" s="505"/>
      <c r="AG66" s="37" t="s">
        <v>306</v>
      </c>
      <c r="AR66" s="4"/>
    </row>
    <row r="67" spans="1:44" s="61" customFormat="1" ht="15" customHeight="1">
      <c r="A67" s="538" t="s">
        <v>1265</v>
      </c>
      <c r="B67" s="539"/>
      <c r="C67" s="539"/>
      <c r="D67" s="539"/>
      <c r="E67" s="539"/>
      <c r="F67" s="539"/>
      <c r="G67" s="539"/>
      <c r="H67" s="539"/>
      <c r="I67" s="539"/>
      <c r="J67" s="539"/>
      <c r="K67" s="539"/>
      <c r="L67" s="539"/>
      <c r="M67" s="539"/>
      <c r="N67" s="539"/>
      <c r="O67" s="539"/>
      <c r="P67" s="539"/>
      <c r="Q67" s="539"/>
      <c r="R67" s="539"/>
      <c r="S67" s="539"/>
      <c r="T67" s="539"/>
      <c r="U67" s="539"/>
      <c r="V67" s="539"/>
      <c r="W67" s="539"/>
      <c r="X67" s="539"/>
      <c r="Y67" s="539"/>
      <c r="Z67" s="539"/>
      <c r="AA67" s="539"/>
      <c r="AB67" s="539"/>
      <c r="AC67" s="500"/>
      <c r="AD67" s="500"/>
      <c r="AE67" s="500"/>
      <c r="AF67" s="500"/>
      <c r="AG67" s="45" t="s">
        <v>307</v>
      </c>
      <c r="AR67" s="4"/>
    </row>
    <row r="68" spans="1:44" s="61" customFormat="1" ht="15" customHeight="1">
      <c r="A68" s="486" t="str">
        <f>IF(OR($H$19=4,$H$19=5),AI68,AI69)</f>
        <v>（25）令和８年５月時点の給与体系を、当該評価料を算定した年度に勤務している職員の賃金に当てはめた場合の対象職員の基本給等総額</v>
      </c>
      <c r="B68" s="487"/>
      <c r="C68" s="487"/>
      <c r="D68" s="487"/>
      <c r="E68" s="487"/>
      <c r="F68" s="487"/>
      <c r="G68" s="487"/>
      <c r="H68" s="487"/>
      <c r="I68" s="487"/>
      <c r="J68" s="487"/>
      <c r="K68" s="487"/>
      <c r="L68" s="487"/>
      <c r="M68" s="487"/>
      <c r="N68" s="487"/>
      <c r="O68" s="487"/>
      <c r="P68" s="487"/>
      <c r="Q68" s="487"/>
      <c r="R68" s="487"/>
      <c r="S68" s="487"/>
      <c r="T68" s="487"/>
      <c r="U68" s="487"/>
      <c r="V68" s="487"/>
      <c r="W68" s="487"/>
      <c r="X68" s="487"/>
      <c r="Y68" s="487"/>
      <c r="Z68" s="487"/>
      <c r="AA68" s="487"/>
      <c r="AB68" s="487"/>
      <c r="AC68" s="500"/>
      <c r="AD68" s="500"/>
      <c r="AE68" s="500"/>
      <c r="AF68" s="500"/>
      <c r="AG68" s="56" t="s">
        <v>307</v>
      </c>
      <c r="AI68" s="61" t="s">
        <v>1487</v>
      </c>
      <c r="AR68" s="4"/>
    </row>
    <row r="69" spans="1:44" s="61" customFormat="1" ht="15" customHeight="1">
      <c r="A69" s="13" t="s">
        <v>1322</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9"/>
      <c r="AC69" s="503" t="str">
        <f>IF(AC67-AC68=0,"",AC67-AC68)</f>
        <v/>
      </c>
      <c r="AD69" s="503"/>
      <c r="AE69" s="503"/>
      <c r="AF69" s="503"/>
      <c r="AG69" s="220" t="s">
        <v>307</v>
      </c>
      <c r="AI69" s="61" t="s">
        <v>1488</v>
      </c>
      <c r="AR69" s="4"/>
    </row>
    <row r="70" spans="1:44" s="61" customFormat="1" ht="15" customHeight="1">
      <c r="A70" s="221"/>
      <c r="B70" s="315" t="s">
        <v>1323</v>
      </c>
      <c r="C70" s="5"/>
      <c r="D70" s="5"/>
      <c r="E70" s="5"/>
      <c r="F70" s="5"/>
      <c r="G70" s="5"/>
      <c r="H70" s="5"/>
      <c r="I70" s="5"/>
      <c r="J70" s="5"/>
      <c r="K70" s="5"/>
      <c r="L70" s="5"/>
      <c r="M70" s="5"/>
      <c r="N70" s="5"/>
      <c r="O70" s="5"/>
      <c r="P70" s="5"/>
      <c r="Q70" s="5"/>
      <c r="R70" s="5"/>
      <c r="S70" s="5"/>
      <c r="T70" s="5"/>
      <c r="U70" s="5"/>
      <c r="V70" s="5"/>
      <c r="W70" s="5"/>
      <c r="X70" s="5"/>
      <c r="Y70" s="5"/>
      <c r="Z70" s="5"/>
      <c r="AA70" s="5"/>
      <c r="AB70" s="316"/>
      <c r="AC70" s="548" t="str">
        <f>IFERROR((AC69/AC68)*100,"")</f>
        <v/>
      </c>
      <c r="AD70" s="548"/>
      <c r="AE70" s="548"/>
      <c r="AF70" s="548"/>
      <c r="AG70" s="317" t="s">
        <v>358</v>
      </c>
      <c r="AR70" s="4"/>
    </row>
    <row r="71" spans="1:44" s="61" customFormat="1" ht="15" customHeight="1">
      <c r="A71" s="543" t="s">
        <v>1293</v>
      </c>
      <c r="B71" s="544"/>
      <c r="C71" s="544"/>
      <c r="D71" s="544"/>
      <c r="E71" s="544"/>
      <c r="F71" s="544"/>
      <c r="G71" s="544"/>
      <c r="H71" s="544"/>
      <c r="I71" s="544"/>
      <c r="J71" s="544"/>
      <c r="K71" s="544"/>
      <c r="L71" s="544"/>
      <c r="M71" s="544"/>
      <c r="N71" s="544"/>
      <c r="O71" s="544"/>
      <c r="P71" s="544"/>
      <c r="Q71" s="544"/>
      <c r="R71" s="544"/>
      <c r="S71" s="544"/>
      <c r="T71" s="544"/>
      <c r="U71" s="544"/>
      <c r="V71" s="544"/>
      <c r="W71" s="544"/>
      <c r="X71" s="544"/>
      <c r="Y71" s="544"/>
      <c r="Z71" s="544"/>
      <c r="AA71" s="544"/>
      <c r="AB71" s="544"/>
      <c r="AC71" s="500"/>
      <c r="AD71" s="500"/>
      <c r="AE71" s="500"/>
      <c r="AF71" s="500"/>
      <c r="AG71" s="254" t="s">
        <v>362</v>
      </c>
      <c r="AR71" s="4"/>
    </row>
    <row r="72" spans="1:44" s="61" customFormat="1" ht="15" customHeight="1" thickBot="1">
      <c r="A72" s="526" t="s">
        <v>1299</v>
      </c>
      <c r="B72" s="527"/>
      <c r="C72" s="527"/>
      <c r="D72" s="527"/>
      <c r="E72" s="527"/>
      <c r="F72" s="527"/>
      <c r="G72" s="527"/>
      <c r="H72" s="527"/>
      <c r="I72" s="527"/>
      <c r="J72" s="527"/>
      <c r="K72" s="527"/>
      <c r="L72" s="527"/>
      <c r="M72" s="527"/>
      <c r="N72" s="527"/>
      <c r="O72" s="527"/>
      <c r="P72" s="527"/>
      <c r="Q72" s="527"/>
      <c r="R72" s="527"/>
      <c r="S72" s="527"/>
      <c r="T72" s="527"/>
      <c r="U72" s="527"/>
      <c r="V72" s="527"/>
      <c r="W72" s="527"/>
      <c r="X72" s="527"/>
      <c r="Y72" s="527"/>
      <c r="Z72" s="527"/>
      <c r="AA72" s="527"/>
      <c r="AB72" s="527"/>
      <c r="AC72" s="502"/>
      <c r="AD72" s="502"/>
      <c r="AE72" s="502"/>
      <c r="AF72" s="502"/>
      <c r="AG72" s="255" t="s">
        <v>362</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40" t="s">
        <v>365</v>
      </c>
      <c r="B74" s="540"/>
      <c r="C74" s="540"/>
      <c r="D74" s="540"/>
      <c r="E74" s="540"/>
      <c r="F74" s="540"/>
      <c r="G74" s="540"/>
      <c r="H74" s="540"/>
      <c r="I74" s="540"/>
      <c r="J74" s="540"/>
      <c r="K74" s="540"/>
      <c r="L74" s="540"/>
      <c r="M74" s="540"/>
      <c r="N74" s="540"/>
      <c r="O74" s="540"/>
      <c r="P74" s="540"/>
      <c r="Q74" s="540"/>
      <c r="R74" s="540"/>
      <c r="S74" s="540"/>
      <c r="T74" s="540"/>
      <c r="U74" s="540"/>
      <c r="V74" s="540"/>
      <c r="W74" s="540"/>
      <c r="X74" s="540"/>
      <c r="Y74" s="540"/>
      <c r="Z74" s="540"/>
      <c r="AA74" s="540"/>
      <c r="AB74" s="540"/>
      <c r="AC74" s="540"/>
      <c r="AD74" s="540"/>
      <c r="AE74" s="540"/>
      <c r="AF74" s="540"/>
      <c r="AG74" s="540"/>
      <c r="AR74" s="4"/>
    </row>
    <row r="75" spans="1:44" s="61" customFormat="1" ht="15" customHeight="1">
      <c r="A75" s="41" t="s">
        <v>366</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7"/>
      <c r="AC75" s="505"/>
      <c r="AD75" s="505"/>
      <c r="AE75" s="505"/>
      <c r="AF75" s="505"/>
      <c r="AG75" s="37" t="s">
        <v>306</v>
      </c>
      <c r="AR75" s="4"/>
    </row>
    <row r="76" spans="1:44" s="61" customFormat="1" ht="15" customHeight="1">
      <c r="A76" s="538" t="s">
        <v>1266</v>
      </c>
      <c r="B76" s="539"/>
      <c r="C76" s="539"/>
      <c r="D76" s="539"/>
      <c r="E76" s="539"/>
      <c r="F76" s="539"/>
      <c r="G76" s="539"/>
      <c r="H76" s="539"/>
      <c r="I76" s="539"/>
      <c r="J76" s="539"/>
      <c r="K76" s="539"/>
      <c r="L76" s="539"/>
      <c r="M76" s="539"/>
      <c r="N76" s="539"/>
      <c r="O76" s="539"/>
      <c r="P76" s="539"/>
      <c r="Q76" s="539"/>
      <c r="R76" s="539"/>
      <c r="S76" s="539"/>
      <c r="T76" s="539"/>
      <c r="U76" s="539"/>
      <c r="V76" s="539"/>
      <c r="W76" s="539"/>
      <c r="X76" s="539"/>
      <c r="Y76" s="539"/>
      <c r="Z76" s="539"/>
      <c r="AA76" s="539"/>
      <c r="AB76" s="539"/>
      <c r="AC76" s="500"/>
      <c r="AD76" s="500"/>
      <c r="AE76" s="500"/>
      <c r="AF76" s="500"/>
      <c r="AG76" s="45" t="s">
        <v>307</v>
      </c>
      <c r="AR76" s="4"/>
    </row>
    <row r="77" spans="1:44" s="61" customFormat="1" ht="15" customHeight="1">
      <c r="A77" s="486" t="str">
        <f>IF(OR($H$19=4,$H$19=5),AI77,AI78)</f>
        <v>（32）令和８年５月時点の給与体系を、当該評価料を算定した年度に勤務している職員の賃金に当てはめた場合の対象職員の基本給等総額</v>
      </c>
      <c r="B77" s="487"/>
      <c r="C77" s="487"/>
      <c r="D77" s="487"/>
      <c r="E77" s="487"/>
      <c r="F77" s="487"/>
      <c r="G77" s="487"/>
      <c r="H77" s="487"/>
      <c r="I77" s="487"/>
      <c r="J77" s="487"/>
      <c r="K77" s="487"/>
      <c r="L77" s="487"/>
      <c r="M77" s="487"/>
      <c r="N77" s="487"/>
      <c r="O77" s="487"/>
      <c r="P77" s="487"/>
      <c r="Q77" s="487"/>
      <c r="R77" s="487"/>
      <c r="S77" s="487"/>
      <c r="T77" s="487"/>
      <c r="U77" s="487"/>
      <c r="V77" s="487"/>
      <c r="W77" s="487"/>
      <c r="X77" s="487"/>
      <c r="Y77" s="487"/>
      <c r="Z77" s="487"/>
      <c r="AA77" s="487"/>
      <c r="AB77" s="487"/>
      <c r="AC77" s="500"/>
      <c r="AD77" s="500"/>
      <c r="AE77" s="500"/>
      <c r="AF77" s="500"/>
      <c r="AG77" s="56" t="s">
        <v>307</v>
      </c>
      <c r="AI77" s="61" t="s">
        <v>1489</v>
      </c>
      <c r="AR77" s="4"/>
    </row>
    <row r="78" spans="1:44" s="61" customFormat="1" ht="15" customHeight="1">
      <c r="A78" s="13" t="s">
        <v>1317</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9"/>
      <c r="AC78" s="503" t="str">
        <f>IF(AC76-AC77=0,"",AC76-AC77)</f>
        <v/>
      </c>
      <c r="AD78" s="503"/>
      <c r="AE78" s="503"/>
      <c r="AF78" s="503"/>
      <c r="AG78" s="220" t="s">
        <v>307</v>
      </c>
      <c r="AI78" s="61" t="s">
        <v>1490</v>
      </c>
      <c r="AR78" s="4"/>
    </row>
    <row r="79" spans="1:44" s="61" customFormat="1" ht="15" customHeight="1">
      <c r="A79" s="221"/>
      <c r="B79" s="315" t="s">
        <v>1318</v>
      </c>
      <c r="C79" s="5"/>
      <c r="D79" s="5"/>
      <c r="E79" s="5"/>
      <c r="F79" s="5"/>
      <c r="G79" s="5"/>
      <c r="H79" s="5"/>
      <c r="I79" s="5"/>
      <c r="J79" s="5"/>
      <c r="K79" s="5"/>
      <c r="L79" s="5"/>
      <c r="M79" s="5"/>
      <c r="N79" s="5"/>
      <c r="O79" s="5"/>
      <c r="P79" s="5"/>
      <c r="Q79" s="5"/>
      <c r="R79" s="5"/>
      <c r="S79" s="5"/>
      <c r="T79" s="5"/>
      <c r="U79" s="5"/>
      <c r="V79" s="5"/>
      <c r="W79" s="5"/>
      <c r="X79" s="5"/>
      <c r="Y79" s="5"/>
      <c r="Z79" s="5"/>
      <c r="AA79" s="5"/>
      <c r="AB79" s="316"/>
      <c r="AC79" s="548" t="str">
        <f>IFERROR((AC78/AC77)*100,"")</f>
        <v/>
      </c>
      <c r="AD79" s="548"/>
      <c r="AE79" s="548"/>
      <c r="AF79" s="548"/>
      <c r="AG79" s="317" t="s">
        <v>358</v>
      </c>
      <c r="AR79" s="4"/>
    </row>
    <row r="80" spans="1:44" s="61" customFormat="1" ht="15" customHeight="1">
      <c r="A80" s="543" t="s">
        <v>1294</v>
      </c>
      <c r="B80" s="544"/>
      <c r="C80" s="544"/>
      <c r="D80" s="544"/>
      <c r="E80" s="544"/>
      <c r="F80" s="544"/>
      <c r="G80" s="544"/>
      <c r="H80" s="544"/>
      <c r="I80" s="544"/>
      <c r="J80" s="544"/>
      <c r="K80" s="544"/>
      <c r="L80" s="544"/>
      <c r="M80" s="544"/>
      <c r="N80" s="544"/>
      <c r="O80" s="544"/>
      <c r="P80" s="544"/>
      <c r="Q80" s="544"/>
      <c r="R80" s="544"/>
      <c r="S80" s="544"/>
      <c r="T80" s="544"/>
      <c r="U80" s="544"/>
      <c r="V80" s="544"/>
      <c r="W80" s="544"/>
      <c r="X80" s="544"/>
      <c r="Y80" s="544"/>
      <c r="Z80" s="544"/>
      <c r="AA80" s="544"/>
      <c r="AB80" s="544"/>
      <c r="AC80" s="500"/>
      <c r="AD80" s="500"/>
      <c r="AE80" s="500"/>
      <c r="AF80" s="500"/>
      <c r="AG80" s="254" t="s">
        <v>362</v>
      </c>
      <c r="AR80" s="4"/>
    </row>
    <row r="81" spans="1:44" s="61" customFormat="1" ht="15" customHeight="1" thickBot="1">
      <c r="A81" s="526" t="s">
        <v>1300</v>
      </c>
      <c r="B81" s="527"/>
      <c r="C81" s="527"/>
      <c r="D81" s="527"/>
      <c r="E81" s="527"/>
      <c r="F81" s="527"/>
      <c r="G81" s="527"/>
      <c r="H81" s="527"/>
      <c r="I81" s="527"/>
      <c r="J81" s="527"/>
      <c r="K81" s="527"/>
      <c r="L81" s="527"/>
      <c r="M81" s="527"/>
      <c r="N81" s="527"/>
      <c r="O81" s="527"/>
      <c r="P81" s="527"/>
      <c r="Q81" s="527"/>
      <c r="R81" s="527"/>
      <c r="S81" s="527"/>
      <c r="T81" s="527"/>
      <c r="U81" s="527"/>
      <c r="V81" s="527"/>
      <c r="W81" s="527"/>
      <c r="X81" s="527"/>
      <c r="Y81" s="527"/>
      <c r="Z81" s="527"/>
      <c r="AA81" s="527"/>
      <c r="AB81" s="527"/>
      <c r="AC81" s="502"/>
      <c r="AD81" s="502"/>
      <c r="AE81" s="502"/>
      <c r="AF81" s="502"/>
      <c r="AG81" s="255" t="s">
        <v>362</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40" t="s">
        <v>367</v>
      </c>
      <c r="B83" s="540"/>
      <c r="C83" s="540"/>
      <c r="D83" s="540"/>
      <c r="E83" s="540"/>
      <c r="F83" s="540"/>
      <c r="G83" s="540"/>
      <c r="H83" s="540"/>
      <c r="I83" s="540"/>
      <c r="J83" s="540"/>
      <c r="K83" s="540"/>
      <c r="L83" s="540"/>
      <c r="M83" s="540"/>
      <c r="N83" s="540"/>
      <c r="O83" s="540"/>
      <c r="P83" s="540"/>
      <c r="Q83" s="540"/>
      <c r="R83" s="540"/>
      <c r="S83" s="540"/>
      <c r="T83" s="540"/>
      <c r="U83" s="540"/>
      <c r="V83" s="540"/>
      <c r="W83" s="540"/>
      <c r="X83" s="540"/>
      <c r="Y83" s="540"/>
      <c r="Z83" s="540"/>
      <c r="AA83" s="540"/>
      <c r="AB83" s="540"/>
      <c r="AC83" s="540"/>
      <c r="AD83" s="540"/>
      <c r="AE83" s="540"/>
      <c r="AF83" s="540"/>
      <c r="AG83" s="540"/>
      <c r="AR83" s="4"/>
    </row>
    <row r="84" spans="1:44" s="61" customFormat="1" ht="15" customHeight="1">
      <c r="A84" s="41" t="s">
        <v>368</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7"/>
      <c r="AC84" s="505"/>
      <c r="AD84" s="505"/>
      <c r="AE84" s="505"/>
      <c r="AF84" s="505"/>
      <c r="AG84" s="37" t="s">
        <v>306</v>
      </c>
      <c r="AR84" s="4"/>
    </row>
    <row r="85" spans="1:44" s="61" customFormat="1" ht="15" customHeight="1">
      <c r="A85" s="538" t="s">
        <v>1267</v>
      </c>
      <c r="B85" s="539"/>
      <c r="C85" s="539"/>
      <c r="D85" s="539"/>
      <c r="E85" s="539"/>
      <c r="F85" s="539"/>
      <c r="G85" s="539"/>
      <c r="H85" s="539"/>
      <c r="I85" s="539"/>
      <c r="J85" s="539"/>
      <c r="K85" s="539"/>
      <c r="L85" s="539"/>
      <c r="M85" s="539"/>
      <c r="N85" s="539"/>
      <c r="O85" s="539"/>
      <c r="P85" s="539"/>
      <c r="Q85" s="539"/>
      <c r="R85" s="539"/>
      <c r="S85" s="539"/>
      <c r="T85" s="539"/>
      <c r="U85" s="539"/>
      <c r="V85" s="539"/>
      <c r="W85" s="539"/>
      <c r="X85" s="539"/>
      <c r="Y85" s="539"/>
      <c r="Z85" s="539"/>
      <c r="AA85" s="539"/>
      <c r="AB85" s="539"/>
      <c r="AC85" s="500"/>
      <c r="AD85" s="500"/>
      <c r="AE85" s="500"/>
      <c r="AF85" s="500"/>
      <c r="AG85" s="45" t="s">
        <v>307</v>
      </c>
      <c r="AR85" s="4"/>
    </row>
    <row r="86" spans="1:44" s="61" customFormat="1" ht="15" customHeight="1">
      <c r="A86" s="486" t="str">
        <f>IF(OR($H$19=4,$H$19=5),AI86,AI87)</f>
        <v>（39）令和８年５月時点の給与体系を、当該評価料を算定した年度に勤務している職員の賃金に当てはめた場合の対象職員の基本給等総額</v>
      </c>
      <c r="B86" s="487"/>
      <c r="C86" s="487"/>
      <c r="D86" s="487"/>
      <c r="E86" s="487"/>
      <c r="F86" s="487"/>
      <c r="G86" s="487"/>
      <c r="H86" s="487"/>
      <c r="I86" s="487"/>
      <c r="J86" s="487"/>
      <c r="K86" s="487"/>
      <c r="L86" s="487"/>
      <c r="M86" s="487"/>
      <c r="N86" s="487"/>
      <c r="O86" s="487"/>
      <c r="P86" s="487"/>
      <c r="Q86" s="487"/>
      <c r="R86" s="487"/>
      <c r="S86" s="487"/>
      <c r="T86" s="487"/>
      <c r="U86" s="487"/>
      <c r="V86" s="487"/>
      <c r="W86" s="487"/>
      <c r="X86" s="487"/>
      <c r="Y86" s="487"/>
      <c r="Z86" s="487"/>
      <c r="AA86" s="487"/>
      <c r="AB86" s="487"/>
      <c r="AC86" s="500"/>
      <c r="AD86" s="500"/>
      <c r="AE86" s="500"/>
      <c r="AF86" s="500"/>
      <c r="AG86" s="56" t="s">
        <v>307</v>
      </c>
      <c r="AI86" s="61" t="s">
        <v>1491</v>
      </c>
      <c r="AR86" s="4"/>
    </row>
    <row r="87" spans="1:44" s="61" customFormat="1" ht="15" customHeight="1">
      <c r="A87" s="13" t="s">
        <v>1319</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9"/>
      <c r="AC87" s="503" t="str">
        <f>IF(AC85-AC86=0,"",AC85-AC86)</f>
        <v/>
      </c>
      <c r="AD87" s="503"/>
      <c r="AE87" s="503"/>
      <c r="AF87" s="503"/>
      <c r="AG87" s="220" t="s">
        <v>307</v>
      </c>
      <c r="AI87" s="61" t="s">
        <v>1492</v>
      </c>
      <c r="AR87" s="4"/>
    </row>
    <row r="88" spans="1:44" s="61" customFormat="1" ht="15" customHeight="1">
      <c r="A88" s="221"/>
      <c r="B88" s="315" t="s">
        <v>1320</v>
      </c>
      <c r="C88" s="5"/>
      <c r="D88" s="5"/>
      <c r="E88" s="5"/>
      <c r="F88" s="5"/>
      <c r="G88" s="5"/>
      <c r="H88" s="5"/>
      <c r="I88" s="5"/>
      <c r="J88" s="5"/>
      <c r="K88" s="5"/>
      <c r="L88" s="5"/>
      <c r="M88" s="5"/>
      <c r="N88" s="5"/>
      <c r="O88" s="5"/>
      <c r="P88" s="5"/>
      <c r="Q88" s="5"/>
      <c r="R88" s="5"/>
      <c r="S88" s="5"/>
      <c r="T88" s="5"/>
      <c r="U88" s="5"/>
      <c r="V88" s="5"/>
      <c r="W88" s="5"/>
      <c r="X88" s="5"/>
      <c r="Y88" s="5"/>
      <c r="Z88" s="5"/>
      <c r="AA88" s="5"/>
      <c r="AB88" s="316"/>
      <c r="AC88" s="548" t="str">
        <f>IFERROR((AC87/AC86)*100,"")</f>
        <v/>
      </c>
      <c r="AD88" s="548"/>
      <c r="AE88" s="548"/>
      <c r="AF88" s="548"/>
      <c r="AG88" s="317" t="s">
        <v>358</v>
      </c>
      <c r="AR88" s="4"/>
    </row>
    <row r="89" spans="1:44" s="61" customFormat="1" ht="15" customHeight="1">
      <c r="A89" s="543" t="s">
        <v>1295</v>
      </c>
      <c r="B89" s="544"/>
      <c r="C89" s="544"/>
      <c r="D89" s="544"/>
      <c r="E89" s="544"/>
      <c r="F89" s="544"/>
      <c r="G89" s="544"/>
      <c r="H89" s="544"/>
      <c r="I89" s="544"/>
      <c r="J89" s="544"/>
      <c r="K89" s="544"/>
      <c r="L89" s="544"/>
      <c r="M89" s="544"/>
      <c r="N89" s="544"/>
      <c r="O89" s="544"/>
      <c r="P89" s="544"/>
      <c r="Q89" s="544"/>
      <c r="R89" s="544"/>
      <c r="S89" s="544"/>
      <c r="T89" s="544"/>
      <c r="U89" s="544"/>
      <c r="V89" s="544"/>
      <c r="W89" s="544"/>
      <c r="X89" s="544"/>
      <c r="Y89" s="544"/>
      <c r="Z89" s="544"/>
      <c r="AA89" s="544"/>
      <c r="AB89" s="544"/>
      <c r="AC89" s="500"/>
      <c r="AD89" s="500"/>
      <c r="AE89" s="500"/>
      <c r="AF89" s="500"/>
      <c r="AG89" s="254" t="s">
        <v>362</v>
      </c>
      <c r="AR89" s="4"/>
    </row>
    <row r="90" spans="1:44" s="61" customFormat="1" ht="15" customHeight="1" thickBot="1">
      <c r="A90" s="526" t="s">
        <v>1301</v>
      </c>
      <c r="B90" s="527"/>
      <c r="C90" s="527"/>
      <c r="D90" s="527"/>
      <c r="E90" s="527"/>
      <c r="F90" s="527"/>
      <c r="G90" s="527"/>
      <c r="H90" s="527"/>
      <c r="I90" s="527"/>
      <c r="J90" s="527"/>
      <c r="K90" s="527"/>
      <c r="L90" s="527"/>
      <c r="M90" s="527"/>
      <c r="N90" s="527"/>
      <c r="O90" s="527"/>
      <c r="P90" s="527"/>
      <c r="Q90" s="527"/>
      <c r="R90" s="527"/>
      <c r="S90" s="527"/>
      <c r="T90" s="527"/>
      <c r="U90" s="527"/>
      <c r="V90" s="527"/>
      <c r="W90" s="527"/>
      <c r="X90" s="527"/>
      <c r="Y90" s="527"/>
      <c r="Z90" s="527"/>
      <c r="AA90" s="527"/>
      <c r="AB90" s="527"/>
      <c r="AC90" s="502"/>
      <c r="AD90" s="502"/>
      <c r="AE90" s="502"/>
      <c r="AF90" s="502"/>
      <c r="AG90" s="255" t="s">
        <v>362</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40" t="s">
        <v>369</v>
      </c>
      <c r="B92" s="540"/>
      <c r="C92" s="540"/>
      <c r="D92" s="540"/>
      <c r="E92" s="540"/>
      <c r="F92" s="540"/>
      <c r="G92" s="540"/>
      <c r="H92" s="540"/>
      <c r="I92" s="540"/>
      <c r="J92" s="540"/>
      <c r="K92" s="540"/>
      <c r="L92" s="540"/>
      <c r="M92" s="540"/>
      <c r="N92" s="540"/>
      <c r="O92" s="540"/>
      <c r="P92" s="540"/>
      <c r="Q92" s="540"/>
      <c r="R92" s="540"/>
      <c r="S92" s="540"/>
      <c r="T92" s="540"/>
      <c r="U92" s="540"/>
      <c r="V92" s="540"/>
      <c r="W92" s="540"/>
      <c r="X92" s="540"/>
      <c r="Y92" s="540"/>
      <c r="Z92" s="540"/>
      <c r="AA92" s="540"/>
      <c r="AB92" s="540"/>
      <c r="AC92" s="540"/>
      <c r="AD92" s="540"/>
      <c r="AE92" s="540"/>
      <c r="AF92" s="540"/>
      <c r="AG92" s="540"/>
      <c r="AR92" s="4"/>
    </row>
    <row r="93" spans="1:44" s="61" customFormat="1" ht="15" customHeight="1">
      <c r="A93" s="41" t="s">
        <v>370</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7"/>
      <c r="AC93" s="505"/>
      <c r="AD93" s="505"/>
      <c r="AE93" s="505"/>
      <c r="AF93" s="505"/>
      <c r="AG93" s="37" t="s">
        <v>306</v>
      </c>
      <c r="AR93" s="4"/>
    </row>
    <row r="94" spans="1:44" s="61" customFormat="1" ht="15" customHeight="1">
      <c r="A94" s="538" t="s">
        <v>1268</v>
      </c>
      <c r="B94" s="539"/>
      <c r="C94" s="539"/>
      <c r="D94" s="539"/>
      <c r="E94" s="539"/>
      <c r="F94" s="539"/>
      <c r="G94" s="539"/>
      <c r="H94" s="539"/>
      <c r="I94" s="539"/>
      <c r="J94" s="539"/>
      <c r="K94" s="539"/>
      <c r="L94" s="539"/>
      <c r="M94" s="539"/>
      <c r="N94" s="539"/>
      <c r="O94" s="539"/>
      <c r="P94" s="539"/>
      <c r="Q94" s="539"/>
      <c r="R94" s="539"/>
      <c r="S94" s="539"/>
      <c r="T94" s="539"/>
      <c r="U94" s="539"/>
      <c r="V94" s="539"/>
      <c r="W94" s="539"/>
      <c r="X94" s="539"/>
      <c r="Y94" s="539"/>
      <c r="Z94" s="539"/>
      <c r="AA94" s="539"/>
      <c r="AB94" s="539"/>
      <c r="AC94" s="500"/>
      <c r="AD94" s="500"/>
      <c r="AE94" s="500"/>
      <c r="AF94" s="500"/>
      <c r="AG94" s="45" t="s">
        <v>307</v>
      </c>
      <c r="AR94" s="4"/>
    </row>
    <row r="95" spans="1:44" s="61" customFormat="1" ht="15" customHeight="1">
      <c r="A95" s="486" t="str">
        <f>IF(OR($H$19=4,$H$19=5),AI95,AI96)</f>
        <v>（46）令和８年５月時点の給与体系を、当該評価料を算定した年度に勤務している職員の賃金に当てはめた場合の対象職員の基本給等総額</v>
      </c>
      <c r="B95" s="487"/>
      <c r="C95" s="487"/>
      <c r="D95" s="487"/>
      <c r="E95" s="487"/>
      <c r="F95" s="487"/>
      <c r="G95" s="487"/>
      <c r="H95" s="487"/>
      <c r="I95" s="487"/>
      <c r="J95" s="487"/>
      <c r="K95" s="487"/>
      <c r="L95" s="487"/>
      <c r="M95" s="487"/>
      <c r="N95" s="487"/>
      <c r="O95" s="487"/>
      <c r="P95" s="487"/>
      <c r="Q95" s="487"/>
      <c r="R95" s="487"/>
      <c r="S95" s="487"/>
      <c r="T95" s="487"/>
      <c r="U95" s="487"/>
      <c r="V95" s="487"/>
      <c r="W95" s="487"/>
      <c r="X95" s="487"/>
      <c r="Y95" s="487"/>
      <c r="Z95" s="487"/>
      <c r="AA95" s="487"/>
      <c r="AB95" s="487"/>
      <c r="AC95" s="500"/>
      <c r="AD95" s="500"/>
      <c r="AE95" s="500"/>
      <c r="AF95" s="500"/>
      <c r="AG95" s="56" t="s">
        <v>307</v>
      </c>
      <c r="AI95" s="61" t="s">
        <v>1493</v>
      </c>
      <c r="AR95" s="4"/>
    </row>
    <row r="96" spans="1:44" s="61" customFormat="1" ht="15" customHeight="1">
      <c r="A96" s="13" t="s">
        <v>1324</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9"/>
      <c r="AC96" s="503" t="str">
        <f>IF(AC94-AC95=0,"",AC94-AC95)</f>
        <v/>
      </c>
      <c r="AD96" s="503"/>
      <c r="AE96" s="503"/>
      <c r="AF96" s="503"/>
      <c r="AG96" s="220" t="s">
        <v>307</v>
      </c>
      <c r="AI96" s="61" t="s">
        <v>1494</v>
      </c>
      <c r="AR96" s="4"/>
    </row>
    <row r="97" spans="1:44" s="61" customFormat="1" ht="15" customHeight="1">
      <c r="A97" s="221"/>
      <c r="B97" s="315" t="s">
        <v>1325</v>
      </c>
      <c r="C97" s="5"/>
      <c r="D97" s="5"/>
      <c r="E97" s="5"/>
      <c r="F97" s="5"/>
      <c r="G97" s="5"/>
      <c r="H97" s="5"/>
      <c r="I97" s="5"/>
      <c r="J97" s="5"/>
      <c r="K97" s="5"/>
      <c r="L97" s="5"/>
      <c r="M97" s="5"/>
      <c r="N97" s="5"/>
      <c r="O97" s="5"/>
      <c r="P97" s="5"/>
      <c r="Q97" s="5"/>
      <c r="R97" s="5"/>
      <c r="S97" s="5"/>
      <c r="T97" s="5"/>
      <c r="U97" s="5"/>
      <c r="V97" s="5"/>
      <c r="W97" s="5"/>
      <c r="X97" s="5"/>
      <c r="Y97" s="5"/>
      <c r="Z97" s="5"/>
      <c r="AA97" s="5"/>
      <c r="AB97" s="316"/>
      <c r="AC97" s="548" t="str">
        <f>IFERROR((AC96/AC95)*100,"")</f>
        <v/>
      </c>
      <c r="AD97" s="548"/>
      <c r="AE97" s="548"/>
      <c r="AF97" s="548"/>
      <c r="AG97" s="317" t="s">
        <v>358</v>
      </c>
      <c r="AR97" s="4"/>
    </row>
    <row r="98" spans="1:44" s="61" customFormat="1" ht="15" customHeight="1">
      <c r="A98" s="543" t="s">
        <v>1296</v>
      </c>
      <c r="B98" s="544"/>
      <c r="C98" s="544"/>
      <c r="D98" s="544"/>
      <c r="E98" s="544"/>
      <c r="F98" s="544"/>
      <c r="G98" s="544"/>
      <c r="H98" s="544"/>
      <c r="I98" s="544"/>
      <c r="J98" s="544"/>
      <c r="K98" s="544"/>
      <c r="L98" s="544"/>
      <c r="M98" s="544"/>
      <c r="N98" s="544"/>
      <c r="O98" s="544"/>
      <c r="P98" s="544"/>
      <c r="Q98" s="544"/>
      <c r="R98" s="544"/>
      <c r="S98" s="544"/>
      <c r="T98" s="544"/>
      <c r="U98" s="544"/>
      <c r="V98" s="544"/>
      <c r="W98" s="544"/>
      <c r="X98" s="544"/>
      <c r="Y98" s="544"/>
      <c r="Z98" s="544"/>
      <c r="AA98" s="544"/>
      <c r="AB98" s="544"/>
      <c r="AC98" s="500"/>
      <c r="AD98" s="500"/>
      <c r="AE98" s="500"/>
      <c r="AF98" s="500"/>
      <c r="AG98" s="254" t="s">
        <v>362</v>
      </c>
      <c r="AR98" s="4"/>
    </row>
    <row r="99" spans="1:44" s="61" customFormat="1" ht="15" customHeight="1" thickBot="1">
      <c r="A99" s="526" t="s">
        <v>1302</v>
      </c>
      <c r="B99" s="527"/>
      <c r="C99" s="527"/>
      <c r="D99" s="527"/>
      <c r="E99" s="527"/>
      <c r="F99" s="527"/>
      <c r="G99" s="527"/>
      <c r="H99" s="527"/>
      <c r="I99" s="527"/>
      <c r="J99" s="527"/>
      <c r="K99" s="527"/>
      <c r="L99" s="527"/>
      <c r="M99" s="527"/>
      <c r="N99" s="527"/>
      <c r="O99" s="527"/>
      <c r="P99" s="527"/>
      <c r="Q99" s="527"/>
      <c r="R99" s="527"/>
      <c r="S99" s="527"/>
      <c r="T99" s="527"/>
      <c r="U99" s="527"/>
      <c r="V99" s="527"/>
      <c r="W99" s="527"/>
      <c r="X99" s="527"/>
      <c r="Y99" s="527"/>
      <c r="Z99" s="527"/>
      <c r="AA99" s="527"/>
      <c r="AB99" s="527"/>
      <c r="AC99" s="502"/>
      <c r="AD99" s="502"/>
      <c r="AE99" s="502"/>
      <c r="AF99" s="502"/>
      <c r="AG99" s="255" t="s">
        <v>362</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40" t="s">
        <v>1292</v>
      </c>
      <c r="B101" s="540"/>
      <c r="C101" s="540"/>
      <c r="D101" s="540"/>
      <c r="E101" s="540"/>
      <c r="F101" s="540"/>
      <c r="G101" s="540"/>
      <c r="H101" s="540"/>
      <c r="I101" s="540"/>
      <c r="J101" s="540"/>
      <c r="K101" s="540"/>
      <c r="L101" s="540"/>
      <c r="M101" s="540"/>
      <c r="N101" s="540"/>
      <c r="O101" s="540"/>
      <c r="P101" s="540"/>
      <c r="Q101" s="540"/>
      <c r="R101" s="540"/>
      <c r="S101" s="540"/>
      <c r="T101" s="540"/>
      <c r="U101" s="540"/>
      <c r="V101" s="540"/>
      <c r="W101" s="540"/>
      <c r="X101" s="540"/>
      <c r="Y101" s="540"/>
      <c r="Z101" s="540"/>
      <c r="AA101" s="540"/>
      <c r="AB101" s="540"/>
      <c r="AC101" s="540"/>
      <c r="AD101" s="540"/>
      <c r="AE101" s="540"/>
      <c r="AF101" s="540"/>
      <c r="AG101" s="540"/>
      <c r="AR101" s="4"/>
    </row>
    <row r="102" spans="1:44" s="61" customFormat="1" ht="15" customHeight="1">
      <c r="A102" s="41" t="s">
        <v>1094</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7"/>
      <c r="AC102" s="505"/>
      <c r="AD102" s="505"/>
      <c r="AE102" s="505"/>
      <c r="AF102" s="505"/>
      <c r="AG102" s="37" t="s">
        <v>306</v>
      </c>
      <c r="AR102" s="4"/>
    </row>
    <row r="103" spans="1:44" s="61" customFormat="1" ht="15" customHeight="1">
      <c r="A103" s="538" t="s">
        <v>1269</v>
      </c>
      <c r="B103" s="539"/>
      <c r="C103" s="539"/>
      <c r="D103" s="539"/>
      <c r="E103" s="539"/>
      <c r="F103" s="539"/>
      <c r="G103" s="539"/>
      <c r="H103" s="539"/>
      <c r="I103" s="539"/>
      <c r="J103" s="539"/>
      <c r="K103" s="539"/>
      <c r="L103" s="539"/>
      <c r="M103" s="539"/>
      <c r="N103" s="539"/>
      <c r="O103" s="539"/>
      <c r="P103" s="539"/>
      <c r="Q103" s="539"/>
      <c r="R103" s="539"/>
      <c r="S103" s="539"/>
      <c r="T103" s="539"/>
      <c r="U103" s="539"/>
      <c r="V103" s="539"/>
      <c r="W103" s="539"/>
      <c r="X103" s="539"/>
      <c r="Y103" s="539"/>
      <c r="Z103" s="539"/>
      <c r="AA103" s="539"/>
      <c r="AB103" s="539"/>
      <c r="AC103" s="500"/>
      <c r="AD103" s="500"/>
      <c r="AE103" s="500"/>
      <c r="AF103" s="500"/>
      <c r="AG103" s="45" t="s">
        <v>307</v>
      </c>
      <c r="AR103" s="4"/>
    </row>
    <row r="104" spans="1:44" s="61" customFormat="1" ht="15" customHeight="1">
      <c r="A104" s="486" t="str">
        <f>IF(OR($H$19=4,$H$19=5),AI104,AI105)</f>
        <v>（53）令和８年５月時点の給与体系を、当該評価料を算定した年度に勤務している職員の賃金に当てはめた場合の対象職員の基本給等総額</v>
      </c>
      <c r="B104" s="487"/>
      <c r="C104" s="487"/>
      <c r="D104" s="487"/>
      <c r="E104" s="487"/>
      <c r="F104" s="487"/>
      <c r="G104" s="487"/>
      <c r="H104" s="487"/>
      <c r="I104" s="487"/>
      <c r="J104" s="487"/>
      <c r="K104" s="487"/>
      <c r="L104" s="487"/>
      <c r="M104" s="487"/>
      <c r="N104" s="487"/>
      <c r="O104" s="487"/>
      <c r="P104" s="487"/>
      <c r="Q104" s="487"/>
      <c r="R104" s="487"/>
      <c r="S104" s="487"/>
      <c r="T104" s="487"/>
      <c r="U104" s="487"/>
      <c r="V104" s="487"/>
      <c r="W104" s="487"/>
      <c r="X104" s="487"/>
      <c r="Y104" s="487"/>
      <c r="Z104" s="487"/>
      <c r="AA104" s="487"/>
      <c r="AB104" s="487"/>
      <c r="AC104" s="500"/>
      <c r="AD104" s="500"/>
      <c r="AE104" s="500"/>
      <c r="AF104" s="500"/>
      <c r="AG104" s="56" t="s">
        <v>307</v>
      </c>
      <c r="AI104" s="61" t="s">
        <v>1495</v>
      </c>
      <c r="AR104" s="4"/>
    </row>
    <row r="105" spans="1:44" s="61" customFormat="1" ht="15" customHeight="1">
      <c r="A105" s="13" t="s">
        <v>1326</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9"/>
      <c r="AC105" s="503" t="str">
        <f>IF(AC103-AC104=0,"",AC103-AC104)</f>
        <v/>
      </c>
      <c r="AD105" s="503"/>
      <c r="AE105" s="503"/>
      <c r="AF105" s="503"/>
      <c r="AG105" s="220" t="s">
        <v>307</v>
      </c>
      <c r="AI105" s="61" t="s">
        <v>1496</v>
      </c>
      <c r="AR105" s="4"/>
    </row>
    <row r="106" spans="1:44" s="61" customFormat="1" ht="15" customHeight="1">
      <c r="A106" s="221"/>
      <c r="B106" s="315" t="s">
        <v>1327</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6"/>
      <c r="AC106" s="548" t="str">
        <f>IFERROR((AC105/AC104)*100,"")</f>
        <v/>
      </c>
      <c r="AD106" s="548"/>
      <c r="AE106" s="548"/>
      <c r="AF106" s="548"/>
      <c r="AG106" s="317" t="s">
        <v>358</v>
      </c>
      <c r="AR106" s="4"/>
    </row>
    <row r="107" spans="1:44" s="61" customFormat="1" ht="15" customHeight="1">
      <c r="A107" s="543" t="s">
        <v>1297</v>
      </c>
      <c r="B107" s="544"/>
      <c r="C107" s="544"/>
      <c r="D107" s="544"/>
      <c r="E107" s="544"/>
      <c r="F107" s="544"/>
      <c r="G107" s="544"/>
      <c r="H107" s="544"/>
      <c r="I107" s="544"/>
      <c r="J107" s="544"/>
      <c r="K107" s="544"/>
      <c r="L107" s="544"/>
      <c r="M107" s="544"/>
      <c r="N107" s="544"/>
      <c r="O107" s="544"/>
      <c r="P107" s="544"/>
      <c r="Q107" s="544"/>
      <c r="R107" s="544"/>
      <c r="S107" s="544"/>
      <c r="T107" s="544"/>
      <c r="U107" s="544"/>
      <c r="V107" s="544"/>
      <c r="W107" s="544"/>
      <c r="X107" s="544"/>
      <c r="Y107" s="544"/>
      <c r="Z107" s="544"/>
      <c r="AA107" s="544"/>
      <c r="AB107" s="544"/>
      <c r="AC107" s="500"/>
      <c r="AD107" s="500"/>
      <c r="AE107" s="500"/>
      <c r="AF107" s="500"/>
      <c r="AG107" s="254" t="s">
        <v>362</v>
      </c>
      <c r="AR107" s="4"/>
    </row>
    <row r="108" spans="1:44" s="61" customFormat="1" ht="15" customHeight="1" thickBot="1">
      <c r="A108" s="526" t="s">
        <v>1303</v>
      </c>
      <c r="B108" s="527"/>
      <c r="C108" s="527"/>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02"/>
      <c r="AD108" s="502"/>
      <c r="AE108" s="502"/>
      <c r="AF108" s="502"/>
      <c r="AG108" s="255" t="s">
        <v>362</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40" t="s">
        <v>371</v>
      </c>
      <c r="B110" s="540"/>
      <c r="C110" s="540"/>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0"/>
      <c r="AD110" s="540"/>
      <c r="AE110" s="540"/>
      <c r="AF110" s="540"/>
      <c r="AG110" s="540"/>
      <c r="AR110" s="4"/>
    </row>
    <row r="111" spans="1:44" s="61" customFormat="1" ht="15" customHeight="1">
      <c r="A111" s="41" t="s">
        <v>1095</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7"/>
      <c r="AC111" s="505"/>
      <c r="AD111" s="505"/>
      <c r="AE111" s="505"/>
      <c r="AF111" s="505"/>
      <c r="AG111" s="37" t="s">
        <v>306</v>
      </c>
      <c r="AR111" s="4"/>
    </row>
    <row r="112" spans="1:44" s="61" customFormat="1" ht="15" customHeight="1">
      <c r="A112" s="538" t="s">
        <v>1270</v>
      </c>
      <c r="B112" s="539"/>
      <c r="C112" s="539"/>
      <c r="D112" s="539"/>
      <c r="E112" s="539"/>
      <c r="F112" s="539"/>
      <c r="G112" s="539"/>
      <c r="H112" s="539"/>
      <c r="I112" s="539"/>
      <c r="J112" s="539"/>
      <c r="K112" s="539"/>
      <c r="L112" s="539"/>
      <c r="M112" s="539"/>
      <c r="N112" s="539"/>
      <c r="O112" s="539"/>
      <c r="P112" s="539"/>
      <c r="Q112" s="539"/>
      <c r="R112" s="539"/>
      <c r="S112" s="539"/>
      <c r="T112" s="539"/>
      <c r="U112" s="539"/>
      <c r="V112" s="539"/>
      <c r="W112" s="539"/>
      <c r="X112" s="539"/>
      <c r="Y112" s="539"/>
      <c r="Z112" s="539"/>
      <c r="AA112" s="539"/>
      <c r="AB112" s="539"/>
      <c r="AC112" s="500"/>
      <c r="AD112" s="500"/>
      <c r="AE112" s="500"/>
      <c r="AF112" s="500"/>
      <c r="AG112" s="45" t="s">
        <v>307</v>
      </c>
      <c r="AR112" s="4"/>
    </row>
    <row r="113" spans="1:44" s="61" customFormat="1" ht="15" customHeight="1">
      <c r="A113" s="486" t="str">
        <f>IF(OR($H$19=4,$H$19=5),AI113,AI114)</f>
        <v>（60）令和８年５月時点の給与体系を、当該評価料を算定した年度に勤務している職員の賃金に当てはめた場合の対象職員の基本給等総額</v>
      </c>
      <c r="B113" s="487"/>
      <c r="C113" s="487"/>
      <c r="D113" s="487"/>
      <c r="E113" s="487"/>
      <c r="F113" s="487"/>
      <c r="G113" s="487"/>
      <c r="H113" s="487"/>
      <c r="I113" s="487"/>
      <c r="J113" s="487"/>
      <c r="K113" s="487"/>
      <c r="L113" s="487"/>
      <c r="M113" s="487"/>
      <c r="N113" s="487"/>
      <c r="O113" s="487"/>
      <c r="P113" s="487"/>
      <c r="Q113" s="487"/>
      <c r="R113" s="487"/>
      <c r="S113" s="487"/>
      <c r="T113" s="487"/>
      <c r="U113" s="487"/>
      <c r="V113" s="487"/>
      <c r="W113" s="487"/>
      <c r="X113" s="487"/>
      <c r="Y113" s="487"/>
      <c r="Z113" s="487"/>
      <c r="AA113" s="487"/>
      <c r="AB113" s="487"/>
      <c r="AC113" s="500"/>
      <c r="AD113" s="500"/>
      <c r="AE113" s="500"/>
      <c r="AF113" s="500"/>
      <c r="AG113" s="56" t="s">
        <v>307</v>
      </c>
      <c r="AI113" s="61" t="s">
        <v>1497</v>
      </c>
      <c r="AR113" s="4"/>
    </row>
    <row r="114" spans="1:44" s="61" customFormat="1" ht="15" customHeight="1">
      <c r="A114" s="13" t="s">
        <v>1328</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9"/>
      <c r="AC114" s="503" t="str">
        <f>IF(AC112-AC113=0,"",AC112-AC113)</f>
        <v/>
      </c>
      <c r="AD114" s="503"/>
      <c r="AE114" s="503"/>
      <c r="AF114" s="503"/>
      <c r="AG114" s="220" t="s">
        <v>307</v>
      </c>
      <c r="AI114" s="61" t="s">
        <v>1498</v>
      </c>
      <c r="AR114" s="4"/>
    </row>
    <row r="115" spans="1:44" s="61" customFormat="1" ht="15" customHeight="1">
      <c r="A115" s="221"/>
      <c r="B115" s="315" t="s">
        <v>1329</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6"/>
      <c r="AC115" s="548" t="str">
        <f>IFERROR((AC114/AC113)*100,"")</f>
        <v/>
      </c>
      <c r="AD115" s="548"/>
      <c r="AE115" s="548"/>
      <c r="AF115" s="548"/>
      <c r="AG115" s="317" t="s">
        <v>358</v>
      </c>
      <c r="AR115" s="4"/>
    </row>
    <row r="116" spans="1:44" s="61" customFormat="1" ht="15" customHeight="1">
      <c r="A116" s="543" t="s">
        <v>1298</v>
      </c>
      <c r="B116" s="544"/>
      <c r="C116" s="544"/>
      <c r="D116" s="544"/>
      <c r="E116" s="544"/>
      <c r="F116" s="544"/>
      <c r="G116" s="544"/>
      <c r="H116" s="544"/>
      <c r="I116" s="544"/>
      <c r="J116" s="544"/>
      <c r="K116" s="544"/>
      <c r="L116" s="544"/>
      <c r="M116" s="544"/>
      <c r="N116" s="544"/>
      <c r="O116" s="544"/>
      <c r="P116" s="544"/>
      <c r="Q116" s="544"/>
      <c r="R116" s="544"/>
      <c r="S116" s="544"/>
      <c r="T116" s="544"/>
      <c r="U116" s="544"/>
      <c r="V116" s="544"/>
      <c r="W116" s="544"/>
      <c r="X116" s="544"/>
      <c r="Y116" s="544"/>
      <c r="Z116" s="544"/>
      <c r="AA116" s="544"/>
      <c r="AB116" s="544"/>
      <c r="AC116" s="500"/>
      <c r="AD116" s="500"/>
      <c r="AE116" s="500"/>
      <c r="AF116" s="500"/>
      <c r="AG116" s="254" t="s">
        <v>362</v>
      </c>
      <c r="AR116" s="4"/>
    </row>
    <row r="117" spans="1:44" s="61" customFormat="1" ht="15" customHeight="1" thickBot="1">
      <c r="A117" s="526" t="s">
        <v>1304</v>
      </c>
      <c r="B117" s="527"/>
      <c r="C117" s="527"/>
      <c r="D117" s="527"/>
      <c r="E117" s="527"/>
      <c r="F117" s="527"/>
      <c r="G117" s="527"/>
      <c r="H117" s="527"/>
      <c r="I117" s="527"/>
      <c r="J117" s="527"/>
      <c r="K117" s="527"/>
      <c r="L117" s="527"/>
      <c r="M117" s="527"/>
      <c r="N117" s="527"/>
      <c r="O117" s="527"/>
      <c r="P117" s="527"/>
      <c r="Q117" s="527"/>
      <c r="R117" s="527"/>
      <c r="S117" s="527"/>
      <c r="T117" s="527"/>
      <c r="U117" s="527"/>
      <c r="V117" s="527"/>
      <c r="W117" s="527"/>
      <c r="X117" s="527"/>
      <c r="Y117" s="527"/>
      <c r="Z117" s="527"/>
      <c r="AA117" s="527"/>
      <c r="AB117" s="527"/>
      <c r="AC117" s="502"/>
      <c r="AD117" s="502"/>
      <c r="AE117" s="502"/>
      <c r="AF117" s="502"/>
      <c r="AG117" s="255" t="s">
        <v>362</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372</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1096</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46" t="str">
        <f>AB39</f>
        <v/>
      </c>
      <c r="AC120" s="546"/>
      <c r="AD120" s="546"/>
      <c r="AE120" s="546"/>
      <c r="AF120" s="546"/>
      <c r="AG120" s="25" t="s">
        <v>307</v>
      </c>
      <c r="AR120" s="4"/>
    </row>
    <row r="121" spans="1:44" s="61" customFormat="1" ht="20.100000000000001" customHeight="1">
      <c r="A121" s="13" t="s">
        <v>1097</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34" t="str">
        <f>IFERROR(AC52*V24,"")</f>
        <v/>
      </c>
      <c r="AC121" s="534"/>
      <c r="AD121" s="534"/>
      <c r="AE121" s="534"/>
      <c r="AF121" s="534"/>
      <c r="AG121" s="15" t="s">
        <v>307</v>
      </c>
      <c r="AR121" s="4"/>
    </row>
    <row r="122" spans="1:44" s="61" customFormat="1" ht="20.100000000000001" customHeight="1">
      <c r="A122" s="543" t="s">
        <v>1099</v>
      </c>
      <c r="B122" s="544"/>
      <c r="C122" s="544"/>
      <c r="D122" s="544"/>
      <c r="E122" s="544"/>
      <c r="F122" s="544"/>
      <c r="G122" s="544"/>
      <c r="H122" s="544"/>
      <c r="I122" s="544"/>
      <c r="J122" s="544"/>
      <c r="K122" s="544"/>
      <c r="L122" s="544"/>
      <c r="M122" s="544"/>
      <c r="N122" s="544"/>
      <c r="O122" s="544"/>
      <c r="P122" s="544"/>
      <c r="Q122" s="544"/>
      <c r="R122" s="544"/>
      <c r="S122" s="544"/>
      <c r="T122" s="544"/>
      <c r="U122" s="544"/>
      <c r="V122" s="544"/>
      <c r="W122" s="544"/>
      <c r="X122" s="544"/>
      <c r="Y122" s="544"/>
      <c r="Z122" s="544"/>
      <c r="AA122" s="544"/>
      <c r="AB122" s="534" t="str">
        <f>IF(AC54=0,"",AC54)</f>
        <v/>
      </c>
      <c r="AC122" s="534"/>
      <c r="AD122" s="534"/>
      <c r="AE122" s="534"/>
      <c r="AF122" s="534"/>
      <c r="AG122" s="15" t="s">
        <v>307</v>
      </c>
      <c r="AR122" s="4"/>
    </row>
    <row r="123" spans="1:44" s="61" customFormat="1" ht="20.100000000000001" customHeight="1" thickBot="1">
      <c r="A123" s="13" t="s">
        <v>1465</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34" t="str">
        <f>IFERROR((AB121+AB122)-AB120,"")</f>
        <v/>
      </c>
      <c r="AC123" s="534"/>
      <c r="AD123" s="534"/>
      <c r="AE123" s="534"/>
      <c r="AF123" s="534"/>
      <c r="AG123" s="15" t="s">
        <v>307</v>
      </c>
      <c r="AR123" s="4"/>
    </row>
    <row r="124" spans="1:44" s="61" customFormat="1" ht="20.100000000000001" customHeight="1" thickTop="1" thickBot="1">
      <c r="A124" s="203"/>
      <c r="B124" s="39" t="s">
        <v>1098</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47" t="str">
        <f>IF(AB123&gt;=0,"賃金改善額充当済み","賃金改善額充当不足")</f>
        <v>賃金改善額充当済み</v>
      </c>
      <c r="AC124" s="547"/>
      <c r="AD124" s="547"/>
      <c r="AE124" s="547"/>
      <c r="AF124" s="547"/>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6"/>
      <c r="AB125" s="336"/>
      <c r="AC125" s="336"/>
      <c r="AD125" s="336"/>
      <c r="AE125" s="336"/>
      <c r="AF125" s="3"/>
      <c r="AG125" s="4"/>
      <c r="AR125" s="4"/>
    </row>
    <row r="126" spans="1:44" s="61" customFormat="1" ht="24.95" customHeight="1">
      <c r="A126" s="3" t="s">
        <v>373</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35"/>
      <c r="G128" s="535"/>
      <c r="H128" s="3" t="s">
        <v>17</v>
      </c>
      <c r="I128" s="535"/>
      <c r="J128" s="535"/>
      <c r="K128" s="3" t="s">
        <v>31</v>
      </c>
      <c r="L128" s="535"/>
      <c r="M128" s="535"/>
      <c r="N128" s="3" t="s">
        <v>19</v>
      </c>
      <c r="O128" s="3"/>
      <c r="P128" s="3"/>
      <c r="Q128" s="3" t="s">
        <v>32</v>
      </c>
      <c r="R128" s="3"/>
      <c r="S128" s="3"/>
      <c r="T128" s="3"/>
      <c r="U128" s="536"/>
      <c r="V128" s="536"/>
      <c r="W128" s="536"/>
      <c r="X128" s="536"/>
      <c r="Y128" s="536"/>
      <c r="Z128" s="536"/>
      <c r="AA128" s="536"/>
      <c r="AB128" s="536"/>
      <c r="AC128" s="536"/>
      <c r="AD128" s="536"/>
      <c r="AE128" s="536"/>
      <c r="AF128" s="536"/>
      <c r="AG128" s="3"/>
      <c r="AH128" s="69"/>
      <c r="AR128" s="4"/>
    </row>
    <row r="129" spans="1:44" s="61" customFormat="1" ht="15" customHeight="1">
      <c r="A129" s="3"/>
      <c r="B129" s="3"/>
      <c r="C129" s="3"/>
      <c r="D129" s="3"/>
      <c r="E129" s="3"/>
      <c r="F129" s="199"/>
      <c r="G129" s="199"/>
      <c r="H129" s="4"/>
      <c r="I129" s="199"/>
      <c r="J129" s="199"/>
      <c r="K129" s="4"/>
      <c r="L129" s="199"/>
      <c r="M129" s="199"/>
      <c r="N129" s="4"/>
      <c r="O129" s="4"/>
      <c r="P129" s="4"/>
      <c r="Q129" s="4"/>
      <c r="R129" s="4"/>
      <c r="S129" s="4"/>
      <c r="T129" s="4"/>
      <c r="U129" s="200"/>
      <c r="V129" s="200"/>
      <c r="W129" s="200"/>
      <c r="X129" s="200"/>
      <c r="Y129" s="200"/>
      <c r="Z129" s="200"/>
      <c r="AA129" s="200"/>
      <c r="AB129" s="200"/>
      <c r="AC129" s="200"/>
      <c r="AD129" s="200"/>
      <c r="AE129" s="200"/>
      <c r="AF129" s="200"/>
      <c r="AG129" s="3"/>
      <c r="AH129" s="69"/>
      <c r="AR129" s="4"/>
    </row>
    <row r="130" spans="1:44" s="61" customFormat="1" ht="15" customHeight="1">
      <c r="A130" s="3" t="s">
        <v>319</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6" t="s">
        <v>1305</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6" t="s">
        <v>1306</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1307</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1308</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1311</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6" t="s">
        <v>1313</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6" t="s">
        <v>1312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1474</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1475</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1476</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1477</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1478</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1479</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1586</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1309</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6" t="s">
        <v>1310</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6" t="s">
        <v>1516</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6" t="s">
        <v>1583</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6" t="s">
        <v>1314</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1584</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1314</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1585</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1463</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1464</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b8bCM7R8jfq3mF23EtoKbzbiLMDuLnZWgibm0Lx3M5L1OJU3rvDzeG1/aB6kqQfLtzy2D9H+jfSV/Inp6GkC3A==" saltValue="TndaFQoJs8QAzq4DcWuYsg==" spinCount="100000" sheet="1" objects="1" scenarios="1"/>
  <mergeCells count="132">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A58:AB58"/>
    <mergeCell ref="AC58:AF58"/>
    <mergeCell ref="A59:AB59"/>
    <mergeCell ref="AC59:AF59"/>
    <mergeCell ref="AC60:AF60"/>
    <mergeCell ref="AC61:AF61"/>
    <mergeCell ref="AC52:AF52"/>
    <mergeCell ref="AC53:AF53"/>
    <mergeCell ref="A54:AB54"/>
    <mergeCell ref="AC54:AF54"/>
    <mergeCell ref="A56:AG56"/>
    <mergeCell ref="AC57:AF57"/>
    <mergeCell ref="A67:AB67"/>
    <mergeCell ref="AC67:AF67"/>
    <mergeCell ref="A68:AB68"/>
    <mergeCell ref="AC68:AF68"/>
    <mergeCell ref="AC69:AF69"/>
    <mergeCell ref="AC70:AF70"/>
    <mergeCell ref="A62:AB62"/>
    <mergeCell ref="AC62:AF62"/>
    <mergeCell ref="A63:AB63"/>
    <mergeCell ref="AC63:AF63"/>
    <mergeCell ref="A65:AG65"/>
    <mergeCell ref="AC66:AF66"/>
    <mergeCell ref="A76:AB76"/>
    <mergeCell ref="AC76:AF76"/>
    <mergeCell ref="A77:AB77"/>
    <mergeCell ref="AC77:AF77"/>
    <mergeCell ref="AC78:AF78"/>
    <mergeCell ref="AC79:AF79"/>
    <mergeCell ref="A71:AB71"/>
    <mergeCell ref="AC71:AF71"/>
    <mergeCell ref="A72:AB72"/>
    <mergeCell ref="AC72:AF72"/>
    <mergeCell ref="A74:AG74"/>
    <mergeCell ref="AC75:AF75"/>
    <mergeCell ref="A85:AB85"/>
    <mergeCell ref="AC85:AF85"/>
    <mergeCell ref="A86:AB86"/>
    <mergeCell ref="AC86:AF86"/>
    <mergeCell ref="AC87:AF87"/>
    <mergeCell ref="AC88:AF88"/>
    <mergeCell ref="A80:AB80"/>
    <mergeCell ref="AC80:AF80"/>
    <mergeCell ref="A81:AB81"/>
    <mergeCell ref="AC81:AF81"/>
    <mergeCell ref="A83:AG83"/>
    <mergeCell ref="AC84:AF84"/>
    <mergeCell ref="A94:AB94"/>
    <mergeCell ref="AC94:AF94"/>
    <mergeCell ref="A95:AB95"/>
    <mergeCell ref="AC95:AF95"/>
    <mergeCell ref="AC96:AF96"/>
    <mergeCell ref="AC97:AF97"/>
    <mergeCell ref="A89:AB89"/>
    <mergeCell ref="AC89:AF89"/>
    <mergeCell ref="A90:AB90"/>
    <mergeCell ref="AC90:AF90"/>
    <mergeCell ref="A92:AG92"/>
    <mergeCell ref="AC93:AF93"/>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s>
  <phoneticPr fontId="1"/>
  <conditionalFormatting sqref="A34:AG35">
    <cfRule type="expression" dxfId="3" priority="17">
      <formula>$U$2&gt;8</formula>
    </cfRule>
  </conditionalFormatting>
  <conditionalFormatting sqref="A56:AG63 A83:AG90 A92:AG99">
    <cfRule type="expression" dxfId="2" priority="19">
      <formula>$AI$15=1</formula>
    </cfRule>
  </conditionalFormatting>
  <conditionalFormatting sqref="AC84:AF84">
    <cfRule type="expression" dxfId="1" priority="5">
      <formula>#REF!=1</formula>
    </cfRule>
  </conditionalFormatting>
  <conditionalFormatting sqref="AC93:AF93">
    <cfRule type="expression" dxfId="0" priority="4">
      <formula>#REF!=1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cc65c493-46e3-4a51-bdc3-517cdfaa7574"/>
    <ds:schemaRef ds:uri="http://purl.org/dc/elements/1.1/"/>
    <ds:schemaRef ds:uri="http://schemas.microsoft.com/office/2006/metadata/properties"/>
    <ds:schemaRef ds:uri="7416dcb5-151a-428d-b9dd-c50cd68ce8a8"/>
    <ds:schemaRef ds:uri="http://www.w3.org/XML/1998/namespace"/>
    <ds:schemaRef ds:uri="http://purl.org/dc/terms/"/>
  </ds:schemaRefs>
</ds:datastoreItem>
</file>

<file path=customXml/itemProps3.xml><?xml version="1.0" encoding="utf-8"?>
<ds:datastoreItem xmlns:ds="http://schemas.openxmlformats.org/officeDocument/2006/customXml" ds:itemID="{21050FDB-C9CA-4CF1-ABFB-46C0E5812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