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6D8769F-DE84-46AD-9C27-369FE5B78D21}" xr6:coauthVersionLast="47" xr6:coauthVersionMax="47" xr10:uidLastSave="{00000000-0000-0000-0000-000000000000}"/>
  <workbookProtection workbookAlgorithmName="SHA-512" workbookHashValue="ID04lXRG9T/5mObcFVgFble6tOFXJC6saATiprm1mS2UieYG+eyKPiHivjpQif8BfZ45l+2tt167x3h948BPZg==" workbookSaltValue="gfmZo6sFczX6zFAfEqjO6w==" workbookSpinCount="100000" lockStructure="1"/>
  <bookViews>
    <workbookView xWindow="2250" yWindow="3030" windowWidth="21600" windowHeight="11385" tabRatio="809" activeTab="7"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r:id="rId8"/>
    <sheet name="（別添）_実績報告書（病院及び有床診療所）" sheetId="23" state="hidden"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'様式96_外来・在宅ベースアップ評価料（Ⅱ）'!$A$1:$AJ$172</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'様式96_外来・在宅ベースアップ評価料（Ⅱ）'!$A$1:$T$123</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'様式96_外来・在宅ベースアップ評価料（Ⅱ）'!$A$1:$T$123</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'様式96_外来・在宅ベースアップ評価料（Ⅱ）'!$A$1:$T$123</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'様式96_外来・在宅ベースアップ評価料（Ⅱ）'!$A$1:$T$123</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'様式96_外来・在宅ベースアップ評価料（Ⅱ）'!$A$1:$T$123</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3" i="23" l="1"/>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9"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9"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9" i="7"/>
  <c r="Q59" i="7"/>
  <c r="J59"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103" i="7"/>
  <c r="BD2" i="21" s="1"/>
  <c r="AK93" i="4"/>
  <c r="CW2" i="21" s="1"/>
  <c r="GJ2" i="21" l="1"/>
  <c r="AB145" i="9"/>
  <c r="GK2" i="21" s="1"/>
  <c r="FZ2" i="21"/>
  <c r="AB133" i="9"/>
  <c r="GA2" i="21" s="1"/>
  <c r="FI2" i="21"/>
  <c r="AB111" i="9"/>
  <c r="FJ2" i="21" s="1"/>
  <c r="J93" i="4"/>
  <c r="J103" i="7"/>
  <c r="AA37" i="11"/>
  <c r="HN2" i="21" s="1"/>
  <c r="V21" i="11"/>
  <c r="HG2" i="21" s="1"/>
  <c r="V16" i="11"/>
  <c r="AB90" i="9"/>
  <c r="AB92" i="9" s="1"/>
  <c r="AB117" i="9"/>
  <c r="AB119" i="9" s="1"/>
  <c r="AB99" i="9"/>
  <c r="AB101" i="9" s="1"/>
  <c r="I84" i="4"/>
  <c r="X34" i="4"/>
  <c r="Q34" i="4"/>
  <c r="J34" i="4"/>
  <c r="C34" i="4"/>
  <c r="M86" i="7"/>
  <c r="M92" i="7" s="1"/>
  <c r="M84" i="7"/>
  <c r="AV2" i="21" s="1"/>
  <c r="Z86" i="7"/>
  <c r="X49" i="7"/>
  <c r="Q49" i="7"/>
  <c r="C49" i="7"/>
  <c r="EZ2" i="21" l="1"/>
  <c r="ES2" i="21"/>
  <c r="FN2" i="21"/>
  <c r="HB2" i="21"/>
  <c r="V12" i="24"/>
  <c r="TF2" i="21" s="1"/>
  <c r="AY2" i="21"/>
  <c r="Z92" i="7"/>
  <c r="BC2" i="21" s="1"/>
  <c r="M73" i="4"/>
  <c r="CP2" i="21" s="1"/>
  <c r="CN2" i="21"/>
  <c r="AX2" i="21"/>
  <c r="BB2" i="21"/>
  <c r="M89" i="7"/>
  <c r="Z89" i="7"/>
  <c r="BA2" i="21" s="1"/>
  <c r="AB35" i="18"/>
  <c r="LC2" i="21" s="1"/>
  <c r="AB35" i="11"/>
  <c r="HK2" i="21" s="1"/>
  <c r="CS2" i="21"/>
  <c r="AB38" i="11"/>
  <c r="AB39" i="11"/>
  <c r="HQ2" i="21" s="1"/>
  <c r="AK104"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9" i="7"/>
  <c r="AB34" i="11"/>
  <c r="HJ2" i="21" s="1"/>
  <c r="AB34" i="18"/>
  <c r="LB2" i="21" s="1"/>
  <c r="J104" i="7"/>
  <c r="AK73" i="4"/>
  <c r="J92" i="4"/>
  <c r="AB32" i="9"/>
  <c r="DR2" i="21" s="1"/>
  <c r="AB29" i="9"/>
  <c r="DN2" i="21" s="1"/>
  <c r="H10" i="8"/>
  <c r="G10" i="8"/>
  <c r="H11" i="8"/>
  <c r="G11" i="8"/>
  <c r="AB74" i="9" l="1"/>
  <c r="AB84" i="9"/>
  <c r="EO2" i="21" s="1"/>
  <c r="EN2" i="21"/>
  <c r="AB33" i="18"/>
  <c r="AB33" i="11"/>
  <c r="HI2" i="21" s="1"/>
  <c r="I10" i="8"/>
  <c r="J10" i="8" s="1"/>
  <c r="I11" i="8"/>
  <c r="G5" i="8"/>
  <c r="Z84" i="7"/>
  <c r="AW2" i="21" s="1"/>
  <c r="H6" i="4"/>
  <c r="AK34" i="7"/>
  <c r="AB75" i="9" l="1"/>
  <c r="EH2" i="21" s="1"/>
  <c r="EG2" i="21"/>
  <c r="V5" i="9"/>
  <c r="DA2" i="21" s="1"/>
  <c r="BM2" i="21"/>
  <c r="AB42" i="18"/>
  <c r="AB51" i="18" s="1"/>
  <c r="LA2" i="21"/>
  <c r="AK105" i="7"/>
  <c r="BF2" i="21" s="1"/>
  <c r="AB42" i="11"/>
  <c r="AB51" i="11" s="1"/>
  <c r="AK106" i="7"/>
  <c r="BG2" i="21" s="1"/>
  <c r="K4" i="8"/>
  <c r="K5" i="8"/>
  <c r="K8" i="8"/>
  <c r="K9" i="8"/>
  <c r="K10" i="8"/>
  <c r="K7" i="8"/>
  <c r="K6" i="8"/>
  <c r="G9" i="8"/>
  <c r="G8" i="8"/>
  <c r="G4" i="8"/>
  <c r="G7" i="8"/>
  <c r="G6" i="8"/>
  <c r="H6" i="8"/>
  <c r="H9" i="8"/>
  <c r="H4" i="8"/>
  <c r="H5" i="8"/>
  <c r="H7" i="8"/>
  <c r="H8" i="8"/>
  <c r="HT2" i="21" l="1"/>
  <c r="LL2" i="21"/>
  <c r="J105" i="7"/>
  <c r="J106" i="7"/>
  <c r="I7" i="8"/>
  <c r="J7" i="8" s="1"/>
  <c r="I4" i="8"/>
  <c r="J4" i="8" s="1"/>
  <c r="I9" i="8"/>
  <c r="J9" i="8" s="1"/>
  <c r="I8" i="8"/>
  <c r="J8" i="8" s="1"/>
  <c r="I5" i="8"/>
  <c r="J5" i="8" s="1"/>
  <c r="I6" i="8"/>
  <c r="J6" i="8" s="1"/>
  <c r="LO2" i="21" l="1"/>
  <c r="HW2" i="21"/>
  <c r="LR2" i="21"/>
  <c r="HZ2" i="21"/>
  <c r="R111" i="7"/>
  <c r="D111" i="7"/>
  <c r="LM2" i="21" l="1"/>
  <c r="AI47" i="18"/>
  <c r="HU2" i="21"/>
  <c r="AH47" i="11"/>
  <c r="BH2" i="21"/>
  <c r="BI2" i="21"/>
  <c r="AK111" i="7"/>
  <c r="AL119" i="7" s="1"/>
  <c r="AO47" i="18" l="1"/>
  <c r="LN2" i="21"/>
  <c r="HV2" i="21"/>
  <c r="AU47" i="11"/>
  <c r="AL118" i="7"/>
  <c r="AL117" i="7"/>
  <c r="AL121" i="7"/>
  <c r="AL120" i="7"/>
  <c r="AL116" i="7"/>
  <c r="AL114" i="7"/>
  <c r="AL115"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AB44" i="9" l="1"/>
  <c r="DX2" i="2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<sst xmlns="http://schemas.openxmlformats.org/spreadsheetml/2006/main" count="3744" uniqueCount="1785">
  <si>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</si>
  <si>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</si>
  <si>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</si>
  <si>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</si>
  <si>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</si>
  <si>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</si>
  <si>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</si>
  <si>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</si>
  <si>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</si>
  <si>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</si>
  <si>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</si>
  <si>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</si>
  <si>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</si>
  <si>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</si>
  <si>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</si>
  <si>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</si>
  <si>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</si>
  <si>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</si>
  <si>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</si>
  <si>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</si>
  <si>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</si>
  <si>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</si>
  <si>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</si>
  <si>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</si>
  <si>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</si>
  <si>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</si>
  <si>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</si>
  <si>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</si>
  <si>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</si>
  <si>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</si>
  <si>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</si>
  <si>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</si>
  <si>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</si>
  <si>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</si>
  <si>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</si>
  <si>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</si>
  <si>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</si>
  <si>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</si>
  <si>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</si>
  <si>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</si>
  <si>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</si>
  <si>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</si>
  <si>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</si>
  <si>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</si>
  <si>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</si>
  <si>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</si>
  <si>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</si>
  <si>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</si>
  <si>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</si>
  <si>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</si>
  <si>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</si>
  <si>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</si>
  <si>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</si>
  <si>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</si>
  <si>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</si>
  <si>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</si>
  <si>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</si>
  <si>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</si>
  <si>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</si>
  <si>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</si>
  <si>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</si>
  <si>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</si>
  <si>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</si>
  <si>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</si>
  <si>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</si>
  <si>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</si>
  <si>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</si>
  <si>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</si>
  <si>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</si>
  <si>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</si>
  <si>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</si>
  <si>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</si>
  <si>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</si>
  <si>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</si>
  <si>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</si>
  <si>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</si>
  <si>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</si>
  <si>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</si>
  <si>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</si>
  <si>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</si>
  <si>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</si>
  <si>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</si>
  <si>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</si>
  <si>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</si>
  <si>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</si>
  <si>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</si>
  <si>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</si>
  <si>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</si>
  <si>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</si>
  <si>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</si>
  <si>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</si>
  <si>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</si>
  <si>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</si>
  <si>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</si>
  <si>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</si>
  <si>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</si>
  <si>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</si>
  <si>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</si>
  <si>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</si>
  <si>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</si>
  <si>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</si>
  <si>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</si>
  <si>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</si>
  <si>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</si>
  <si>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</si>
  <si>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</si>
  <si>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</si>
  <si>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</si>
  <si>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</si>
  <si>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</si>
  <si>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</si>
  <si>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</si>
  <si>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</si>
  <si>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</si>
  <si>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</si>
  <si>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</si>
  <si>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</si>
  <si>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</si>
  <si>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</si>
  <si>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</si>
  <si>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</si>
  <si>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</si>
  <si>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</si>
  <si>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</si>
  <si>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</si>
  <si>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</si>
  <si>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</si>
  <si>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</si>
  <si>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</si>
  <si>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</si>
  <si>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</si>
  <si>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</si>
  <si>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</si>
  <si>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</si>
  <si>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</si>
  <si>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</si>
  <si>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</si>
  <si>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</si>
  <si>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</si>
  <si>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</si>
  <si>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</si>
  <si>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</si>
  <si>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</si>
  <si>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</si>
  <si>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</si>
  <si>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</si>
  <si>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</si>
  <si>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</si>
  <si>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</si>
  <si>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</si>
  <si>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</si>
  <si>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</si>
  <si>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</si>
  <si>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</si>
  <si>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</si>
  <si>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</si>
  <si>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</si>
  <si>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</si>
  <si>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</si>
  <si>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</si>
  <si>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</si>
  <si>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</si>
  <si>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</si>
  <si>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</si>
  <si>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</si>
  <si>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</si>
  <si>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</si>
  <si>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</si>
  <si>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</si>
  <si>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</si>
  <si>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</si>
  <si>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</si>
  <si>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</si>
  <si>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</si>
  <si>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</si>
  <si>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</si>
  <si>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</si>
  <si>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</si>
  <si>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</si>
  <si>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</si>
  <si>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</si>
  <si>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</si>
  <si>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</si>
  <si>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</si>
  <si>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</si>
  <si>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</si>
  <si>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</si>
  <si>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</si>
  <si>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</si>
  <si>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</si>
  <si>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</si>
  <si>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</si>
  <si>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</si>
  <si>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</si>
  <si>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</si>
  <si>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</si>
  <si>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</si>
  <si>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</si>
  <si>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</si>
  <si>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</si>
  <si>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</si>
  <si>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</si>
  <si>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</si>
  <si>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</si>
  <si>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</si>
  <si>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</si>
  <si>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</si>
  <si>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</si>
  <si>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</si>
  <si>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</si>
  <si>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</si>
  <si>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</si>
  <si>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</si>
  <si>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</si>
  <si>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</si>
  <si>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</si>
  <si>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</si>
  <si>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</si>
  <si>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</si>
  <si>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</si>
  <si>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</si>
  <si>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</si>
  <si>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</si>
  <si>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</si>
  <si>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</si>
  <si>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</si>
  <si>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</si>
  <si>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</si>
  <si>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</si>
  <si>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</si>
  <si>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</si>
  <si>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</si>
  <si>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</si>
  <si>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</si>
  <si>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</si>
  <si>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</si>
  <si>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</si>
  <si>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</si>
  <si>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</si>
  <si>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</si>
  <si>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</si>
  <si>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</si>
  <si>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</si>
  <si>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</si>
  <si>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</si>
  <si>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</si>
  <si>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</si>
  <si>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</si>
  <si>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</si>
  <si>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</si>
  <si>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</si>
  <si>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</si>
  <si>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</si>
  <si>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</si>
  <si>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</si>
  <si>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</si>
  <si>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</si>
  <si>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</si>
  <si>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</si>
  <si>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</si>
  <si>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</si>
  <si>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</si>
  <si>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</si>
  <si>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</si>
  <si>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</si>
  <si>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</si>
  <si>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</si>
  <si>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</si>
  <si>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</si>
  <si>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</si>
  <si>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</si>
  <si>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</si>
  <si>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</si>
  <si>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</si>
  <si>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</si>
  <si>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</si>
  <si>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</si>
  <si>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</si>
  <si>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</si>
  <si>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</si>
  <si>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</si>
  <si>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</si>
  <si>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</si>
  <si>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</si>
  <si>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</si>
  <si>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</si>
  <si>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</si>
  <si>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</si>
  <si>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</si>
  <si>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</si>
  <si>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</si>
  <si>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</si>
  <si>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</si>
  <si>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</si>
  <si>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</si>
  <si>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</si>
  <si>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</si>
  <si>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</si>
  <si>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</si>
  <si>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</si>
  <si>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</si>
  <si>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</si>
  <si>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</si>
  <si>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</si>
  <si>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</si>
  <si>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</si>
  <si>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</si>
  <si>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</si>
  <si>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</si>
  <si>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</si>
  <si>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</si>
  <si>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</si>
  <si>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</si>
  <si>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</si>
  <si>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</si>
  <si>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</si>
  <si>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</si>
  <si>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</si>
  <si>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</si>
  <si>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</si>
  <si>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</si>
  <si>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</si>
  <si>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</si>
  <si>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</si>
  <si>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</si>
  <si>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</si>
  <si>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</si>
  <si>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</si>
  <si>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</si>
  <si>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</si>
  <si>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</si>
  <si>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</si>
  <si>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</si>
  <si>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</si>
  <si>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</si>
  <si>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</si>
  <si>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</si>
  <si>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</si>
  <si>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</si>
  <si>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</si>
  <si>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</si>
  <si>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</si>
  <si>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</si>
  <si>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</si>
  <si>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</si>
  <si>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</si>
  <si>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</si>
  <si>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</si>
  <si>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</si>
  <si>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</si>
  <si>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</si>
  <si>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</si>
  <si>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</si>
  <si>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</si>
  <si>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</si>
  <si>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</si>
  <si>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</si>
  <si>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</si>
  <si>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</si>
  <si>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</si>
  <si>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</si>
  <si>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</si>
  <si>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</si>
  <si>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</si>
  <si>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</si>
  <si>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</si>
  <si>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</si>
  <si>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</si>
  <si>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</si>
  <si>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</si>
  <si>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</si>
  <si>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</si>
  <si>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</si>
  <si>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</si>
  <si>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</si>
  <si>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</si>
  <si>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</si>
  <si>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</si>
  <si>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</si>
  <si>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</si>
  <si>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</si>
  <si>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</si>
  <si>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</si>
  <si>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</si>
  <si>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</si>
  <si>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</si>
  <si>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</si>
  <si>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</si>
  <si>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</si>
  <si>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</si>
  <si>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</si>
  <si>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</si>
  <si>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</si>
  <si>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</si>
  <si>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</si>
  <si>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</si>
  <si>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</si>
  <si>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</si>
  <si>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</si>
  <si>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</si>
  <si>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</si>
  <si>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</si>
  <si>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</si>
  <si>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</si>
  <si>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</si>
  <si>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</si>
  <si>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</si>
  <si>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</si>
  <si>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</si>
  <si>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</si>
  <si>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</si>
  <si>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</si>
  <si>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</si>
  <si>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</si>
  <si>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</si>
  <si>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</si>
  <si>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</si>
  <si>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</si>
  <si>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</si>
  <si>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</si>
  <si>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</si>
  <si>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</si>
  <si>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</si>
  <si>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</si>
  <si>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</si>
  <si>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</si>
  <si>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</si>
  <si>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</si>
  <si>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</si>
  <si>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</si>
  <si>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</si>
  <si>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</si>
  <si>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</si>
  <si>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</si>
  <si>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</si>
  <si>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</si>
  <si>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</si>
  <si>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</si>
  <si>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</si>
  <si>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</si>
  <si>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</si>
  <si>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</si>
  <si>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</si>
  <si>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</si>
  <si>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</si>
  <si>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</si>
  <si>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</si>
  <si>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</si>
  <si>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</si>
  <si>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</si>
  <si>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</si>
  <si>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</si>
  <si>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</si>
  <si>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</si>
  <si>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</si>
  <si>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</si>
  <si>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</si>
  <si>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</si>
  <si>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</si>
  <si>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</si>
  <si>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</si>
  <si>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</si>
  <si>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</si>
  <si>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</si>
  <si>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</si>
  <si>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</si>
  <si>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</si>
  <si>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</si>
  <si>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</si>
  <si>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</si>
  <si>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</si>
  <si>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</si>
  <si>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</si>
  <si>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</si>
  <si>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</si>
  <si>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</si>
  <si>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</si>
  <si>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</si>
  <si>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</si>
  <si>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</si>
  <si>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</si>
  <si>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</si>
  <si>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</si>
  <si>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</si>
  <si>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</si>
  <si>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</si>
  <si>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</si>
  <si>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</si>
  <si>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</si>
  <si>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</si>
  <si>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</si>
  <si>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</si>
  <si>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</si>
  <si>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</si>
  <si>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</si>
  <si>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</si>
  <si>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</si>
  <si>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</si>
  <si>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</si>
  <si>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</si>
  <si>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</si>
  <si>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</si>
  <si>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</si>
  <si>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</si>
  <si>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</si>
  <si>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</si>
  <si>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</si>
  <si>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</si>
  <si>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</si>
  <si>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</si>
  <si>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</si>
  <si>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</si>
  <si>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</si>
  <si>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</si>
  <si>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</si>
  <si>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</si>
  <si>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</si>
  <si>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</si>
  <si>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</si>
  <si>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</si>
  <si>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</si>
  <si>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</si>
  <si>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</si>
  <si>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</si>
  <si>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</si>
  <si>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</si>
  <si>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</si>
  <si>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</si>
  <si>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</si>
  <si>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</si>
  <si>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</si>
  <si>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</si>
  <si>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</si>
  <si>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</si>
  <si>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</si>
  <si>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</si>
  <si>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</si>
  <si>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</si>
  <si>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</si>
  <si>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</si>
  <si>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</si>
  <si>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</si>
  <si>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</si>
  <si>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</si>
  <si>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</si>
  <si>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</si>
  <si>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</si>
  <si>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</si>
  <si>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</si>
  <si>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</si>
  <si>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</si>
  <si>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</si>
  <si>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</si>
  <si>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</si>
  <si>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</si>
  <si>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</si>
  <si>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</si>
  <si>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</si>
  <si>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</si>
  <si>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</si>
  <si>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</si>
  <si>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</si>
  <si>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</si>
  <si>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</si>
  <si>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</si>
  <si>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</si>
  <si>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</si>
  <si>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</si>
  <si>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</si>
  <si>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</si>
  <si>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</si>
  <si>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</si>
  <si>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</si>
  <si>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</si>
  <si>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</si>
  <si>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</si>
  <si>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</si>
  <si>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</si>
  <si>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</si>
  <si>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</si>
  <si>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</si>
  <si>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</si>
  <si>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</si>
  <si>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</si>
  <si>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</si>
  <si>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</si>
  <si>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</si>
  <si>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</si>
  <si>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</si>
  <si>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</si>
  <si>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</si>
  <si>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</si>
  <si>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</si>
  <si>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</si>
  <si>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</si>
  <si>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</si>
  <si>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</si>
  <si>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</si>
  <si>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</si>
  <si>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</si>
  <si>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</si>
  <si>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</si>
  <si>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</si>
  <si>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</si>
  <si>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</si>
  <si>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</si>
  <si>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</si>
  <si>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</si>
  <si>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</si>
  <si>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</si>
  <si>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</si>
  <si>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</si>
  <si>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</si>
  <si>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</si>
  <si>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</si>
  <si>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</si>
  <si>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</si>
  <si>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</si>
  <si>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</si>
  <si>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</si>
  <si>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</si>
  <si>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</si>
  <si>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</si>
  <si>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</si>
  <si>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</si>
  <si>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</si>
  <si>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</si>
  <si>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</si>
  <si>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</si>
  <si>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</si>
  <si>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</si>
  <si>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</si>
  <si>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</si>
  <si>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</si>
  <si>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</si>
  <si>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</si>
  <si>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</si>
  <si>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</si>
  <si>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</si>
  <si>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</si>
  <si>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</si>
  <si>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</si>
  <si>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</si>
  <si>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</si>
  <si>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</si>
  <si>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</si>
  <si>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</si>
  <si>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</si>
  <si>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</si>
  <si>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</si>
  <si>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</si>
  <si>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</si>
  <si>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</si>
  <si>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</si>
  <si>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</si>
  <si>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</si>
  <si>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</si>
  <si>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</si>
  <si>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</si>
  <si>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</si>
  <si>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</si>
  <si>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</si>
  <si>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</si>
  <si>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</si>
  <si>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</si>
  <si>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</si>
  <si>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</si>
  <si>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</si>
  <si>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</si>
  <si>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</si>
  <si>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</si>
  <si>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</si>
  <si>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</si>
  <si>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</si>
  <si>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</si>
  <si>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</si>
  <si>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</si>
  <si>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</si>
  <si>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</si>
  <si>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</si>
  <si>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</si>
  <si>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</si>
  <si>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</si>
  <si>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</si>
  <si>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</si>
  <si>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</si>
  <si>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</si>
  <si>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</si>
  <si>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</si>
  <si>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</si>
  <si>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</si>
  <si>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</si>
  <si>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</si>
  <si>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</si>
  <si>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</si>
  <si>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</si>
  <si>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</si>
  <si>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</si>
  <si>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</si>
  <si>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</si>
  <si>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</si>
  <si>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</si>
  <si>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</si>
  <si>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</si>
  <si>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</si>
  <si>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</si>
  <si>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</si>
  <si>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</si>
  <si>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</si>
  <si>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</si>
  <si>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</si>
  <si>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</si>
  <si>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</si>
  <si>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</si>
  <si>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</si>
  <si>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</si>
  <si>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</si>
  <si>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</si>
  <si>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</si>
  <si>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</si>
  <si>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</si>
  <si>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</si>
  <si>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</si>
  <si>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</si>
  <si>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</si>
  <si>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</si>
  <si>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</si>
  <si>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</si>
  <si>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</si>
  <si>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</si>
  <si>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</si>
  <si>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</si>
  <si>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</si>
  <si>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</si>
  <si>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</si>
  <si>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</si>
  <si>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</si>
  <si>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</si>
  <si>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</si>
  <si>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</si>
  <si>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</si>
  <si>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</si>
  <si>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</si>
  <si>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</si>
  <si>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</si>
  <si>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</si>
  <si>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</si>
  <si>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</si>
  <si>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</si>
  <si>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</si>
  <si>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</si>
  <si>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</si>
  <si>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</si>
  <si>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</si>
  <si>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</si>
  <si>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</si>
  <si>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</si>
  <si>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</si>
  <si>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</si>
  <si>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</si>
  <si>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</si>
  <si>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</si>
  <si>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</si>
  <si>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</si>
  <si>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</si>
  <si>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</si>
  <si>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</si>
  <si>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</si>
  <si>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</si>
  <si>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</si>
  <si>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</si>
  <si>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</si>
  <si>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</si>
  <si>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</si>
  <si>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</si>
  <si>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</si>
  <si>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</si>
  <si>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</si>
  <si>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</si>
  <si>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</si>
  <si>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</si>
  <si>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</si>
  <si>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</si>
  <si>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</si>
  <si>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</si>
  <si>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</si>
  <si>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</si>
  <si>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</si>
  <si>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</si>
  <si>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</si>
  <si>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</si>
  <si>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</si>
  <si>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</si>
  <si>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</si>
  <si>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</si>
  <si>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</si>
  <si>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</si>
  <si>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</si>
  <si>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</si>
  <si>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</si>
  <si>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</si>
  <si>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</si>
  <si>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</si>
  <si>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</si>
  <si>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</si>
  <si>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</si>
  <si>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</si>
  <si>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</si>
  <si>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</si>
  <si>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</si>
  <si>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</si>
  <si>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</si>
  <si>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</si>
  <si>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</si>
  <si>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</si>
  <si>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</si>
  <si>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</si>
  <si>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</si>
  <si>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</si>
  <si>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</si>
  <si>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</si>
  <si>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</si>
  <si>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</si>
  <si>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</si>
  <si>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</si>
  <si>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</si>
  <si>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</si>
  <si>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</si>
  <si>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</si>
  <si>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</si>
  <si>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</si>
  <si>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</si>
  <si>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</si>
  <si>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</si>
  <si>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</si>
  <si>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</si>
  <si>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</si>
  <si>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</si>
  <si>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</si>
  <si>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</si>
  <si>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</si>
  <si>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</si>
  <si>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</si>
  <si>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</si>
  <si>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</si>
  <si>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</si>
  <si>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</si>
  <si>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</si>
  <si>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</si>
  <si>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</si>
  <si>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</si>
  <si>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</si>
  <si>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</si>
  <si>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</si>
  <si>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</si>
  <si>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</si>
  <si>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</si>
  <si>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</si>
  <si>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</si>
  <si>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</si>
  <si>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</si>
  <si>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</si>
  <si>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</si>
  <si>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</si>
  <si>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</si>
  <si>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</si>
  <si>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</si>
  <si>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</si>
  <si>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</si>
  <si>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</si>
  <si>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</si>
  <si>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</si>
  <si>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</si>
  <si>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</si>
  <si>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</si>
  <si>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</si>
  <si>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</si>
  <si>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</si>
  <si>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</si>
  <si>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</si>
  <si>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</si>
  <si>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</si>
  <si>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</si>
  <si>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</si>
  <si>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</si>
  <si>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</si>
  <si>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</si>
  <si>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</si>
  <si>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</si>
  <si>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</si>
  <si>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</si>
  <si>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</si>
  <si>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</si>
  <si>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</si>
  <si>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</si>
  <si>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</si>
  <si>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</si>
  <si>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</si>
  <si>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</si>
  <si>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</si>
  <si>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</si>
  <si>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</si>
  <si>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</si>
  <si>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</si>
  <si>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</si>
  <si>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</si>
  <si>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</si>
  <si>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</si>
  <si>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</si>
  <si>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</si>
  <si>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</si>
  <si>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</si>
  <si>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</si>
  <si>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</si>
  <si>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</si>
  <si>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</si>
  <si>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</si>
  <si>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</si>
  <si>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</si>
  <si>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</si>
  <si>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</si>
  <si>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</si>
  <si>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</si>
  <si>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</si>
  <si>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</si>
  <si>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</si>
  <si>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</si>
  <si>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</si>
  <si>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</si>
  <si>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</si>
  <si>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</si>
  <si>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</si>
  <si>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</si>
  <si>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</si>
  <si>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</si>
  <si>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</si>
  <si>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</si>
  <si>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</si>
  <si>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</si>
  <si>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</si>
  <si>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</si>
  <si>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</si>
  <si>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</si>
  <si>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</si>
  <si>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</si>
  <si>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</si>
  <si>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</si>
  <si>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</si>
  <si>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</si>
  <si>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</si>
  <si>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</si>
  <si>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</si>
  <si>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</si>
  <si>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</si>
  <si>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</si>
  <si>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</si>
  <si>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</si>
  <si>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</si>
  <si>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</si>
  <si>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</si>
  <si>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</si>
  <si>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</si>
  <si>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</si>
  <si>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</si>
  <si>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</si>
  <si>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</si>
  <si>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</si>
  <si>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</si>
  <si>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</si>
  <si>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</si>
  <si>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</si>
  <si>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</si>
  <si>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</si>
  <si>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</si>
  <si>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</si>
  <si>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</si>
  <si>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</si>
  <si>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</si>
  <si>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</si>
  <si>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</si>
  <si>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</si>
  <si>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</si>
  <si>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</si>
  <si>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</si>
  <si>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</si>
  <si>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</si>
  <si>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</si>
  <si>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</si>
  <si>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</si>
  <si>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</si>
  <si>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</si>
  <si>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</si>
  <si>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</si>
  <si>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</si>
  <si>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</si>
  <si>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</si>
  <si>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</si>
  <si>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</si>
  <si>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</si>
  <si>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</si>
  <si>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</si>
  <si>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</si>
  <si>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</si>
  <si>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</si>
  <si>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</si>
  <si>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</si>
  <si>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</si>
  <si>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</si>
  <si>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</si>
  <si>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</si>
  <si>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</si>
  <si>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</si>
  <si>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</si>
  <si>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</si>
  <si>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</si>
  <si>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</si>
  <si>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</si>
  <si>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</si>
  <si>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</si>
  <si>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</si>
  <si>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</si>
  <si>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</si>
  <si>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</si>
  <si>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</si>
  <si>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</si>
  <si>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</si>
  <si>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</si>
  <si>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</si>
  <si>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</si>
  <si>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</si>
  <si>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</si>
  <si>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</si>
  <si>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</si>
  <si>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</si>
  <si>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</si>
  <si>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</si>
  <si>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</si>
  <si>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</si>
  <si>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</si>
  <si>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</si>
  <si>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</si>
  <si>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</si>
  <si>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</si>
  <si>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</si>
  <si>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</si>
  <si>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</si>
  <si>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</si>
  <si>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</si>
  <si>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</si>
  <si>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</si>
  <si>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</si>
  <si>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</si>
  <si>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</si>
  <si>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</si>
  <si>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</si>
  <si>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</si>
  <si>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</si>
  <si>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</si>
  <si>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</si>
  <si>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</si>
  <si>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</si>
  <si>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</si>
  <si>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</si>
  <si>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</si>
  <si>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</si>
  <si>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</si>
  <si>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</si>
  <si>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</si>
  <si>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</si>
  <si>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</si>
  <si>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</si>
  <si>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</si>
  <si>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</si>
  <si>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</si>
  <si>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</si>
  <si>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</si>
  <si>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</si>
  <si>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</si>
  <si>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</si>
  <si>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</si>
  <si>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</si>
  <si>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</si>
  <si>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</si>
  <si>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</si>
  <si>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</si>
  <si>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</si>
  <si>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</si>
  <si>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</si>
  <si>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</si>
  <si>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</si>
  <si>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</si>
  <si>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</si>
  <si>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</si>
  <si>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</si>
  <si>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</si>
  <si>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</si>
  <si>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</si>
  <si>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</si>
  <si>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</si>
  <si>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</si>
  <si>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</si>
  <si>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</si>
  <si>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</si>
  <si>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</si>
  <si>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</si>
  <si>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</si>
  <si>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</si>
  <si>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</si>
  <si>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</si>
  <si>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</si>
  <si>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</si>
  <si>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</si>
  <si>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</si>
  <si>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</si>
  <si>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</si>
  <si>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</si>
  <si>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</si>
  <si>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</si>
  <si>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</si>
  <si>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</si>
  <si>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</si>
  <si>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</si>
  <si>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</si>
  <si>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</si>
  <si>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</si>
  <si>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</si>
  <si>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</si>
  <si>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</si>
  <si>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</si>
  <si>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</si>
  <si>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</si>
  <si>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</si>
  <si>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</si>
  <si>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</si>
  <si>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</si>
  <si>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</si>
  <si>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</si>
  <si>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</si>
  <si>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</si>
  <si>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</si>
  <si>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</si>
  <si>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</si>
  <si>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</si>
  <si>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</si>
  <si>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</si>
  <si>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</si>
  <si>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</si>
  <si>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</si>
  <si>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</si>
  <si>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</si>
  <si>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</si>
  <si>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</si>
  <si>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</si>
  <si>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</si>
  <si>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</si>
  <si>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</si>
  <si>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</si>
  <si>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</si>
  <si>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</si>
  <si>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</si>
  <si>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</si>
  <si>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</si>
  <si>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</si>
  <si>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</si>
  <si>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</si>
  <si>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</si>
  <si>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</si>
  <si>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</si>
  <si>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</si>
  <si>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</si>
  <si>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</si>
  <si>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</si>
  <si>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</si>
  <si>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</si>
  <si>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</si>
  <si>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</si>
  <si>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</si>
  <si>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</si>
  <si>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</si>
  <si>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</si>
  <si>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</si>
  <si>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</si>
  <si>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</si>
  <si>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</si>
  <si>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</si>
  <si>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</si>
  <si>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</si>
  <si>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</si>
  <si>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</si>
  <si>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</si>
  <si>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</si>
  <si>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</si>
  <si>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</si>
  <si>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</si>
  <si>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</si>
  <si>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</si>
  <si>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</si>
  <si>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</si>
  <si>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</si>
  <si>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</si>
  <si>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</si>
  <si>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</si>
  <si>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</si>
  <si>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</si>
  <si>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</si>
  <si>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</si>
  <si>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</si>
  <si>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</si>
  <si>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</si>
  <si>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</si>
  <si>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</si>
  <si>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</si>
  <si>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</si>
  <si>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</si>
  <si>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</si>
  <si>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</si>
  <si>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</si>
  <si>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</si>
  <si>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</si>
  <si>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</si>
  <si>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</si>
  <si>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</si>
  <si>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</si>
  <si>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</si>
  <si>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</si>
  <si>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</si>
  <si>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</si>
  <si>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</si>
  <si>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</si>
  <si>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</si>
  <si>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</si>
  <si>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</si>
  <si>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</si>
  <si>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</si>
  <si>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</si>
  <si>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</si>
  <si>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</si>
  <si>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</si>
  <si>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</si>
  <si>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</si>
  <si>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</si>
  <si>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</si>
  <si>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</si>
  <si>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</si>
  <si>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</si>
  <si>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</si>
  <si>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</si>
  <si>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</si>
  <si>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</si>
  <si>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</si>
  <si>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</si>
  <si>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</si>
  <si>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</si>
  <si>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</si>
  <si>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</si>
  <si>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</si>
  <si>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</si>
  <si>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</si>
  <si>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</si>
  <si>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</si>
  <si>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</si>
  <si>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</si>
  <si>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</si>
  <si>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</si>
  <si>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</si>
  <si>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</si>
  <si>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</si>
  <si>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</si>
  <si>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</si>
  <si>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</si>
  <si>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</si>
  <si>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</si>
  <si>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</si>
  <si>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</si>
  <si>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</si>
  <si>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</si>
  <si>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</si>
  <si>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</si>
  <si>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</si>
  <si>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</si>
  <si>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</si>
  <si>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</si>
  <si>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</si>
  <si>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</si>
  <si>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</si>
  <si>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</si>
  <si>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</si>
  <si>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</si>
  <si>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</si>
  <si>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</si>
  <si>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</si>
  <si>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</si>
  <si>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</si>
  <si>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</si>
  <si>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</si>
  <si>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</si>
  <si>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</si>
  <si>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</si>
  <si>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</si>
  <si>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</si>
  <si>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</si>
  <si>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</si>
  <si>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</si>
  <si>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</si>
  <si>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</si>
  <si>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</si>
  <si>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</si>
  <si>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</si>
  <si>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</si>
  <si>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</si>
  <si>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</si>
  <si>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</si>
  <si>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</si>
  <si>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</si>
  <si>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</si>
  <si>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</si>
  <si>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</si>
  <si>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</si>
  <si>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</si>
  <si>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</si>
  <si>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</si>
  <si>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</si>
  <si>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</si>
  <si>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</si>
  <si>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</si>
  <si>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</si>
  <si>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</si>
  <si>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</si>
  <si>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</si>
  <si>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</si>
  <si>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</si>
  <si>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</si>
  <si>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</si>
  <si>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</si>
  <si>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</si>
  <si>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</si>
  <si>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</si>
  <si>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</si>
  <si>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</si>
  <si>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</si>
  <si>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</si>
  <si>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</si>
  <si>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</si>
  <si>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</si>
  <si>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</si>
  <si>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</si>
  <si>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</si>
  <si>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</si>
  <si>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</si>
  <si>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</si>
  <si>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</si>
  <si>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</si>
  <si>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</si>
  <si>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</si>
  <si>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</si>
  <si>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</si>
  <si>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</si>
  <si>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</si>
  <si>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</si>
  <si>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</si>
  <si>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</si>
  <si>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</si>
  <si>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</si>
  <si>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</si>
  <si>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</si>
  <si>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</si>
  <si>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</si>
  <si>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</si>
  <si>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</si>
  <si>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</si>
  <si>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</si>
  <si>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</si>
  <si>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</si>
  <si>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</si>
  <si>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</si>
  <si>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</si>
  <si>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</si>
  <si>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</si>
  <si>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</si>
  <si>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</si>
  <si>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</si>
  <si>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</si>
  <si>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</si>
  <si>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</si>
  <si>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</si>
  <si>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</si>
  <si>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</si>
  <si>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</si>
  <si>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</si>
  <si>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</si>
  <si>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</si>
  <si>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</si>
  <si>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</si>
  <si>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</si>
  <si>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</si>
  <si>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</si>
  <si>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</si>
  <si>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</si>
  <si>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</si>
  <si>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</si>
  <si>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</si>
  <si>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</si>
  <si>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</si>
  <si>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</si>
  <si>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</si>
  <si>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</si>
  <si>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</si>
  <si>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</si>
  <si>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</si>
  <si>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</si>
  <si>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</si>
  <si>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</si>
  <si>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</si>
  <si>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</si>
  <si>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</si>
  <si>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</si>
  <si>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</si>
  <si>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</si>
  <si>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</si>
  <si>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</si>
  <si>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</si>
  <si>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</si>
  <si>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</si>
  <si>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</si>
  <si>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</si>
  <si>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</si>
  <si>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</si>
  <si>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</si>
  <si>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</si>
  <si>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</si>
  <si>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</si>
  <si>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</si>
  <si>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</si>
  <si>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</si>
  <si>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</si>
  <si>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</si>
  <si>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</si>
  <si>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</si>
  <si>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</si>
  <si>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</si>
  <si>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</si>
  <si>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</si>
  <si>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</si>
  <si>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</si>
  <si>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</si>
  <si>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</si>
  <si>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</si>
  <si>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</si>
  <si>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</si>
  <si>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</si>
  <si>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</si>
  <si>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</si>
  <si>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</si>
  <si>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</si>
  <si>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</si>
  <si>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</si>
  <si>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</si>
  <si>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</si>
  <si>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</si>
  <si>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</si>
  <si>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</si>
  <si>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</si>
  <si>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</si>
  <si>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</si>
  <si>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</si>
  <si>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</si>
  <si>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</si>
  <si>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</si>
  <si>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</si>
  <si>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</si>
  <si>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</si>
  <si>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</si>
  <si>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</si>
  <si>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</si>
  <si>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</si>
  <si>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</si>
  <si>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</si>
  <si>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</si>
  <si>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</si>
  <si>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</si>
  <si>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</si>
  <si>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</si>
  <si>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</si>
  <si>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</si>
  <si>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</si>
  <si>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</si>
  <si>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</si>
  <si>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</si>
  <si>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</si>
  <si>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</si>
  <si>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</si>
  <si>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</si>
  <si>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</si>
  <si>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</si>
  <si>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</si>
  <si>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</si>
  <si>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</si>
  <si>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</si>
  <si>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</si>
  <si>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</si>
  <si>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</si>
  <si>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</si>
  <si>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</si>
  <si>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</si>
  <si>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</si>
  <si>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</si>
  <si>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</si>
  <si>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</si>
  <si>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</si>
  <si>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</si>
  <si>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</si>
  <si>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</si>
  <si>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</si>
  <si>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</si>
  <si>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</si>
  <si>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</si>
  <si>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</si>
  <si>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</si>
  <si>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</si>
  <si>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</si>
  <si>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</si>
  <si>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</si>
  <si>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</si>
  <si>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</si>
  <si>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</si>
  <si>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</si>
  <si>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</si>
  <si>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</si>
  <si>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</si>
  <si>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</si>
  <si>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</si>
  <si>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</si>
  <si>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</si>
  <si>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</si>
  <si>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</si>
  <si>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</si>
  <si>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</si>
  <si>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</si>
  <si>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</si>
  <si>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</si>
  <si>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</si>
  <si>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</si>
  <si>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</si>
  <si>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</si>
  <si>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</si>
  <si>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</si>
  <si>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</si>
  <si>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</si>
  <si>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</si>
  <si>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</si>
  <si>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</si>
  <si>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</si>
  <si>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</si>
  <si>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</si>
  <si>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</si>
  <si>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</si>
  <si>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</si>
  <si>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</si>
  <si>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</si>
  <si>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</si>
  <si>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</si>
  <si>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</si>
  <si>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</si>
  <si>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</si>
  <si>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</si>
  <si>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</si>
  <si>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</si>
  <si>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</si>
  <si>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</si>
  <si>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</si>
  <si>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</si>
  <si>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</si>
  <si>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</si>
  <si>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</si>
  <si>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</si>
  <si>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</si>
  <si>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</si>
  <si>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</si>
  <si>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</si>
  <si>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</si>
  <si>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</si>
  <si>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</si>
  <si>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</si>
  <si>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</si>
  <si>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</si>
  <si>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</si>
  <si>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</si>
  <si>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</si>
  <si>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</si>
  <si>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</si>
  <si>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</si>
  <si>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</si>
  <si>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</si>
  <si>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</si>
  <si>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</si>
  <si>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</si>
  <si>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</si>
  <si>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</si>
  <si>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</si>
  <si>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</si>
  <si>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</si>
  <si>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</si>
  <si>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</si>
  <si>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</si>
  <si>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</si>
  <si>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</si>
  <si>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</si>
  <si>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</si>
  <si>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</si>
  <si>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</si>
  <si>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</si>
  <si>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</si>
  <si>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</si>
  <si>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</si>
  <si>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</si>
  <si>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</si>
  <si>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</si>
  <si>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</si>
  <si>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</si>
  <si>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</si>
  <si>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</si>
  <si>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</si>
  <si>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</si>
  <si>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</si>
  <si>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</si>
  <si>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</si>
  <si>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</si>
  <si>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</si>
  <si>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</si>
  <si>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</si>
  <si>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</si>
  <si>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</si>
  <si>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</si>
  <si>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</si>
  <si>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</si>
  <si>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</si>
  <si>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</si>
  <si>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</si>
  <si>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</si>
  <si>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</si>
  <si>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</si>
  <si>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</si>
  <si>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</si>
  <si>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</si>
  <si>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</si>
  <si>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</si>
  <si>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</si>
  <si>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</si>
  <si>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</si>
  <si>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</si>
  <si>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</si>
  <si>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</si>
  <si>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</si>
  <si>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</si>
  <si>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</si>
  <si>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</si>
  <si>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</si>
  <si>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</si>
  <si>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</si>
  <si>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</si>
  <si>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</si>
  <si>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</si>
  <si>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</si>
  <si>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</si>
  <si>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</si>
  <si>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</si>
  <si>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</si>
  <si>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</si>
  <si>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</si>
  <si>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</si>
  <si>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</si>
  <si>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</si>
  <si>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</si>
  <si>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</si>
  <si>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</si>
  <si>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</si>
  <si>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</si>
  <si>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</si>
  <si>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</si>
  <si>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</si>
  <si>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</si>
  <si>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</si>
  <si>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</si>
  <si>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</si>
  <si>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</si>
  <si>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</si>
  <si>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</si>
  <si>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</si>
  <si>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</si>
  <si>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</si>
  <si>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</si>
  <si>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</si>
  <si>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</si>
  <si>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</si>
  <si>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</si>
  <si>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</si>
  <si>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</si>
  <si>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</si>
  <si>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</si>
  <si>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</si>
  <si>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</si>
  <si>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</si>
  <si>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</si>
  <si>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</si>
  <si>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</si>
  <si>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</si>
  <si>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</si>
  <si>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</si>
  <si>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</si>
  <si>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</si>
  <si>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</si>
  <si>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</si>
  <si>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</si>
  <si>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</si>
  <si>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</si>
  <si>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</si>
  <si>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</si>
  <si>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</si>
  <si>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</si>
  <si>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</si>
  <si>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</si>
  <si>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</si>
  <si>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</si>
  <si>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</si>
  <si>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</si>
  <si>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</si>
  <si>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</si>
  <si>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</si>
  <si>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</si>
  <si>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</si>
  <si>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</si>
  <si>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</si>
  <si>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</si>
  <si>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</si>
  <si>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</si>
  <si>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</si>
  <si>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</si>
  <si>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</si>
  <si>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</si>
  <si>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</si>
  <si>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</si>
  <si>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</si>
  <si>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</si>
  <si>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</si>
  <si>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</si>
  <si>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</si>
  <si>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</si>
  <si>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</si>
  <si>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</si>
  <si>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</si>
  <si>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</si>
  <si>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</si>
  <si>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</si>
  <si>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</si>
  <si>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</si>
  <si>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</si>
  <si>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</si>
  <si>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</si>
  <si>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</si>
  <si>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</si>
  <si>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</si>
  <si>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</si>
  <si>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</si>
  <si>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</si>
  <si>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</si>
  <si>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</si>
  <si>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</si>
  <si>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</si>
  <si>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</si>
  <si>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</si>
  <si>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</si>
  <si>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</si>
  <si>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</si>
  <si>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</si>
  <si>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</si>
  <si>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1234567</t>
    <phoneticPr fontId="1"/>
  </si>
  <si>
    <t>●●　●●</t>
    <phoneticPr fontId="1"/>
  </si>
  <si>
    <t>03-9999-9999</t>
    <phoneticPr fontId="1"/>
  </si>
  <si>
    <t>新規届出</t>
  </si>
  <si>
    <t>東京都千代田区霞が関X-X-X</t>
    <rPh sb="0" eb="3">
      <t>トウキョウト</t>
    </rPh>
    <rPh sb="3" eb="7">
      <t>チヨダク</t>
    </rPh>
    <rPh sb="7" eb="8">
      <t>カスミ</t>
    </rPh>
    <rPh sb="9" eb="10">
      <t>セキ</t>
    </rPh>
    <phoneticPr fontId="1"/>
  </si>
  <si>
    <t>関東信越厚生局長</t>
    <rPh sb="0" eb="6">
      <t>カントウシンエツコウセイ</t>
    </rPh>
    <rPh sb="6" eb="7">
      <t>キョク</t>
    </rPh>
    <rPh sb="7" eb="8">
      <t>チョウ</t>
    </rPh>
    <phoneticPr fontId="1"/>
  </si>
  <si>
    <t>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t>
    <phoneticPr fontId="1"/>
  </si>
  <si>
    <t>●●歯科医院</t>
    <rPh sb="2" eb="4">
      <t>シカ</t>
    </rPh>
    <rPh sb="4" eb="6">
      <t>イイン</t>
    </rPh>
    <phoneticPr fontId="1"/>
  </si>
  <si>
    <t>常勤職員に対して、ベースアップ評価料手当として月6,000円を従来の給与に上乗せして支給することとした。またパート職員についても、6,000円に個々の常勤換算数を乗じた金額を従来の給与に上乗せ支給することとした。</t>
    <phoneticPr fontId="1"/>
  </si>
  <si>
    <t>歯科外来・在宅ベースアップ評価料（Ⅰ）
歯科外来・在宅ベースアップ評価料（Ⅱ）１</t>
    <rPh sb="0" eb="2">
      <t>シカ</t>
    </rPh>
    <rPh sb="20" eb="22">
      <t>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</si>
</sst>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0" borderId="0" xfId="1" applyFont="1" applyAlignment="1">
      <alignment horizontal="left" vertical="center"/>
    </xf>
    <xf numFmtId="0" fontId="9" fillId="0" borderId="0" xfId="1" applyFont="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checked="Checked" firstButton="1" fmlaLink="$AM$1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checked="Checked" firstButton="1" fmlaLink="$AN$11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checked="Checked"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checked="Checked"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checked="Checked"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checked="Checked" fmlaLink="$AJ$145" lockText="1" noThreeD="1"/>
</file>

<file path=xl/ctrlProps/ctrlProp56.xml><?xml version="1.0" encoding="utf-8"?>
<formControlPr xmlns="http://schemas.microsoft.com/office/spreadsheetml/2009/9/main" objectType="Radio" checked="Checked"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checked="Checked" fmlaLink="$AI$145" lockText="1" noThreeD="1"/>
</file>

<file path=xl/ctrlProps/ctrlProp62.xml><?xml version="1.0" encoding="utf-8"?>
<formControlPr xmlns="http://schemas.microsoft.com/office/spreadsheetml/2009/9/main" objectType="Radio" checked="Checked"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checked="Checked"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checked="Checked"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28575</xdr:colOff>
      <xdr:row>27</xdr:row>
      <xdr:rowOff>257175</xdr:rowOff>
    </xdr:from>
    <xdr:ext cx="1857375" cy="642484"/>
    <xdr:sp macro="" textlink="">
      <xdr:nvSpPr>
        <xdr:cNvPr id="2" name="テキスト ボックス 1">
          <a:extLst>
            <a:ext uri="{FF2B5EF4-FFF2-40B4-BE49-F238E27FC236}">
              <a16:creationId xmlns:a16="http://schemas.microsoft.com/office/drawing/2014/main" id="{FC60BAA9-B230-4DF6-A8DC-AB7AC04C1A3C}"/>
            </a:ext>
          </a:extLst>
        </xdr:cNvPr>
        <xdr:cNvSpPr txBox="1"/>
      </xdr:nvSpPr>
      <xdr:spPr>
        <a:xfrm>
          <a:off x="247650" y="7353300"/>
          <a:ext cx="185737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住所・医療機関名・開設者名を記載</a:t>
          </a:r>
        </a:p>
      </xdr:txBody>
    </xdr:sp>
    <xdr:clientData/>
  </xdr:oneCellAnchor>
  <xdr:twoCellAnchor>
    <xdr:from>
      <xdr:col>4</xdr:col>
      <xdr:colOff>457200</xdr:colOff>
      <xdr:row>27</xdr:row>
      <xdr:rowOff>133350</xdr:rowOff>
    </xdr:from>
    <xdr:to>
      <xdr:col>6</xdr:col>
      <xdr:colOff>266700</xdr:colOff>
      <xdr:row>29</xdr:row>
      <xdr:rowOff>102167</xdr:rowOff>
    </xdr:to>
    <xdr:cxnSp macro="">
      <xdr:nvCxnSpPr>
        <xdr:cNvPr id="3" name="直線矢印コネクタ 2">
          <a:extLst>
            <a:ext uri="{FF2B5EF4-FFF2-40B4-BE49-F238E27FC236}">
              <a16:creationId xmlns:a16="http://schemas.microsoft.com/office/drawing/2014/main" id="{4F14F130-C601-4872-B883-4105DDBCB50A}"/>
            </a:ext>
          </a:extLst>
        </xdr:cNvPr>
        <xdr:cNvCxnSpPr>
          <a:stCxn id="2" idx="3"/>
        </xdr:cNvCxnSpPr>
      </xdr:nvCxnSpPr>
      <xdr:spPr>
        <a:xfrm flipV="1">
          <a:off x="2105025" y="7229475"/>
          <a:ext cx="762000" cy="44506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457200</xdr:colOff>
      <xdr:row>29</xdr:row>
      <xdr:rowOff>102167</xdr:rowOff>
    </xdr:from>
    <xdr:to>
      <xdr:col>5</xdr:col>
      <xdr:colOff>371475</xdr:colOff>
      <xdr:row>29</xdr:row>
      <xdr:rowOff>114300</xdr:rowOff>
    </xdr:to>
    <xdr:cxnSp macro="">
      <xdr:nvCxnSpPr>
        <xdr:cNvPr id="5" name="直線矢印コネクタ 4">
          <a:extLst>
            <a:ext uri="{FF2B5EF4-FFF2-40B4-BE49-F238E27FC236}">
              <a16:creationId xmlns:a16="http://schemas.microsoft.com/office/drawing/2014/main" id="{0F4E8001-D65D-4554-B8E1-83597DFE8056}"/>
            </a:ext>
          </a:extLst>
        </xdr:cNvPr>
        <xdr:cNvCxnSpPr>
          <a:stCxn id="2" idx="3"/>
        </xdr:cNvCxnSpPr>
      </xdr:nvCxnSpPr>
      <xdr:spPr>
        <a:xfrm>
          <a:off x="2105025" y="7674542"/>
          <a:ext cx="39052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400050</xdr:colOff>
      <xdr:row>30</xdr:row>
      <xdr:rowOff>38100</xdr:rowOff>
    </xdr:from>
    <xdr:ext cx="2905125" cy="642484"/>
    <xdr:sp macro="" textlink="">
      <xdr:nvSpPr>
        <xdr:cNvPr id="6" name="テキスト ボックス 5">
          <a:extLst>
            <a:ext uri="{FF2B5EF4-FFF2-40B4-BE49-F238E27FC236}">
              <a16:creationId xmlns:a16="http://schemas.microsoft.com/office/drawing/2014/main" id="{EF81D775-EEA1-41E8-B4E7-6CAA8BF5B865}"/>
            </a:ext>
          </a:extLst>
        </xdr:cNvPr>
        <xdr:cNvSpPr txBox="1"/>
      </xdr:nvSpPr>
      <xdr:spPr>
        <a:xfrm>
          <a:off x="3000375" y="7896225"/>
          <a:ext cx="290512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届出を行う地方厚生（支）局長宛としてください</a:t>
          </a:r>
        </a:p>
      </xdr:txBody>
    </xdr:sp>
    <xdr:clientData/>
  </xdr:oneCellAnchor>
  <xdr:twoCellAnchor>
    <xdr:from>
      <xdr:col>5</xdr:col>
      <xdr:colOff>285750</xdr:colOff>
      <xdr:row>31</xdr:row>
      <xdr:rowOff>168842</xdr:rowOff>
    </xdr:from>
    <xdr:to>
      <xdr:col>6</xdr:col>
      <xdr:colOff>400050</xdr:colOff>
      <xdr:row>31</xdr:row>
      <xdr:rowOff>180975</xdr:rowOff>
    </xdr:to>
    <xdr:cxnSp macro="">
      <xdr:nvCxnSpPr>
        <xdr:cNvPr id="7" name="直線矢印コネクタ 6">
          <a:extLst>
            <a:ext uri="{FF2B5EF4-FFF2-40B4-BE49-F238E27FC236}">
              <a16:creationId xmlns:a16="http://schemas.microsoft.com/office/drawing/2014/main" id="{E129044D-E11F-459E-9F01-27E471793D48}"/>
            </a:ext>
          </a:extLst>
        </xdr:cNvPr>
        <xdr:cNvCxnSpPr>
          <a:stCxn id="6" idx="1"/>
        </xdr:cNvCxnSpPr>
      </xdr:nvCxnSpPr>
      <xdr:spPr>
        <a:xfrm flipH="1">
          <a:off x="2409825" y="8217467"/>
          <a:ext cx="590550"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371475</xdr:colOff>
      <xdr:row>5</xdr:row>
      <xdr:rowOff>19050</xdr:rowOff>
    </xdr:from>
    <xdr:ext cx="2865905" cy="642484"/>
    <xdr:sp macro="" textlink="">
      <xdr:nvSpPr>
        <xdr:cNvPr id="8" name="テキスト ボックス 7">
          <a:extLst>
            <a:ext uri="{FF2B5EF4-FFF2-40B4-BE49-F238E27FC236}">
              <a16:creationId xmlns:a16="http://schemas.microsoft.com/office/drawing/2014/main" id="{049F28CB-E101-42EE-A61A-3C495040B387}"/>
            </a:ext>
          </a:extLst>
        </xdr:cNvPr>
        <xdr:cNvSpPr txBox="1"/>
      </xdr:nvSpPr>
      <xdr:spPr>
        <a:xfrm>
          <a:off x="2971800" y="9144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保険医療機関コードを７桁で入力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（７桁以外の数字だとエラーが出ます）</a:t>
          </a:r>
        </a:p>
      </xdr:txBody>
    </xdr:sp>
    <xdr:clientData/>
  </xdr:oneCellAnchor>
  <xdr:oneCellAnchor>
    <xdr:from>
      <xdr:col>7</xdr:col>
      <xdr:colOff>152400</xdr:colOff>
      <xdr:row>9</xdr:row>
      <xdr:rowOff>133350</xdr:rowOff>
    </xdr:from>
    <xdr:ext cx="2865905" cy="367408"/>
    <xdr:sp macro="" textlink="">
      <xdr:nvSpPr>
        <xdr:cNvPr id="9" name="テキスト ボックス 8">
          <a:extLst>
            <a:ext uri="{FF2B5EF4-FFF2-40B4-BE49-F238E27FC236}">
              <a16:creationId xmlns:a16="http://schemas.microsoft.com/office/drawing/2014/main" id="{ED33188A-DB92-4EF1-8163-2E506D77042A}"/>
            </a:ext>
          </a:extLst>
        </xdr:cNvPr>
        <xdr:cNvSpPr txBox="1"/>
      </xdr:nvSpPr>
      <xdr:spPr>
        <a:xfrm>
          <a:off x="3228975" y="2028825"/>
          <a:ext cx="286590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届出の担当者名と電話番号を記載</a:t>
          </a:r>
        </a:p>
      </xdr:txBody>
    </xdr:sp>
    <xdr:clientData/>
  </xdr:oneCellAnchor>
  <xdr:oneCellAnchor>
    <xdr:from>
      <xdr:col>5</xdr:col>
      <xdr:colOff>76200</xdr:colOff>
      <xdr:row>10</xdr:row>
      <xdr:rowOff>266700</xdr:rowOff>
    </xdr:from>
    <xdr:ext cx="3886201" cy="647700"/>
    <xdr:sp macro="" textlink="">
      <xdr:nvSpPr>
        <xdr:cNvPr id="10" name="テキスト ボックス 9">
          <a:extLst>
            <a:ext uri="{FF2B5EF4-FFF2-40B4-BE49-F238E27FC236}">
              <a16:creationId xmlns:a16="http://schemas.microsoft.com/office/drawing/2014/main" id="{C4CCBAE4-3D2B-4466-A504-DCE8CDF77ACE}"/>
            </a:ext>
          </a:extLst>
        </xdr:cNvPr>
        <xdr:cNvSpPr txBox="1"/>
      </xdr:nvSpPr>
      <xdr:spPr>
        <a:xfrm>
          <a:off x="2200275" y="2447925"/>
          <a:ext cx="3886201" cy="647700"/>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メイリオ" panose="020B0604030504040204" pitchFamily="50" charset="-128"/>
              <a:ea typeface="メイリオ" panose="020B0604030504040204" pitchFamily="50" charset="-128"/>
            </a:rPr>
            <a:t>該当する届出種別を選択し、</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評価料（</a:t>
          </a:r>
          <a:r>
            <a:rPr kumimoji="1" lang="en-US" altLang="ja-JP" sz="1100">
              <a:latin typeface="メイリオ" panose="020B0604030504040204" pitchFamily="50" charset="-128"/>
              <a:ea typeface="メイリオ" panose="020B0604030504040204" pitchFamily="50" charset="-128"/>
            </a:rPr>
            <a:t>Ⅱ</a:t>
          </a:r>
          <a:r>
            <a:rPr kumimoji="1" lang="ja-JP" altLang="en-US" sz="1100">
              <a:latin typeface="メイリオ" panose="020B0604030504040204" pitchFamily="50" charset="-128"/>
              <a:ea typeface="メイリオ" panose="020B0604030504040204" pitchFamily="50" charset="-128"/>
            </a:rPr>
            <a:t>）は区分番号（１～８）も記載してください</a:t>
          </a:r>
        </a:p>
      </xdr:txBody>
    </xdr:sp>
    <xdr:clientData/>
  </xdr:oneCellAnchor>
  <xdr:oneCellAnchor>
    <xdr:from>
      <xdr:col>1</xdr:col>
      <xdr:colOff>161925</xdr:colOff>
      <xdr:row>15</xdr:row>
      <xdr:rowOff>19050</xdr:rowOff>
    </xdr:from>
    <xdr:ext cx="3667126" cy="367408"/>
    <xdr:sp macro="" textlink="">
      <xdr:nvSpPr>
        <xdr:cNvPr id="11" name="テキスト ボックス 10">
          <a:extLst>
            <a:ext uri="{FF2B5EF4-FFF2-40B4-BE49-F238E27FC236}">
              <a16:creationId xmlns:a16="http://schemas.microsoft.com/office/drawing/2014/main" id="{D0A16445-8207-4897-85E4-22D3044FBD2F}"/>
            </a:ext>
          </a:extLst>
        </xdr:cNvPr>
        <xdr:cNvSpPr txBox="1"/>
      </xdr:nvSpPr>
      <xdr:spPr>
        <a:xfrm>
          <a:off x="381000" y="3533775"/>
          <a:ext cx="3667126"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それぞれの事項を確認のうえ、チェック</a:t>
          </a:r>
        </a:p>
      </xdr:txBody>
    </xdr:sp>
    <xdr:clientData/>
  </xdr:oneCellAnchor>
  <xdr:oneCellAnchor>
    <xdr:from>
      <xdr:col>7</xdr:col>
      <xdr:colOff>466725</xdr:colOff>
      <xdr:row>22</xdr:row>
      <xdr:rowOff>266700</xdr:rowOff>
    </xdr:from>
    <xdr:ext cx="1857375" cy="367408"/>
    <xdr:sp macro="" textlink="">
      <xdr:nvSpPr>
        <xdr:cNvPr id="12" name="テキスト ボックス 11">
          <a:extLst>
            <a:ext uri="{FF2B5EF4-FFF2-40B4-BE49-F238E27FC236}">
              <a16:creationId xmlns:a16="http://schemas.microsoft.com/office/drawing/2014/main" id="{0B8A5899-D1B2-4081-9C31-FA1F3C2F2443}"/>
            </a:ext>
          </a:extLst>
        </xdr:cNvPr>
        <xdr:cNvSpPr txBox="1"/>
      </xdr:nvSpPr>
      <xdr:spPr>
        <a:xfrm>
          <a:off x="3543300" y="6124575"/>
          <a:ext cx="185737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届出年月日を記載</a:t>
          </a:r>
        </a:p>
      </xdr:txBody>
    </xdr:sp>
    <xdr:clientData/>
  </xdr:oneCellAnchor>
  <xdr:twoCellAnchor>
    <xdr:from>
      <xdr:col>7</xdr:col>
      <xdr:colOff>95250</xdr:colOff>
      <xdr:row>23</xdr:row>
      <xdr:rowOff>164654</xdr:rowOff>
    </xdr:from>
    <xdr:to>
      <xdr:col>7</xdr:col>
      <xdr:colOff>466725</xdr:colOff>
      <xdr:row>24</xdr:row>
      <xdr:rowOff>28575</xdr:rowOff>
    </xdr:to>
    <xdr:cxnSp macro="">
      <xdr:nvCxnSpPr>
        <xdr:cNvPr id="13" name="直線矢印コネクタ 12">
          <a:extLst>
            <a:ext uri="{FF2B5EF4-FFF2-40B4-BE49-F238E27FC236}">
              <a16:creationId xmlns:a16="http://schemas.microsoft.com/office/drawing/2014/main" id="{AB6D090D-3F34-47E3-A66A-C718E57309ED}"/>
            </a:ext>
          </a:extLst>
        </xdr:cNvPr>
        <xdr:cNvCxnSpPr>
          <a:stCxn id="12" idx="1"/>
        </xdr:cNvCxnSpPr>
      </xdr:nvCxnSpPr>
      <xdr:spPr>
        <a:xfrm flipH="1">
          <a:off x="3171825" y="6308279"/>
          <a:ext cx="371475" cy="544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4573" y="540563"/>
          <a:ext cx="3894655" cy="990556"/>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152400</xdr:colOff>
      <xdr:row>3</xdr:row>
      <xdr:rowOff>304800</xdr:rowOff>
    </xdr:from>
    <xdr:ext cx="2886075" cy="917559"/>
    <xdr:sp macro="" textlink="">
      <xdr:nvSpPr>
        <xdr:cNvPr id="2" name="テキスト ボックス 1">
          <a:extLst>
            <a:ext uri="{FF2B5EF4-FFF2-40B4-BE49-F238E27FC236}">
              <a16:creationId xmlns:a16="http://schemas.microsoft.com/office/drawing/2014/main" id="{30290568-7069-40E2-9C0B-6AA1BCCA0C97}"/>
            </a:ext>
          </a:extLst>
        </xdr:cNvPr>
        <xdr:cNvSpPr txBox="1"/>
      </xdr:nvSpPr>
      <xdr:spPr>
        <a:xfrm>
          <a:off x="4572000" y="1695450"/>
          <a:ext cx="2886075" cy="917559"/>
        </a:xfrm>
        <a:prstGeom prst="rect">
          <a:avLst/>
        </a:prstGeom>
        <a:solidFill>
          <a:srgbClr val="FFFFFF">
            <a:alpha val="69804"/>
          </a:srgb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緑色の箇所は記載不要（関連する箇所を記載すると自動的に記載されます）</a:t>
          </a:r>
          <a:endParaRPr lang="en-US" altLang="ja-JP" sz="1100" b="0" i="0" u="none" strike="noStrike" baseline="0">
            <a:solidFill>
              <a:srgbClr val="0070C0"/>
            </a:solidFill>
            <a:latin typeface="メイリオ" panose="020B0604030504040204" pitchFamily="50" charset="-128"/>
            <a:ea typeface="メイリオ" panose="020B0604030504040204" pitchFamily="50" charset="-128"/>
            <a:cs typeface="+mn-cs"/>
          </a:endParaRPr>
        </a:p>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他の緑色の箇所も同じです。</a:t>
          </a:r>
          <a:endParaRPr kumimoji="1" lang="ja-JP" altLang="en-US" sz="1100">
            <a:solidFill>
              <a:srgbClr val="0070C0"/>
            </a:solidFill>
            <a:latin typeface="メイリオ" panose="020B0604030504040204" pitchFamily="50" charset="-128"/>
            <a:ea typeface="メイリオ" panose="020B0604030504040204" pitchFamily="50" charset="-128"/>
          </a:endParaRPr>
        </a:p>
      </xdr:txBody>
    </xdr:sp>
    <xdr:clientData/>
  </xdr:oneCellAnchor>
  <xdr:oneCellAnchor>
    <xdr:from>
      <xdr:col>7</xdr:col>
      <xdr:colOff>85725</xdr:colOff>
      <xdr:row>7</xdr:row>
      <xdr:rowOff>104775</xdr:rowOff>
    </xdr:from>
    <xdr:ext cx="2865905" cy="642484"/>
    <xdr:sp macro="" textlink="">
      <xdr:nvSpPr>
        <xdr:cNvPr id="3" name="テキスト ボックス 2">
          <a:extLst>
            <a:ext uri="{FF2B5EF4-FFF2-40B4-BE49-F238E27FC236}">
              <a16:creationId xmlns:a16="http://schemas.microsoft.com/office/drawing/2014/main" id="{907C36D7-A38B-4559-94AB-4494E698A6EB}"/>
            </a:ext>
          </a:extLst>
        </xdr:cNvPr>
        <xdr:cNvSpPr txBox="1"/>
      </xdr:nvSpPr>
      <xdr:spPr>
        <a:xfrm>
          <a:off x="2019300" y="3019425"/>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9</xdr:col>
      <xdr:colOff>161925</xdr:colOff>
      <xdr:row>12</xdr:row>
      <xdr:rowOff>114300</xdr:rowOff>
    </xdr:from>
    <xdr:ext cx="2865905" cy="642484"/>
    <xdr:sp macro="" textlink="">
      <xdr:nvSpPr>
        <xdr:cNvPr id="8" name="テキスト ボックス 7">
          <a:extLst>
            <a:ext uri="{FF2B5EF4-FFF2-40B4-BE49-F238E27FC236}">
              <a16:creationId xmlns:a16="http://schemas.microsoft.com/office/drawing/2014/main" id="{9BC320C8-670B-4E1E-994F-2882C7FD0B72}"/>
            </a:ext>
          </a:extLst>
        </xdr:cNvPr>
        <xdr:cNvSpPr txBox="1"/>
      </xdr:nvSpPr>
      <xdr:spPr>
        <a:xfrm>
          <a:off x="2647950" y="493395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該当するものを選択。医科・歯科併設医療機関は両方を選択できます。</a:t>
          </a:r>
        </a:p>
      </xdr:txBody>
    </xdr:sp>
    <xdr:clientData/>
  </xdr:oneCellAnchor>
  <xdr:oneCellAnchor>
    <xdr:from>
      <xdr:col>14</xdr:col>
      <xdr:colOff>9525</xdr:colOff>
      <xdr:row>16</xdr:row>
      <xdr:rowOff>257175</xdr:rowOff>
    </xdr:from>
    <xdr:ext cx="4371975" cy="867545"/>
    <xdr:sp macro="" textlink="">
      <xdr:nvSpPr>
        <xdr:cNvPr id="9" name="テキスト ボックス 8">
          <a:extLst>
            <a:ext uri="{FF2B5EF4-FFF2-40B4-BE49-F238E27FC236}">
              <a16:creationId xmlns:a16="http://schemas.microsoft.com/office/drawing/2014/main" id="{AE489B4A-B8CA-468D-97FD-7880EDC5A486}"/>
            </a:ext>
          </a:extLst>
        </xdr:cNvPr>
        <xdr:cNvSpPr txBox="1"/>
      </xdr:nvSpPr>
      <xdr:spPr>
        <a:xfrm>
          <a:off x="3876675" y="6600825"/>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102</xdr:row>
      <xdr:rowOff>11206</xdr:rowOff>
    </xdr:from>
    <xdr:to>
      <xdr:col>9</xdr:col>
      <xdr:colOff>-1</xdr:colOff>
      <xdr:row>106</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116</xdr:row>
          <xdr:rowOff>38100</xdr:rowOff>
        </xdr:from>
        <xdr:to>
          <xdr:col>4</xdr:col>
          <xdr:colOff>247650</xdr:colOff>
          <xdr:row>116</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117</xdr:row>
          <xdr:rowOff>38100</xdr:rowOff>
        </xdr:from>
        <xdr:to>
          <xdr:col>4</xdr:col>
          <xdr:colOff>247650</xdr:colOff>
          <xdr:row>117</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118</xdr:row>
          <xdr:rowOff>38100</xdr:rowOff>
        </xdr:from>
        <xdr:to>
          <xdr:col>4</xdr:col>
          <xdr:colOff>247650</xdr:colOff>
          <xdr:row>118</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304800</xdr:rowOff>
        </xdr:from>
        <xdr:to>
          <xdr:col>5</xdr:col>
          <xdr:colOff>0</xdr:colOff>
          <xdr:row>121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116</xdr:row>
          <xdr:rowOff>38100</xdr:rowOff>
        </xdr:from>
        <xdr:to>
          <xdr:col>18</xdr:col>
          <xdr:colOff>247650</xdr:colOff>
          <xdr:row>116</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117</xdr:row>
          <xdr:rowOff>38100</xdr:rowOff>
        </xdr:from>
        <xdr:to>
          <xdr:col>18</xdr:col>
          <xdr:colOff>247650</xdr:colOff>
          <xdr:row>117</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38100</xdr:rowOff>
        </xdr:from>
        <xdr:to>
          <xdr:col>18</xdr:col>
          <xdr:colOff>247650</xdr:colOff>
          <xdr:row>118</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304800</xdr:rowOff>
        </xdr:from>
        <xdr:to>
          <xdr:col>19</xdr:col>
          <xdr:colOff>0</xdr:colOff>
          <xdr:row>121</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95</xdr:row>
      <xdr:rowOff>83344</xdr:rowOff>
    </xdr:from>
    <xdr:to>
      <xdr:col>30</xdr:col>
      <xdr:colOff>-1</xdr:colOff>
      <xdr:row>98</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93</xdr:row>
      <xdr:rowOff>21432</xdr:rowOff>
    </xdr:from>
    <xdr:to>
      <xdr:col>29</xdr:col>
      <xdr:colOff>247649</xdr:colOff>
      <xdr:row>94</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119</xdr:row>
          <xdr:rowOff>38100</xdr:rowOff>
        </xdr:from>
        <xdr:to>
          <xdr:col>4</xdr:col>
          <xdr:colOff>247650</xdr:colOff>
          <xdr:row>119</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120</xdr:row>
          <xdr:rowOff>38100</xdr:rowOff>
        </xdr:from>
        <xdr:to>
          <xdr:col>4</xdr:col>
          <xdr:colOff>247650</xdr:colOff>
          <xdr:row>120</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119</xdr:row>
          <xdr:rowOff>38100</xdr:rowOff>
        </xdr:from>
        <xdr:to>
          <xdr:col>18</xdr:col>
          <xdr:colOff>247650</xdr:colOff>
          <xdr:row>119</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120</xdr:row>
          <xdr:rowOff>38100</xdr:rowOff>
        </xdr:from>
        <xdr:to>
          <xdr:col>18</xdr:col>
          <xdr:colOff>247650</xdr:colOff>
          <xdr:row>120</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95250</xdr:colOff>
      <xdr:row>121</xdr:row>
      <xdr:rowOff>219075</xdr:rowOff>
    </xdr:from>
    <xdr:ext cx="2381249" cy="367408"/>
    <xdr:sp macro="" textlink="">
      <xdr:nvSpPr>
        <xdr:cNvPr id="5" name="テキスト ボックス 4">
          <a:extLst>
            <a:ext uri="{FF2B5EF4-FFF2-40B4-BE49-F238E27FC236}">
              <a16:creationId xmlns:a16="http://schemas.microsoft.com/office/drawing/2014/main" id="{22048049-54D9-4E1D-967D-E45A3BD4F359}"/>
            </a:ext>
          </a:extLst>
        </xdr:cNvPr>
        <xdr:cNvSpPr txBox="1"/>
      </xdr:nvSpPr>
      <xdr:spPr>
        <a:xfrm>
          <a:off x="2028825" y="34871025"/>
          <a:ext cx="2381249"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同じ区分を選択してください。</a:t>
          </a:r>
        </a:p>
      </xdr:txBody>
    </xdr:sp>
    <xdr:clientData/>
  </xdr:oneCellAnchor>
  <xdr:twoCellAnchor>
    <xdr:from>
      <xdr:col>4</xdr:col>
      <xdr:colOff>9525</xdr:colOff>
      <xdr:row>121</xdr:row>
      <xdr:rowOff>76201</xdr:rowOff>
    </xdr:from>
    <xdr:to>
      <xdr:col>7</xdr:col>
      <xdr:colOff>95251</xdr:colOff>
      <xdr:row>122</xdr:row>
      <xdr:rowOff>88455</xdr:rowOff>
    </xdr:to>
    <xdr:cxnSp macro="">
      <xdr:nvCxnSpPr>
        <xdr:cNvPr id="6" name="コネクタ: カギ線 5">
          <a:extLst>
            <a:ext uri="{FF2B5EF4-FFF2-40B4-BE49-F238E27FC236}">
              <a16:creationId xmlns:a16="http://schemas.microsoft.com/office/drawing/2014/main" id="{5C790AD0-F04D-4D6A-A418-764B37F22E06}"/>
            </a:ext>
          </a:extLst>
        </xdr:cNvPr>
        <xdr:cNvCxnSpPr>
          <a:stCxn id="5" idx="1"/>
        </xdr:cNvCxnSpPr>
      </xdr:nvCxnSpPr>
      <xdr:spPr>
        <a:xfrm rot="10800000">
          <a:off x="1114425" y="34728151"/>
          <a:ext cx="914401"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266699</xdr:colOff>
      <xdr:row>121</xdr:row>
      <xdr:rowOff>76200</xdr:rowOff>
    </xdr:from>
    <xdr:to>
      <xdr:col>18</xdr:col>
      <xdr:colOff>9524</xdr:colOff>
      <xdr:row>122</xdr:row>
      <xdr:rowOff>88454</xdr:rowOff>
    </xdr:to>
    <xdr:cxnSp macro="">
      <xdr:nvCxnSpPr>
        <xdr:cNvPr id="10" name="コネクタ: カギ線 9">
          <a:extLst>
            <a:ext uri="{FF2B5EF4-FFF2-40B4-BE49-F238E27FC236}">
              <a16:creationId xmlns:a16="http://schemas.microsoft.com/office/drawing/2014/main" id="{0B956632-8A78-4AC9-B206-CDF30978EF84}"/>
            </a:ext>
          </a:extLst>
        </xdr:cNvPr>
        <xdr:cNvCxnSpPr>
          <a:stCxn id="5" idx="3"/>
        </xdr:cNvCxnSpPr>
      </xdr:nvCxnSpPr>
      <xdr:spPr>
        <a:xfrm flipV="1">
          <a:off x="4410074" y="34728150"/>
          <a:ext cx="571500"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20</xdr:col>
      <xdr:colOff>95250</xdr:colOff>
      <xdr:row>90</xdr:row>
      <xdr:rowOff>180975</xdr:rowOff>
    </xdr:from>
    <xdr:ext cx="2800350" cy="617605"/>
    <xdr:sp macro="" textlink="">
      <xdr:nvSpPr>
        <xdr:cNvPr id="11" name="テキスト ボックス 10">
          <a:extLst>
            <a:ext uri="{FF2B5EF4-FFF2-40B4-BE49-F238E27FC236}">
              <a16:creationId xmlns:a16="http://schemas.microsoft.com/office/drawing/2014/main" id="{D1AA1A8B-A1F7-490B-8C02-FE38A4D02943}"/>
            </a:ext>
          </a:extLst>
        </xdr:cNvPr>
        <xdr:cNvSpPr txBox="1"/>
      </xdr:nvSpPr>
      <xdr:spPr>
        <a:xfrm>
          <a:off x="5619750" y="25803225"/>
          <a:ext cx="2800350"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メイリオ" panose="020B0604030504040204" pitchFamily="50" charset="-128"/>
              <a:ea typeface="メイリオ" panose="020B0604030504040204" pitchFamily="50" charset="-128"/>
            </a:rPr>
            <a:t>「（４）</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Ｂの値</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a:t>
          </a:r>
          <a:r>
            <a:rPr kumimoji="1" lang="ja-JP" altLang="en-US" sz="1050" b="0">
              <a:latin typeface="メイリオ" panose="020B0604030504040204" pitchFamily="50" charset="-128"/>
              <a:ea typeface="メイリオ" panose="020B0604030504040204" pitchFamily="50" charset="-128"/>
            </a:rPr>
            <a:t>は８（１）「算定が可能となる区分」を判定するための数値</a:t>
          </a:r>
        </a:p>
      </xdr:txBody>
    </xdr:sp>
    <xdr:clientData/>
  </xdr:oneCellAnchor>
  <xdr:oneCellAnchor>
    <xdr:from>
      <xdr:col>13</xdr:col>
      <xdr:colOff>190499</xdr:colOff>
      <xdr:row>99</xdr:row>
      <xdr:rowOff>76200</xdr:rowOff>
    </xdr:from>
    <xdr:ext cx="5934074" cy="617605"/>
    <xdr:sp macro="" textlink="">
      <xdr:nvSpPr>
        <xdr:cNvPr id="12" name="テキスト ボックス 11">
          <a:extLst>
            <a:ext uri="{FF2B5EF4-FFF2-40B4-BE49-F238E27FC236}">
              <a16:creationId xmlns:a16="http://schemas.microsoft.com/office/drawing/2014/main" id="{53C8B770-F53C-4E48-8F83-6C0905358F40}"/>
            </a:ext>
          </a:extLst>
        </xdr:cNvPr>
        <xdr:cNvSpPr txBox="1"/>
      </xdr:nvSpPr>
      <xdr:spPr>
        <a:xfrm>
          <a:off x="3781424" y="28127325"/>
          <a:ext cx="5934074"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0">
              <a:latin typeface="メイリオ" panose="020B0604030504040204" pitchFamily="50" charset="-128"/>
              <a:ea typeface="メイリオ" panose="020B0604030504040204" pitchFamily="50" charset="-128"/>
            </a:rPr>
            <a:t>届出後の３・６・９・</a:t>
          </a:r>
          <a:r>
            <a:rPr kumimoji="1" lang="en-US" altLang="ja-JP" sz="1050" b="0">
              <a:latin typeface="メイリオ" panose="020B0604030504040204" pitchFamily="50" charset="-128"/>
              <a:ea typeface="メイリオ" panose="020B0604030504040204" pitchFamily="50" charset="-128"/>
            </a:rPr>
            <a:t>12</a:t>
          </a:r>
          <a:r>
            <a:rPr kumimoji="1" lang="ja-JP" altLang="en-US" sz="1050" b="0">
              <a:latin typeface="メイリオ" panose="020B0604030504040204" pitchFamily="50" charset="-128"/>
              <a:ea typeface="メイリオ" panose="020B0604030504040204" pitchFamily="50" charset="-128"/>
            </a:rPr>
            <a:t>月に様式</a:t>
          </a:r>
          <a:r>
            <a:rPr kumimoji="1" lang="en-US" altLang="ja-JP" sz="1050" b="0">
              <a:latin typeface="メイリオ" panose="020B0604030504040204" pitchFamily="50" charset="-128"/>
              <a:ea typeface="メイリオ" panose="020B0604030504040204" pitchFamily="50" charset="-128"/>
            </a:rPr>
            <a:t>96</a:t>
          </a:r>
          <a:r>
            <a:rPr kumimoji="1" lang="ja-JP" altLang="en-US" sz="1050" b="0">
              <a:latin typeface="メイリオ" panose="020B0604030504040204" pitchFamily="50" charset="-128"/>
              <a:ea typeface="メイリオ" panose="020B0604030504040204" pitchFamily="50" charset="-128"/>
            </a:rPr>
            <a:t>を再度記入します。以下のチェックのいずれかが該当なしの場合は、区分変更が必要です。</a:t>
          </a:r>
        </a:p>
      </xdr:txBody>
    </xdr:sp>
    <xdr:clientData/>
  </xdr:oneCellAnchor>
  <xdr:oneCellAnchor>
    <xdr:from>
      <xdr:col>14</xdr:col>
      <xdr:colOff>38100</xdr:colOff>
      <xdr:row>107</xdr:row>
      <xdr:rowOff>95250</xdr:rowOff>
    </xdr:from>
    <xdr:ext cx="5915024" cy="642484"/>
    <xdr:sp macro="" textlink="">
      <xdr:nvSpPr>
        <xdr:cNvPr id="13" name="テキスト ボックス 12">
          <a:extLst>
            <a:ext uri="{FF2B5EF4-FFF2-40B4-BE49-F238E27FC236}">
              <a16:creationId xmlns:a16="http://schemas.microsoft.com/office/drawing/2014/main" id="{AFAF9E07-4243-4CF5-922A-A432798E48DE}"/>
            </a:ext>
          </a:extLst>
        </xdr:cNvPr>
        <xdr:cNvSpPr txBox="1"/>
      </xdr:nvSpPr>
      <xdr:spPr>
        <a:xfrm>
          <a:off x="3905250" y="30470475"/>
          <a:ext cx="5915024"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（１）の算定が可能となる区分に基づき、届出する区分を選択します。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（１）が算定不可となった場合は、届出を行うことはできません。</a:t>
          </a:r>
        </a:p>
      </xdr:txBody>
    </xdr:sp>
    <xdr:clientData/>
  </xdr:oneCellAnchor>
  <xdr:twoCellAnchor>
    <xdr:from>
      <xdr:col>18</xdr:col>
      <xdr:colOff>209549</xdr:colOff>
      <xdr:row>91</xdr:row>
      <xdr:rowOff>171450</xdr:rowOff>
    </xdr:from>
    <xdr:to>
      <xdr:col>20</xdr:col>
      <xdr:colOff>95250</xdr:colOff>
      <xdr:row>91</xdr:row>
      <xdr:rowOff>175453</xdr:rowOff>
    </xdr:to>
    <xdr:cxnSp macro="">
      <xdr:nvCxnSpPr>
        <xdr:cNvPr id="14" name="直線矢印コネクタ 13">
          <a:extLst>
            <a:ext uri="{FF2B5EF4-FFF2-40B4-BE49-F238E27FC236}">
              <a16:creationId xmlns:a16="http://schemas.microsoft.com/office/drawing/2014/main" id="{3B291AE6-759A-4FEF-A284-A3E84A3CF5D1}"/>
            </a:ext>
          </a:extLst>
        </xdr:cNvPr>
        <xdr:cNvCxnSpPr>
          <a:stCxn id="11" idx="1"/>
        </xdr:cNvCxnSpPr>
      </xdr:nvCxnSpPr>
      <xdr:spPr>
        <a:xfrm flipH="1" flipV="1">
          <a:off x="5181599" y="26108025"/>
          <a:ext cx="438151" cy="4003"/>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10</xdr:col>
      <xdr:colOff>0</xdr:colOff>
      <xdr:row>100</xdr:row>
      <xdr:rowOff>137352</xdr:rowOff>
    </xdr:from>
    <xdr:to>
      <xdr:col>13</xdr:col>
      <xdr:colOff>190499</xdr:colOff>
      <xdr:row>101</xdr:row>
      <xdr:rowOff>123882</xdr:rowOff>
    </xdr:to>
    <xdr:cxnSp macro="">
      <xdr:nvCxnSpPr>
        <xdr:cNvPr id="16" name="コネクタ: カギ線 15">
          <a:extLst>
            <a:ext uri="{FF2B5EF4-FFF2-40B4-BE49-F238E27FC236}">
              <a16:creationId xmlns:a16="http://schemas.microsoft.com/office/drawing/2014/main" id="{B0965BBB-5AB3-43A7-B113-3E598B5355B3}"/>
            </a:ext>
          </a:extLst>
        </xdr:cNvPr>
        <xdr:cNvCxnSpPr>
          <a:stCxn id="12" idx="1"/>
        </xdr:cNvCxnSpPr>
      </xdr:nvCxnSpPr>
      <xdr:spPr>
        <a:xfrm rot="10800000" flipV="1">
          <a:off x="2762250" y="28436127"/>
          <a:ext cx="1019174" cy="300855"/>
        </a:xfrm>
        <a:prstGeom prst="bentConnector3">
          <a:avLst>
            <a:gd name="adj1" fmla="val 99533"/>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16</xdr:col>
      <xdr:colOff>76199</xdr:colOff>
      <xdr:row>60</xdr:row>
      <xdr:rowOff>66675</xdr:rowOff>
    </xdr:from>
    <xdr:ext cx="4134970" cy="367408"/>
    <xdr:sp macro="" textlink="">
      <xdr:nvSpPr>
        <xdr:cNvPr id="17" name="テキスト ボックス 16">
          <a:extLst>
            <a:ext uri="{FF2B5EF4-FFF2-40B4-BE49-F238E27FC236}">
              <a16:creationId xmlns:a16="http://schemas.microsoft.com/office/drawing/2014/main" id="{2439925E-465D-4957-970D-A1A80A59627C}"/>
            </a:ext>
          </a:extLst>
        </xdr:cNvPr>
        <xdr:cNvSpPr txBox="1"/>
      </xdr:nvSpPr>
      <xdr:spPr>
        <a:xfrm>
          <a:off x="4495799" y="16506825"/>
          <a:ext cx="413497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対象期間の１月当たりの平均回数（実績）①から⑧を入力</a:t>
          </a:r>
        </a:p>
      </xdr:txBody>
    </xdr:sp>
    <xdr:clientData/>
  </xdr:oneCellAnchor>
  <xdr:oneCellAnchor>
    <xdr:from>
      <xdr:col>17</xdr:col>
      <xdr:colOff>190499</xdr:colOff>
      <xdr:row>49</xdr:row>
      <xdr:rowOff>161925</xdr:rowOff>
    </xdr:from>
    <xdr:ext cx="3904130" cy="367408"/>
    <xdr:sp macro="" textlink="">
      <xdr:nvSpPr>
        <xdr:cNvPr id="18" name="テキスト ボックス 17">
          <a:extLst>
            <a:ext uri="{FF2B5EF4-FFF2-40B4-BE49-F238E27FC236}">
              <a16:creationId xmlns:a16="http://schemas.microsoft.com/office/drawing/2014/main" id="{94F496D1-650D-4A23-A15D-7F805B0E38B3}"/>
            </a:ext>
          </a:extLst>
        </xdr:cNvPr>
        <xdr:cNvSpPr txBox="1"/>
      </xdr:nvSpPr>
      <xdr:spPr>
        <a:xfrm>
          <a:off x="4886324" y="13592175"/>
          <a:ext cx="390413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u="none">
              <a:latin typeface="メイリオ" panose="020B0604030504040204" pitchFamily="50" charset="-128"/>
              <a:ea typeface="メイリオ" panose="020B0604030504040204" pitchFamily="50" charset="-128"/>
            </a:rPr>
            <a:t>※</a:t>
          </a:r>
          <a:r>
            <a:rPr kumimoji="1" lang="ja-JP" altLang="en-US" sz="1100" u="none">
              <a:latin typeface="メイリオ" panose="020B0604030504040204" pitchFamily="50" charset="-128"/>
              <a:ea typeface="メイリオ" panose="020B0604030504040204" pitchFamily="50" charset="-128"/>
            </a:rPr>
            <a:t>部分を良く読んだ上で、「対象職員の給与総額」を入力</a:t>
          </a:r>
          <a:endParaRPr kumimoji="1" lang="en-US" altLang="ja-JP" sz="1100" u="none">
            <a:latin typeface="メイリオ" panose="020B0604030504040204" pitchFamily="50" charset="-128"/>
            <a:ea typeface="メイリオ" panose="020B0604030504040204" pitchFamily="50" charset="-128"/>
          </a:endParaRPr>
        </a:p>
      </xdr:txBody>
    </xdr:sp>
    <xdr:clientData/>
  </xdr:oneCellAnchor>
  <xdr:oneCellAnchor>
    <xdr:from>
      <xdr:col>20</xdr:col>
      <xdr:colOff>28574</xdr:colOff>
      <xdr:row>80</xdr:row>
      <xdr:rowOff>114300</xdr:rowOff>
    </xdr:from>
    <xdr:ext cx="4295775" cy="1142877"/>
    <xdr:sp macro="" textlink="">
      <xdr:nvSpPr>
        <xdr:cNvPr id="19" name="テキスト ボックス 18">
          <a:extLst>
            <a:ext uri="{FF2B5EF4-FFF2-40B4-BE49-F238E27FC236}">
              <a16:creationId xmlns:a16="http://schemas.microsoft.com/office/drawing/2014/main" id="{50415632-A961-4091-8011-9931B48BD903}"/>
            </a:ext>
          </a:extLst>
        </xdr:cNvPr>
        <xdr:cNvSpPr txBox="1"/>
      </xdr:nvSpPr>
      <xdr:spPr>
        <a:xfrm>
          <a:off x="5553074" y="22840950"/>
          <a:ext cx="4295775" cy="1142877"/>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合計</a:t>
          </a:r>
          <a:r>
            <a:rPr kumimoji="1" lang="en-US" altLang="ja-JP" sz="1050" b="1">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は、ベースアップ評価料（</a:t>
          </a:r>
          <a:r>
            <a:rPr kumimoji="1" lang="en-US" altLang="ja-JP" sz="1050">
              <a:latin typeface="メイリオ" panose="020B0604030504040204" pitchFamily="50" charset="-128"/>
              <a:ea typeface="メイリオ" panose="020B0604030504040204" pitchFamily="50" charset="-128"/>
            </a:rPr>
            <a:t>Ⅰ</a:t>
          </a:r>
          <a:r>
            <a:rPr kumimoji="1" lang="ja-JP" altLang="en-US" sz="1050">
              <a:latin typeface="メイリオ" panose="020B0604030504040204" pitchFamily="50" charset="-128"/>
              <a:ea typeface="メイリオ" panose="020B0604030504040204" pitchFamily="50" charset="-128"/>
            </a:rPr>
            <a:t>）等の算定回数・点数の見込みが自動計算されます。</a:t>
          </a:r>
        </a:p>
        <a:p>
          <a:r>
            <a:rPr kumimoji="1" lang="ja-JP" altLang="en-US" sz="1050" b="1">
              <a:latin typeface="メイリオ" panose="020B0604030504040204" pitchFamily="50" charset="-128"/>
              <a:ea typeface="メイリオ" panose="020B0604030504040204" pitchFamily="50" charset="-128"/>
            </a:rPr>
            <a:t>「（３）外来・在宅ベースアップ評価料（</a:t>
          </a:r>
          <a:r>
            <a:rPr kumimoji="1" lang="en-US" altLang="ja-JP" sz="1050" b="1">
              <a:latin typeface="メイリオ" panose="020B0604030504040204" pitchFamily="50" charset="-128"/>
              <a:ea typeface="メイリオ" panose="020B0604030504040204" pitchFamily="50" charset="-128"/>
            </a:rPr>
            <a:t>Ⅰ</a:t>
          </a:r>
          <a:r>
            <a:rPr kumimoji="1" lang="ja-JP" altLang="en-US" sz="1050" b="1">
              <a:latin typeface="メイリオ" panose="020B0604030504040204" pitchFamily="50" charset="-128"/>
              <a:ea typeface="メイリオ" panose="020B0604030504040204" pitchFamily="50" charset="-128"/>
            </a:rPr>
            <a:t>）等により行われる給与の改善率」</a:t>
          </a:r>
          <a:r>
            <a:rPr kumimoji="1" lang="ja-JP" altLang="en-US" sz="1050">
              <a:latin typeface="メイリオ" panose="020B0604030504040204" pitchFamily="50" charset="-128"/>
              <a:ea typeface="メイリオ" panose="020B0604030504040204" pitchFamily="50" charset="-128"/>
            </a:rPr>
            <a:t>が</a:t>
          </a:r>
          <a:r>
            <a:rPr kumimoji="1" lang="en-US" altLang="ja-JP" sz="1050">
              <a:latin typeface="メイリオ" panose="020B0604030504040204" pitchFamily="50" charset="-128"/>
              <a:ea typeface="メイリオ" panose="020B0604030504040204" pitchFamily="50" charset="-128"/>
            </a:rPr>
            <a:t>1.2%</a:t>
          </a:r>
          <a:r>
            <a:rPr kumimoji="1" lang="ja-JP" altLang="en-US" sz="1050">
              <a:latin typeface="メイリオ" panose="020B0604030504040204" pitchFamily="50" charset="-128"/>
              <a:ea typeface="メイリオ" panose="020B0604030504040204" pitchFamily="50" charset="-128"/>
            </a:rPr>
            <a:t>以上の場合には評価料（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）は算定できません。</a:t>
          </a:r>
        </a:p>
      </xdr:txBody>
    </xdr:sp>
    <xdr:clientData/>
  </xdr:oneCellAnchor>
  <xdr:oneCellAnchor>
    <xdr:from>
      <xdr:col>18</xdr:col>
      <xdr:colOff>209549</xdr:colOff>
      <xdr:row>38</xdr:row>
      <xdr:rowOff>228600</xdr:rowOff>
    </xdr:from>
    <xdr:ext cx="4295775" cy="1405513"/>
    <xdr:sp macro="" textlink="">
      <xdr:nvSpPr>
        <xdr:cNvPr id="20" name="テキスト ボックス 19">
          <a:extLst>
            <a:ext uri="{FF2B5EF4-FFF2-40B4-BE49-F238E27FC236}">
              <a16:creationId xmlns:a16="http://schemas.microsoft.com/office/drawing/2014/main" id="{27449CD3-0A5E-4DE0-B7E9-74B2A6E10B5A}"/>
            </a:ext>
          </a:extLst>
        </xdr:cNvPr>
        <xdr:cNvSpPr txBox="1"/>
      </xdr:nvSpPr>
      <xdr:spPr>
        <a:xfrm>
          <a:off x="5181599" y="11772900"/>
          <a:ext cx="4295775" cy="1405513"/>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５に該当する場合にはチェック。５に該当しない場合は、評価料（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）を届け出ることはできません。</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詳細は「特掲診療料の施設基準等及びその届出に関する取扱いについて」（令和６年３月５日付保医発</a:t>
          </a:r>
          <a:r>
            <a:rPr kumimoji="1" lang="en-US" altLang="ja-JP" sz="1050">
              <a:latin typeface="メイリオ" panose="020B0604030504040204" pitchFamily="50" charset="-128"/>
              <a:ea typeface="メイリオ" panose="020B0604030504040204" pitchFamily="50" charset="-128"/>
            </a:rPr>
            <a:t>0305</a:t>
          </a:r>
          <a:r>
            <a:rPr kumimoji="1" lang="ja-JP" altLang="en-US" sz="1050">
              <a:latin typeface="メイリオ" panose="020B0604030504040204" pitchFamily="50" charset="-128"/>
              <a:ea typeface="メイリオ" panose="020B0604030504040204" pitchFamily="50" charset="-128"/>
            </a:rPr>
            <a:t>第６号）第</a:t>
          </a:r>
          <a:r>
            <a:rPr kumimoji="1" lang="en-US" altLang="ja-JP" sz="1050">
              <a:latin typeface="メイリオ" panose="020B0604030504040204" pitchFamily="50" charset="-128"/>
              <a:ea typeface="メイリオ" panose="020B0604030504040204" pitchFamily="50" charset="-128"/>
            </a:rPr>
            <a:t>106 </a:t>
          </a:r>
          <a:r>
            <a:rPr kumimoji="1" lang="ja-JP" altLang="en-US" sz="1050">
              <a:latin typeface="メイリオ" panose="020B0604030504040204" pitchFamily="50" charset="-128"/>
              <a:ea typeface="メイリオ" panose="020B0604030504040204" pitchFamily="50" charset="-128"/>
            </a:rPr>
            <a:t>を参照してください</a:t>
          </a:r>
        </a:p>
      </xdr:txBody>
    </xdr:sp>
    <xdr:clientData/>
  </xdr:oneCellAnchor>
  <xdr:twoCellAnchor>
    <xdr:from>
      <xdr:col>26</xdr:col>
      <xdr:colOff>147637</xdr:colOff>
      <xdr:row>37</xdr:row>
      <xdr:rowOff>180975</xdr:rowOff>
    </xdr:from>
    <xdr:to>
      <xdr:col>29</xdr:col>
      <xdr:colOff>142874</xdr:colOff>
      <xdr:row>38</xdr:row>
      <xdr:rowOff>228600</xdr:rowOff>
    </xdr:to>
    <xdr:cxnSp macro="">
      <xdr:nvCxnSpPr>
        <xdr:cNvPr id="21" name="直線矢印コネクタ 20">
          <a:extLst>
            <a:ext uri="{FF2B5EF4-FFF2-40B4-BE49-F238E27FC236}">
              <a16:creationId xmlns:a16="http://schemas.microsoft.com/office/drawing/2014/main" id="{CE593613-F48E-482C-889C-82093699158A}"/>
            </a:ext>
          </a:extLst>
        </xdr:cNvPr>
        <xdr:cNvCxnSpPr>
          <a:stCxn id="20" idx="0"/>
        </xdr:cNvCxnSpPr>
      </xdr:nvCxnSpPr>
      <xdr:spPr>
        <a:xfrm flipV="1">
          <a:off x="7329487" y="11410950"/>
          <a:ext cx="823912" cy="36195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16</xdr:col>
      <xdr:colOff>238124</xdr:colOff>
      <xdr:row>50</xdr:row>
      <xdr:rowOff>31304</xdr:rowOff>
    </xdr:from>
    <xdr:to>
      <xdr:col>17</xdr:col>
      <xdr:colOff>190499</xdr:colOff>
      <xdr:row>50</xdr:row>
      <xdr:rowOff>285750</xdr:rowOff>
    </xdr:to>
    <xdr:cxnSp macro="">
      <xdr:nvCxnSpPr>
        <xdr:cNvPr id="22" name="コネクタ: カギ線 21">
          <a:extLst>
            <a:ext uri="{FF2B5EF4-FFF2-40B4-BE49-F238E27FC236}">
              <a16:creationId xmlns:a16="http://schemas.microsoft.com/office/drawing/2014/main" id="{C9180C94-3EFE-44E2-A1A6-7E6B1AFDFA34}"/>
            </a:ext>
          </a:extLst>
        </xdr:cNvPr>
        <xdr:cNvCxnSpPr>
          <a:stCxn id="18" idx="1"/>
        </xdr:cNvCxnSpPr>
      </xdr:nvCxnSpPr>
      <xdr:spPr>
        <a:xfrm rot="10800000" flipV="1">
          <a:off x="4657724" y="13775879"/>
          <a:ext cx="228600" cy="254446"/>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114300</xdr:colOff>
      <xdr:row>60</xdr:row>
      <xdr:rowOff>250378</xdr:rowOff>
    </xdr:from>
    <xdr:to>
      <xdr:col>16</xdr:col>
      <xdr:colOff>76200</xdr:colOff>
      <xdr:row>61</xdr:row>
      <xdr:rowOff>238124</xdr:rowOff>
    </xdr:to>
    <xdr:cxnSp macro="">
      <xdr:nvCxnSpPr>
        <xdr:cNvPr id="23" name="コネクタ: カギ線 22">
          <a:extLst>
            <a:ext uri="{FF2B5EF4-FFF2-40B4-BE49-F238E27FC236}">
              <a16:creationId xmlns:a16="http://schemas.microsoft.com/office/drawing/2014/main" id="{7D534738-C8B8-4E54-BE13-B3DABA6213B5}"/>
            </a:ext>
          </a:extLst>
        </xdr:cNvPr>
        <xdr:cNvCxnSpPr>
          <a:stCxn id="17" idx="1"/>
        </xdr:cNvCxnSpPr>
      </xdr:nvCxnSpPr>
      <xdr:spPr>
        <a:xfrm rot="10800000" flipV="1">
          <a:off x="4257675" y="16690528"/>
          <a:ext cx="238125" cy="302071"/>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180977</xdr:colOff>
      <xdr:row>82</xdr:row>
      <xdr:rowOff>57088</xdr:rowOff>
    </xdr:from>
    <xdr:to>
      <xdr:col>20</xdr:col>
      <xdr:colOff>28575</xdr:colOff>
      <xdr:row>82</xdr:row>
      <xdr:rowOff>266697</xdr:rowOff>
    </xdr:to>
    <xdr:cxnSp macro="">
      <xdr:nvCxnSpPr>
        <xdr:cNvPr id="24" name="コネクタ: カギ線 23">
          <a:extLst>
            <a:ext uri="{FF2B5EF4-FFF2-40B4-BE49-F238E27FC236}">
              <a16:creationId xmlns:a16="http://schemas.microsoft.com/office/drawing/2014/main" id="{DD56D43F-52F5-47FF-B6A3-E7863D75C96A}"/>
            </a:ext>
          </a:extLst>
        </xdr:cNvPr>
        <xdr:cNvCxnSpPr>
          <a:stCxn id="19" idx="1"/>
        </xdr:cNvCxnSpPr>
      </xdr:nvCxnSpPr>
      <xdr:spPr>
        <a:xfrm rot="10800000" flipV="1">
          <a:off x="4876802" y="23412388"/>
          <a:ext cx="676273" cy="209609"/>
        </a:xfrm>
        <a:prstGeom prst="bentConnector3">
          <a:avLst>
            <a:gd name="adj1" fmla="val 99296"/>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18</xdr:col>
      <xdr:colOff>238124</xdr:colOff>
      <xdr:row>31</xdr:row>
      <xdr:rowOff>47625</xdr:rowOff>
    </xdr:from>
    <xdr:ext cx="4371975" cy="867545"/>
    <xdr:sp macro="" textlink="">
      <xdr:nvSpPr>
        <xdr:cNvPr id="25" name="テキスト ボックス 24">
          <a:extLst>
            <a:ext uri="{FF2B5EF4-FFF2-40B4-BE49-F238E27FC236}">
              <a16:creationId xmlns:a16="http://schemas.microsoft.com/office/drawing/2014/main" id="{E76ACE90-178D-4593-9222-5C8066D964BA}"/>
            </a:ext>
          </a:extLst>
        </xdr:cNvPr>
        <xdr:cNvSpPr txBox="1"/>
      </xdr:nvSpPr>
      <xdr:spPr>
        <a:xfrm>
          <a:off x="5210174" y="9486900"/>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twoCellAnchor>
    <xdr:from>
      <xdr:col>15</xdr:col>
      <xdr:colOff>123824</xdr:colOff>
      <xdr:row>32</xdr:row>
      <xdr:rowOff>167073</xdr:rowOff>
    </xdr:from>
    <xdr:to>
      <xdr:col>18</xdr:col>
      <xdr:colOff>238124</xdr:colOff>
      <xdr:row>33</xdr:row>
      <xdr:rowOff>104775</xdr:rowOff>
    </xdr:to>
    <xdr:cxnSp macro="">
      <xdr:nvCxnSpPr>
        <xdr:cNvPr id="26" name="直線矢印コネクタ 25">
          <a:extLst>
            <a:ext uri="{FF2B5EF4-FFF2-40B4-BE49-F238E27FC236}">
              <a16:creationId xmlns:a16="http://schemas.microsoft.com/office/drawing/2014/main" id="{03FDC146-14FC-4281-A76C-50DE404A9656}"/>
            </a:ext>
          </a:extLst>
        </xdr:cNvPr>
        <xdr:cNvCxnSpPr>
          <a:stCxn id="25" idx="1"/>
        </xdr:cNvCxnSpPr>
      </xdr:nvCxnSpPr>
      <xdr:spPr>
        <a:xfrm flipH="1">
          <a:off x="4267199" y="9920673"/>
          <a:ext cx="942975" cy="25202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24</xdr:col>
      <xdr:colOff>19049</xdr:colOff>
      <xdr:row>8</xdr:row>
      <xdr:rowOff>95250</xdr:rowOff>
    </xdr:from>
    <xdr:ext cx="2865905" cy="642484"/>
    <xdr:sp macro="" textlink="">
      <xdr:nvSpPr>
        <xdr:cNvPr id="27" name="テキスト ボックス 26">
          <a:extLst>
            <a:ext uri="{FF2B5EF4-FFF2-40B4-BE49-F238E27FC236}">
              <a16:creationId xmlns:a16="http://schemas.microsoft.com/office/drawing/2014/main" id="{13849B9E-ADFA-4EC3-AF75-FAFF8BAA5634}"/>
            </a:ext>
          </a:extLst>
        </xdr:cNvPr>
        <xdr:cNvSpPr txBox="1"/>
      </xdr:nvSpPr>
      <xdr:spPr>
        <a:xfrm>
          <a:off x="6648449" y="25527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26</xdr:col>
      <xdr:colOff>38098</xdr:colOff>
      <xdr:row>14</xdr:row>
      <xdr:rowOff>66675</xdr:rowOff>
    </xdr:from>
    <xdr:ext cx="2333625" cy="367408"/>
    <xdr:sp macro="" textlink="">
      <xdr:nvSpPr>
        <xdr:cNvPr id="28" name="テキスト ボックス 27">
          <a:extLst>
            <a:ext uri="{FF2B5EF4-FFF2-40B4-BE49-F238E27FC236}">
              <a16:creationId xmlns:a16="http://schemas.microsoft.com/office/drawing/2014/main" id="{41857E73-D3F6-478C-807A-41903BB02427}"/>
            </a:ext>
          </a:extLst>
        </xdr:cNvPr>
        <xdr:cNvSpPr txBox="1"/>
      </xdr:nvSpPr>
      <xdr:spPr>
        <a:xfrm>
          <a:off x="7219948" y="4162425"/>
          <a:ext cx="233362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届出の種類、算出を行う月を選択</a:t>
          </a:r>
        </a:p>
      </xdr:txBody>
    </xdr:sp>
    <xdr:clientData/>
  </xdr:oneCellAnchor>
  <xdr:twoCellAnchor>
    <xdr:from>
      <xdr:col>24</xdr:col>
      <xdr:colOff>163605</xdr:colOff>
      <xdr:row>14</xdr:row>
      <xdr:rowOff>250379</xdr:rowOff>
    </xdr:from>
    <xdr:to>
      <xdr:col>26</xdr:col>
      <xdr:colOff>38098</xdr:colOff>
      <xdr:row>14</xdr:row>
      <xdr:rowOff>252974</xdr:rowOff>
    </xdr:to>
    <xdr:cxnSp macro="">
      <xdr:nvCxnSpPr>
        <xdr:cNvPr id="29" name="直線矢印コネクタ 28">
          <a:extLst>
            <a:ext uri="{FF2B5EF4-FFF2-40B4-BE49-F238E27FC236}">
              <a16:creationId xmlns:a16="http://schemas.microsoft.com/office/drawing/2014/main" id="{1915148A-B71D-4765-B309-0250DD451E30}"/>
            </a:ext>
          </a:extLst>
        </xdr:cNvPr>
        <xdr:cNvCxnSpPr>
          <a:stCxn id="28" idx="1"/>
        </xdr:cNvCxnSpPr>
      </xdr:nvCxnSpPr>
      <xdr:spPr>
        <a:xfrm flipH="1">
          <a:off x="6793005" y="4346129"/>
          <a:ext cx="426943" cy="259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219074</xdr:colOff>
      <xdr:row>9</xdr:row>
      <xdr:rowOff>225992</xdr:rowOff>
    </xdr:from>
    <xdr:to>
      <xdr:col>24</xdr:col>
      <xdr:colOff>19049</xdr:colOff>
      <xdr:row>9</xdr:row>
      <xdr:rowOff>238125</xdr:rowOff>
    </xdr:to>
    <xdr:cxnSp macro="">
      <xdr:nvCxnSpPr>
        <xdr:cNvPr id="30" name="直線矢印コネクタ 29">
          <a:extLst>
            <a:ext uri="{FF2B5EF4-FFF2-40B4-BE49-F238E27FC236}">
              <a16:creationId xmlns:a16="http://schemas.microsoft.com/office/drawing/2014/main" id="{F43414B6-36F4-4717-9782-889BDAF55AB5}"/>
            </a:ext>
          </a:extLst>
        </xdr:cNvPr>
        <xdr:cNvCxnSpPr>
          <a:stCxn id="27" idx="1"/>
        </xdr:cNvCxnSpPr>
      </xdr:nvCxnSpPr>
      <xdr:spPr>
        <a:xfrm flipH="1">
          <a:off x="5743574" y="2873942"/>
          <a:ext cx="90487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12</xdr:col>
      <xdr:colOff>0</xdr:colOff>
      <xdr:row>62</xdr:row>
      <xdr:rowOff>9525</xdr:rowOff>
    </xdr:from>
    <xdr:ext cx="5927911" cy="2200275"/>
    <xdr:sp macro="" textlink="">
      <xdr:nvSpPr>
        <xdr:cNvPr id="31" name="テキスト ボックス 30">
          <a:extLst>
            <a:ext uri="{FF2B5EF4-FFF2-40B4-BE49-F238E27FC236}">
              <a16:creationId xmlns:a16="http://schemas.microsoft.com/office/drawing/2014/main" id="{438721DB-C414-48A4-B2AE-D5F7576A04D6}"/>
            </a:ext>
          </a:extLst>
        </xdr:cNvPr>
        <xdr:cNvSpPr txBox="1"/>
      </xdr:nvSpPr>
      <xdr:spPr>
        <a:xfrm>
          <a:off x="3314700" y="18649950"/>
          <a:ext cx="5927911" cy="2200275"/>
        </a:xfrm>
        <a:prstGeom prst="rect">
          <a:avLst/>
        </a:prstGeom>
        <a:solidFill>
          <a:schemeClr val="accent1">
            <a:lumMod val="20000"/>
            <a:lumOff val="80000"/>
            <a:alpha val="69804"/>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000" baseline="0">
              <a:latin typeface="メイリオ" panose="020B0604030504040204" pitchFamily="50" charset="-128"/>
              <a:ea typeface="メイリオ" panose="020B0604030504040204" pitchFamily="50" charset="-128"/>
            </a:rPr>
            <a:t> </a:t>
          </a:r>
          <a:r>
            <a:rPr kumimoji="1" lang="ja-JP" altLang="en-US" sz="2000">
              <a:latin typeface="メイリオ" panose="020B0604030504040204" pitchFamily="50" charset="-128"/>
              <a:ea typeface="メイリオ" panose="020B0604030504040204" pitchFamily="50" charset="-128"/>
            </a:rPr>
            <a:t>記載不要</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15</xdr:col>
      <xdr:colOff>238125</xdr:colOff>
      <xdr:row>137</xdr:row>
      <xdr:rowOff>28575</xdr:rowOff>
    </xdr:from>
    <xdr:ext cx="2524125" cy="354969"/>
    <xdr:sp macro="" textlink="">
      <xdr:nvSpPr>
        <xdr:cNvPr id="10" name="テキスト ボックス 9">
          <a:extLst>
            <a:ext uri="{FF2B5EF4-FFF2-40B4-BE49-F238E27FC236}">
              <a16:creationId xmlns:a16="http://schemas.microsoft.com/office/drawing/2014/main" id="{3DDF0AE4-D18E-4ECB-9B1B-4BF0B3DF368C}"/>
            </a:ext>
          </a:extLst>
        </xdr:cNvPr>
        <xdr:cNvSpPr txBox="1"/>
      </xdr:nvSpPr>
      <xdr:spPr>
        <a:xfrm>
          <a:off x="4381500" y="166116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0</xdr:colOff>
      <xdr:row>138</xdr:row>
      <xdr:rowOff>0</xdr:rowOff>
    </xdr:from>
    <xdr:to>
      <xdr:col>28</xdr:col>
      <xdr:colOff>238126</xdr:colOff>
      <xdr:row>139</xdr:row>
      <xdr:rowOff>95250</xdr:rowOff>
    </xdr:to>
    <xdr:cxnSp macro="">
      <xdr:nvCxnSpPr>
        <xdr:cNvPr id="11" name="直線矢印コネクタ 10">
          <a:extLst>
            <a:ext uri="{FF2B5EF4-FFF2-40B4-BE49-F238E27FC236}">
              <a16:creationId xmlns:a16="http://schemas.microsoft.com/office/drawing/2014/main" id="{EE327A61-A59A-4EB1-8C94-2733FAB75AF1}"/>
            </a:ext>
          </a:extLst>
        </xdr:cNvPr>
        <xdr:cNvCxnSpPr>
          <a:stCxn id="10" idx="3"/>
        </xdr:cNvCxnSpPr>
      </xdr:nvCxnSpPr>
      <xdr:spPr>
        <a:xfrm>
          <a:off x="6905625" y="1678305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95250</xdr:colOff>
      <xdr:row>148</xdr:row>
      <xdr:rowOff>552450</xdr:rowOff>
    </xdr:from>
    <xdr:ext cx="2524125" cy="354969"/>
    <xdr:sp macro="" textlink="">
      <xdr:nvSpPr>
        <xdr:cNvPr id="12" name="テキスト ボックス 11">
          <a:extLst>
            <a:ext uri="{FF2B5EF4-FFF2-40B4-BE49-F238E27FC236}">
              <a16:creationId xmlns:a16="http://schemas.microsoft.com/office/drawing/2014/main" id="{CDC3D384-8397-4C10-BEF9-8318A8FC5DCD}"/>
            </a:ext>
          </a:extLst>
        </xdr:cNvPr>
        <xdr:cNvSpPr txBox="1"/>
      </xdr:nvSpPr>
      <xdr:spPr>
        <a:xfrm>
          <a:off x="95250" y="189357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219075</xdr:colOff>
      <xdr:row>143</xdr:row>
      <xdr:rowOff>142875</xdr:rowOff>
    </xdr:from>
    <xdr:ext cx="2419351" cy="617605"/>
    <xdr:sp macro="" textlink="">
      <xdr:nvSpPr>
        <xdr:cNvPr id="13" name="テキスト ボックス 12">
          <a:extLst>
            <a:ext uri="{FF2B5EF4-FFF2-40B4-BE49-F238E27FC236}">
              <a16:creationId xmlns:a16="http://schemas.microsoft.com/office/drawing/2014/main" id="{BFFD2C5C-64BD-45EA-AEFC-0E4C13F2A4F1}"/>
            </a:ext>
          </a:extLst>
        </xdr:cNvPr>
        <xdr:cNvSpPr txBox="1"/>
      </xdr:nvSpPr>
      <xdr:spPr>
        <a:xfrm>
          <a:off x="6572250" y="17697450"/>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219076</xdr:colOff>
      <xdr:row>144</xdr:row>
      <xdr:rowOff>76200</xdr:rowOff>
    </xdr:from>
    <xdr:to>
      <xdr:col>23</xdr:col>
      <xdr:colOff>219075</xdr:colOff>
      <xdr:row>145</xdr:row>
      <xdr:rowOff>51628</xdr:rowOff>
    </xdr:to>
    <xdr:cxnSp macro="">
      <xdr:nvCxnSpPr>
        <xdr:cNvPr id="14" name="直線矢印コネクタ 13">
          <a:extLst>
            <a:ext uri="{FF2B5EF4-FFF2-40B4-BE49-F238E27FC236}">
              <a16:creationId xmlns:a16="http://schemas.microsoft.com/office/drawing/2014/main" id="{E4367550-6BA0-410D-A010-7BE387289827}"/>
            </a:ext>
          </a:extLst>
        </xdr:cNvPr>
        <xdr:cNvCxnSpPr>
          <a:stCxn id="13" idx="1"/>
        </xdr:cNvCxnSpPr>
      </xdr:nvCxnSpPr>
      <xdr:spPr>
        <a:xfrm flipH="1" flipV="1">
          <a:off x="5467351" y="17830800"/>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1</xdr:colOff>
      <xdr:row>145</xdr:row>
      <xdr:rowOff>51628</xdr:rowOff>
    </xdr:from>
    <xdr:to>
      <xdr:col>23</xdr:col>
      <xdr:colOff>219075</xdr:colOff>
      <xdr:row>147</xdr:row>
      <xdr:rowOff>104775</xdr:rowOff>
    </xdr:to>
    <xdr:cxnSp macro="">
      <xdr:nvCxnSpPr>
        <xdr:cNvPr id="15" name="直線矢印コネクタ 14">
          <a:extLst>
            <a:ext uri="{FF2B5EF4-FFF2-40B4-BE49-F238E27FC236}">
              <a16:creationId xmlns:a16="http://schemas.microsoft.com/office/drawing/2014/main" id="{AC3F4874-69DC-4D23-A1D9-336B4ADE9864}"/>
            </a:ext>
          </a:extLst>
        </xdr:cNvPr>
        <xdr:cNvCxnSpPr>
          <a:stCxn id="13" idx="1"/>
        </xdr:cNvCxnSpPr>
      </xdr:nvCxnSpPr>
      <xdr:spPr>
        <a:xfrm flipH="1">
          <a:off x="5524501" y="18006253"/>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123825</xdr:colOff>
      <xdr:row>125</xdr:row>
      <xdr:rowOff>38100</xdr:rowOff>
    </xdr:from>
    <xdr:ext cx="2524125" cy="354969"/>
    <xdr:sp macro="" textlink="">
      <xdr:nvSpPr>
        <xdr:cNvPr id="16" name="テキスト ボックス 15">
          <a:extLst>
            <a:ext uri="{FF2B5EF4-FFF2-40B4-BE49-F238E27FC236}">
              <a16:creationId xmlns:a16="http://schemas.microsoft.com/office/drawing/2014/main" id="{45B648D7-5329-4991-AAC3-57206529725D}"/>
            </a:ext>
          </a:extLst>
        </xdr:cNvPr>
        <xdr:cNvSpPr txBox="1"/>
      </xdr:nvSpPr>
      <xdr:spPr>
        <a:xfrm>
          <a:off x="4267200" y="1502092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24</xdr:col>
      <xdr:colOff>161925</xdr:colOff>
      <xdr:row>127</xdr:row>
      <xdr:rowOff>9525</xdr:rowOff>
    </xdr:from>
    <xdr:to>
      <xdr:col>28</xdr:col>
      <xdr:colOff>123826</xdr:colOff>
      <xdr:row>127</xdr:row>
      <xdr:rowOff>104775</xdr:rowOff>
    </xdr:to>
    <xdr:cxnSp macro="">
      <xdr:nvCxnSpPr>
        <xdr:cNvPr id="17" name="直線矢印コネクタ 16">
          <a:extLst>
            <a:ext uri="{FF2B5EF4-FFF2-40B4-BE49-F238E27FC236}">
              <a16:creationId xmlns:a16="http://schemas.microsoft.com/office/drawing/2014/main" id="{728698EA-2F35-4F26-8695-4DE8DB354250}"/>
            </a:ext>
          </a:extLst>
        </xdr:cNvPr>
        <xdr:cNvCxnSpPr>
          <a:stCxn id="16" idx="3"/>
        </xdr:cNvCxnSpPr>
      </xdr:nvCxnSpPr>
      <xdr:spPr>
        <a:xfrm>
          <a:off x="6791325" y="15192375"/>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47625</xdr:colOff>
      <xdr:row>76</xdr:row>
      <xdr:rowOff>19050</xdr:rowOff>
    </xdr:from>
    <xdr:ext cx="2524125" cy="354969"/>
    <xdr:sp macro="" textlink="">
      <xdr:nvSpPr>
        <xdr:cNvPr id="18" name="テキスト ボックス 17">
          <a:extLst>
            <a:ext uri="{FF2B5EF4-FFF2-40B4-BE49-F238E27FC236}">
              <a16:creationId xmlns:a16="http://schemas.microsoft.com/office/drawing/2014/main" id="{1C12FB71-D664-DFA1-79DB-352D91248966}"/>
            </a:ext>
          </a:extLst>
        </xdr:cNvPr>
        <xdr:cNvSpPr txBox="1"/>
      </xdr:nvSpPr>
      <xdr:spPr>
        <a:xfrm>
          <a:off x="4467225" y="1320165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85725</xdr:colOff>
      <xdr:row>76</xdr:row>
      <xdr:rowOff>190500</xdr:rowOff>
    </xdr:from>
    <xdr:to>
      <xdr:col>29</xdr:col>
      <xdr:colOff>47626</xdr:colOff>
      <xdr:row>78</xdr:row>
      <xdr:rowOff>85725</xdr:rowOff>
    </xdr:to>
    <xdr:cxnSp macro="">
      <xdr:nvCxnSpPr>
        <xdr:cNvPr id="19" name="直線矢印コネクタ 18">
          <a:extLst>
            <a:ext uri="{FF2B5EF4-FFF2-40B4-BE49-F238E27FC236}">
              <a16:creationId xmlns:a16="http://schemas.microsoft.com/office/drawing/2014/main" id="{6A489501-D65D-9D3A-1A71-39990CE8AEA4}"/>
            </a:ext>
          </a:extLst>
        </xdr:cNvPr>
        <xdr:cNvCxnSpPr>
          <a:stCxn id="18" idx="3"/>
        </xdr:cNvCxnSpPr>
      </xdr:nvCxnSpPr>
      <xdr:spPr>
        <a:xfrm>
          <a:off x="6991350" y="1337310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38100</xdr:colOff>
      <xdr:row>64</xdr:row>
      <xdr:rowOff>0</xdr:rowOff>
    </xdr:from>
    <xdr:ext cx="8924925" cy="1009650"/>
    <xdr:sp macro="" textlink="">
      <xdr:nvSpPr>
        <xdr:cNvPr id="23" name="テキスト ボックス 22">
          <a:extLst>
            <a:ext uri="{FF2B5EF4-FFF2-40B4-BE49-F238E27FC236}">
              <a16:creationId xmlns:a16="http://schemas.microsoft.com/office/drawing/2014/main" id="{52269A20-88D1-4190-9726-30B48D70FDAD}"/>
            </a:ext>
          </a:extLst>
        </xdr:cNvPr>
        <xdr:cNvSpPr txBox="1"/>
      </xdr:nvSpPr>
      <xdr:spPr>
        <a:xfrm>
          <a:off x="38100" y="11182350"/>
          <a:ext cx="8924925" cy="10096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21</xdr:col>
      <xdr:colOff>38100</xdr:colOff>
      <xdr:row>70</xdr:row>
      <xdr:rowOff>38100</xdr:rowOff>
    </xdr:from>
    <xdr:ext cx="2247898" cy="354969"/>
    <xdr:sp macro="" textlink="">
      <xdr:nvSpPr>
        <xdr:cNvPr id="22" name="テキスト ボックス 21">
          <a:extLst>
            <a:ext uri="{FF2B5EF4-FFF2-40B4-BE49-F238E27FC236}">
              <a16:creationId xmlns:a16="http://schemas.microsoft.com/office/drawing/2014/main" id="{A63DB41F-3E18-4972-8E62-0D191D9BE4DA}"/>
            </a:ext>
          </a:extLst>
        </xdr:cNvPr>
        <xdr:cNvSpPr txBox="1"/>
      </xdr:nvSpPr>
      <xdr:spPr>
        <a:xfrm>
          <a:off x="5838825" y="1202055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47625</xdr:colOff>
      <xdr:row>51</xdr:row>
      <xdr:rowOff>28575</xdr:rowOff>
    </xdr:from>
    <xdr:ext cx="9039225" cy="1181100"/>
    <xdr:sp macro="" textlink="">
      <xdr:nvSpPr>
        <xdr:cNvPr id="24" name="テキスト ボックス 23">
          <a:extLst>
            <a:ext uri="{FF2B5EF4-FFF2-40B4-BE49-F238E27FC236}">
              <a16:creationId xmlns:a16="http://schemas.microsoft.com/office/drawing/2014/main" id="{4D33BAAA-940D-4E35-A10E-22C983B6FD06}"/>
            </a:ext>
          </a:extLst>
        </xdr:cNvPr>
        <xdr:cNvSpPr txBox="1"/>
      </xdr:nvSpPr>
      <xdr:spPr>
        <a:xfrm>
          <a:off x="47625" y="9610725"/>
          <a:ext cx="9039225" cy="1181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20</xdr:col>
      <xdr:colOff>266700</xdr:colOff>
      <xdr:row>56</xdr:row>
      <xdr:rowOff>9525</xdr:rowOff>
    </xdr:from>
    <xdr:ext cx="2247898" cy="354969"/>
    <xdr:sp macro="" textlink="">
      <xdr:nvSpPr>
        <xdr:cNvPr id="25" name="テキスト ボックス 24">
          <a:extLst>
            <a:ext uri="{FF2B5EF4-FFF2-40B4-BE49-F238E27FC236}">
              <a16:creationId xmlns:a16="http://schemas.microsoft.com/office/drawing/2014/main" id="{4CA79E9F-2B85-49A6-B6F2-599770879971}"/>
            </a:ext>
          </a:extLst>
        </xdr:cNvPr>
        <xdr:cNvSpPr txBox="1"/>
      </xdr:nvSpPr>
      <xdr:spPr>
        <a:xfrm>
          <a:off x="5791200" y="1059180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15</xdr:col>
      <xdr:colOff>152400</xdr:colOff>
      <xdr:row>46</xdr:row>
      <xdr:rowOff>19050</xdr:rowOff>
    </xdr:from>
    <xdr:ext cx="2771775" cy="354969"/>
    <xdr:sp macro="" textlink="">
      <xdr:nvSpPr>
        <xdr:cNvPr id="26" name="テキスト ボックス 25">
          <a:extLst>
            <a:ext uri="{FF2B5EF4-FFF2-40B4-BE49-F238E27FC236}">
              <a16:creationId xmlns:a16="http://schemas.microsoft.com/office/drawing/2014/main" id="{505C8BD6-732F-4A43-A03E-D8179BBE44A8}"/>
            </a:ext>
          </a:extLst>
        </xdr:cNvPr>
        <xdr:cNvSpPr txBox="1"/>
      </xdr:nvSpPr>
      <xdr:spPr>
        <a:xfrm>
          <a:off x="4295775" y="920115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18</xdr:col>
      <xdr:colOff>219075</xdr:colOff>
      <xdr:row>39</xdr:row>
      <xdr:rowOff>19050</xdr:rowOff>
    </xdr:from>
    <xdr:ext cx="1971674" cy="354969"/>
    <xdr:sp macro="" textlink="">
      <xdr:nvSpPr>
        <xdr:cNvPr id="27" name="テキスト ボックス 26">
          <a:extLst>
            <a:ext uri="{FF2B5EF4-FFF2-40B4-BE49-F238E27FC236}">
              <a16:creationId xmlns:a16="http://schemas.microsoft.com/office/drawing/2014/main" id="{07EAE860-A0B6-4EB5-8818-56A0377E1996}"/>
            </a:ext>
          </a:extLst>
        </xdr:cNvPr>
        <xdr:cNvSpPr txBox="1"/>
      </xdr:nvSpPr>
      <xdr:spPr>
        <a:xfrm>
          <a:off x="5191125" y="780097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twoCellAnchor>
    <xdr:from>
      <xdr:col>26</xdr:col>
      <xdr:colOff>104774</xdr:colOff>
      <xdr:row>39</xdr:row>
      <xdr:rowOff>9525</xdr:rowOff>
    </xdr:from>
    <xdr:to>
      <xdr:col>26</xdr:col>
      <xdr:colOff>200024</xdr:colOff>
      <xdr:row>40</xdr:row>
      <xdr:rowOff>169500</xdr:rowOff>
    </xdr:to>
    <xdr:sp macro="" textlink="">
      <xdr:nvSpPr>
        <xdr:cNvPr id="28" name="左大かっこ 27">
          <a:extLst>
            <a:ext uri="{FF2B5EF4-FFF2-40B4-BE49-F238E27FC236}">
              <a16:creationId xmlns:a16="http://schemas.microsoft.com/office/drawing/2014/main" id="{08444146-4663-46CB-A890-3051E46DD158}"/>
            </a:ext>
          </a:extLst>
        </xdr:cNvPr>
        <xdr:cNvSpPr/>
      </xdr:nvSpPr>
      <xdr:spPr>
        <a:xfrm>
          <a:off x="7286624" y="7791450"/>
          <a:ext cx="95250" cy="360000"/>
        </a:xfrm>
        <a:prstGeom prst="leftBracket">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247651</xdr:colOff>
      <xdr:row>23</xdr:row>
      <xdr:rowOff>190500</xdr:rowOff>
    </xdr:from>
    <xdr:ext cx="5295900" cy="354969"/>
    <xdr:sp macro="" textlink="">
      <xdr:nvSpPr>
        <xdr:cNvPr id="29" name="テキスト ボックス 28">
          <a:extLst>
            <a:ext uri="{FF2B5EF4-FFF2-40B4-BE49-F238E27FC236}">
              <a16:creationId xmlns:a16="http://schemas.microsoft.com/office/drawing/2014/main" id="{AA76D922-2969-49C1-AC1C-21EB49FEB932}"/>
            </a:ext>
          </a:extLst>
        </xdr:cNvPr>
        <xdr:cNvSpPr txBox="1"/>
      </xdr:nvSpPr>
      <xdr:spPr>
        <a:xfrm>
          <a:off x="3562351" y="4772025"/>
          <a:ext cx="5295900" cy="354969"/>
        </a:xfrm>
        <a:prstGeom prst="rect">
          <a:avLst/>
        </a:prstGeom>
        <a:solidFill>
          <a:schemeClr val="accent1">
            <a:lumMod val="20000"/>
            <a:lumOff val="80000"/>
            <a:alpha val="7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）を届け出る場合には、チェックをしてください</a:t>
          </a:r>
        </a:p>
      </xdr:txBody>
    </xdr:sp>
    <xdr:clientData/>
  </xdr:oneCellAnchor>
  <xdr:twoCellAnchor>
    <xdr:from>
      <xdr:col>19</xdr:col>
      <xdr:colOff>152401</xdr:colOff>
      <xdr:row>25</xdr:row>
      <xdr:rowOff>142875</xdr:rowOff>
    </xdr:from>
    <xdr:to>
      <xdr:col>21</xdr:col>
      <xdr:colOff>161926</xdr:colOff>
      <xdr:row>26</xdr:row>
      <xdr:rowOff>104775</xdr:rowOff>
    </xdr:to>
    <xdr:cxnSp macro="">
      <xdr:nvCxnSpPr>
        <xdr:cNvPr id="30" name="コネクタ: カギ線 29">
          <a:extLst>
            <a:ext uri="{FF2B5EF4-FFF2-40B4-BE49-F238E27FC236}">
              <a16:creationId xmlns:a16="http://schemas.microsoft.com/office/drawing/2014/main" id="{CD3EE8A4-4A15-4C53-B787-A85F0028D508}"/>
            </a:ext>
          </a:extLst>
        </xdr:cNvPr>
        <xdr:cNvCxnSpPr/>
      </xdr:nvCxnSpPr>
      <xdr:spPr>
        <a:xfrm>
          <a:off x="5400676" y="5124450"/>
          <a:ext cx="561975" cy="161925"/>
        </a:xfrm>
        <a:prstGeom prst="bentConnector3">
          <a:avLst>
            <a:gd name="adj1" fmla="val -932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18</xdr:col>
      <xdr:colOff>38101</xdr:colOff>
      <xdr:row>29</xdr:row>
      <xdr:rowOff>76200</xdr:rowOff>
    </xdr:from>
    <xdr:ext cx="3905250" cy="354969"/>
    <xdr:sp macro="" textlink="">
      <xdr:nvSpPr>
        <xdr:cNvPr id="31" name="テキスト ボックス 30">
          <a:extLst>
            <a:ext uri="{FF2B5EF4-FFF2-40B4-BE49-F238E27FC236}">
              <a16:creationId xmlns:a16="http://schemas.microsoft.com/office/drawing/2014/main" id="{7DAD475D-EC5C-4F17-B795-178C8562FB64}"/>
            </a:ext>
          </a:extLst>
        </xdr:cNvPr>
        <xdr:cNvSpPr txBox="1"/>
      </xdr:nvSpPr>
      <xdr:spPr>
        <a:xfrm>
          <a:off x="5010151" y="585787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96</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24</xdr:col>
      <xdr:colOff>19051</xdr:colOff>
      <xdr:row>31</xdr:row>
      <xdr:rowOff>28575</xdr:rowOff>
    </xdr:from>
    <xdr:to>
      <xdr:col>26</xdr:col>
      <xdr:colOff>85726</xdr:colOff>
      <xdr:row>33</xdr:row>
      <xdr:rowOff>104775</xdr:rowOff>
    </xdr:to>
    <xdr:cxnSp macro="">
      <xdr:nvCxnSpPr>
        <xdr:cNvPr id="32" name="コネクタ: カギ線 31">
          <a:extLst>
            <a:ext uri="{FF2B5EF4-FFF2-40B4-BE49-F238E27FC236}">
              <a16:creationId xmlns:a16="http://schemas.microsoft.com/office/drawing/2014/main" id="{AD00CC62-33EF-4116-A031-8DDAE00A5FDD}"/>
            </a:ext>
          </a:extLst>
        </xdr:cNvPr>
        <xdr:cNvCxnSpPr/>
      </xdr:nvCxnSpPr>
      <xdr:spPr>
        <a:xfrm>
          <a:off x="6648451" y="6210300"/>
          <a:ext cx="619125" cy="476250"/>
        </a:xfrm>
        <a:prstGeom prst="bentConnector3">
          <a:avLst>
            <a:gd name="adj1" fmla="val 50000"/>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26</xdr:col>
      <xdr:colOff>114301</xdr:colOff>
      <xdr:row>32</xdr:row>
      <xdr:rowOff>57149</xdr:rowOff>
    </xdr:from>
    <xdr:to>
      <xdr:col>26</xdr:col>
      <xdr:colOff>209551</xdr:colOff>
      <xdr:row>38</xdr:row>
      <xdr:rowOff>161924</xdr:rowOff>
    </xdr:to>
    <xdr:sp macro="" textlink="">
      <xdr:nvSpPr>
        <xdr:cNvPr id="33" name="左大かっこ 32">
          <a:extLst>
            <a:ext uri="{FF2B5EF4-FFF2-40B4-BE49-F238E27FC236}">
              <a16:creationId xmlns:a16="http://schemas.microsoft.com/office/drawing/2014/main" id="{8686C52D-1E49-4654-8432-0F746F487FE3}"/>
            </a:ext>
          </a:extLst>
        </xdr:cNvPr>
        <xdr:cNvSpPr/>
      </xdr:nvSpPr>
      <xdr:spPr>
        <a:xfrm>
          <a:off x="7296151" y="6438899"/>
          <a:ext cx="95250" cy="1304925"/>
        </a:xfrm>
        <a:prstGeom prst="leftBracket">
          <a:avLst/>
        </a:prstGeom>
        <a:ln>
          <a:solidFill>
            <a:schemeClr val="accent6"/>
          </a:solidFill>
        </a:ln>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95251</xdr:colOff>
      <xdr:row>1</xdr:row>
      <xdr:rowOff>133350</xdr:rowOff>
    </xdr:from>
    <xdr:ext cx="2162175" cy="755079"/>
    <xdr:sp macro="" textlink="">
      <xdr:nvSpPr>
        <xdr:cNvPr id="34" name="テキスト ボックス 33">
          <a:extLst>
            <a:ext uri="{FF2B5EF4-FFF2-40B4-BE49-F238E27FC236}">
              <a16:creationId xmlns:a16="http://schemas.microsoft.com/office/drawing/2014/main" id="{43003984-6151-486F-AF73-689BF30554EB}"/>
            </a:ext>
          </a:extLst>
        </xdr:cNvPr>
        <xdr:cNvSpPr txBox="1"/>
      </xdr:nvSpPr>
      <xdr:spPr>
        <a:xfrm>
          <a:off x="371476" y="333375"/>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47626</xdr:colOff>
      <xdr:row>1</xdr:row>
      <xdr:rowOff>180975</xdr:rowOff>
    </xdr:from>
    <xdr:to>
      <xdr:col>17</xdr:col>
      <xdr:colOff>257176</xdr:colOff>
      <xdr:row>3</xdr:row>
      <xdr:rowOff>129890</xdr:rowOff>
    </xdr:to>
    <xdr:cxnSp macro="">
      <xdr:nvCxnSpPr>
        <xdr:cNvPr id="35" name="直線矢印コネクタ 34">
          <a:extLst>
            <a:ext uri="{FF2B5EF4-FFF2-40B4-BE49-F238E27FC236}">
              <a16:creationId xmlns:a16="http://schemas.microsoft.com/office/drawing/2014/main" id="{AD73727D-FD75-4B43-AF4B-8BCD5E003B8E}"/>
            </a:ext>
          </a:extLst>
        </xdr:cNvPr>
        <xdr:cNvCxnSpPr>
          <a:stCxn id="34" idx="3"/>
        </xdr:cNvCxnSpPr>
      </xdr:nvCxnSpPr>
      <xdr:spPr>
        <a:xfrm flipV="1">
          <a:off x="2533651" y="381000"/>
          <a:ext cx="2419350" cy="3299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22</xdr:col>
      <xdr:colOff>104776</xdr:colOff>
      <xdr:row>6</xdr:row>
      <xdr:rowOff>190500</xdr:rowOff>
    </xdr:from>
    <xdr:ext cx="2781300" cy="367408"/>
    <xdr:sp macro="" textlink="">
      <xdr:nvSpPr>
        <xdr:cNvPr id="36" name="テキスト ボックス 35">
          <a:extLst>
            <a:ext uri="{FF2B5EF4-FFF2-40B4-BE49-F238E27FC236}">
              <a16:creationId xmlns:a16="http://schemas.microsoft.com/office/drawing/2014/main" id="{D3AF359C-3D90-4673-AB1A-5DCE5B64704C}"/>
            </a:ext>
          </a:extLst>
        </xdr:cNvPr>
        <xdr:cNvSpPr txBox="1"/>
      </xdr:nvSpPr>
      <xdr:spPr>
        <a:xfrm>
          <a:off x="6181726" y="1371600"/>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190501</xdr:colOff>
      <xdr:row>7</xdr:row>
      <xdr:rowOff>174179</xdr:rowOff>
    </xdr:from>
    <xdr:to>
      <xdr:col>22</xdr:col>
      <xdr:colOff>104776</xdr:colOff>
      <xdr:row>8</xdr:row>
      <xdr:rowOff>142875</xdr:rowOff>
    </xdr:to>
    <xdr:cxnSp macro="">
      <xdr:nvCxnSpPr>
        <xdr:cNvPr id="37" name="直線矢印コネクタ 36">
          <a:extLst>
            <a:ext uri="{FF2B5EF4-FFF2-40B4-BE49-F238E27FC236}">
              <a16:creationId xmlns:a16="http://schemas.microsoft.com/office/drawing/2014/main" id="{360DE339-428B-4740-ADB4-B7D3B7A96A57}"/>
            </a:ext>
          </a:extLst>
        </xdr:cNvPr>
        <xdr:cNvCxnSpPr>
          <a:stCxn id="36" idx="1"/>
        </xdr:cNvCxnSpPr>
      </xdr:nvCxnSpPr>
      <xdr:spPr>
        <a:xfrm flipH="1">
          <a:off x="5438776" y="1555304"/>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209551</xdr:colOff>
      <xdr:row>12</xdr:row>
      <xdr:rowOff>76200</xdr:rowOff>
    </xdr:from>
    <xdr:ext cx="4324350" cy="354969"/>
    <xdr:sp macro="" textlink="">
      <xdr:nvSpPr>
        <xdr:cNvPr id="38" name="テキスト ボックス 37">
          <a:extLst>
            <a:ext uri="{FF2B5EF4-FFF2-40B4-BE49-F238E27FC236}">
              <a16:creationId xmlns:a16="http://schemas.microsoft.com/office/drawing/2014/main" id="{7B2835D5-C7C2-49E5-9CD8-5D4B70F39BA7}"/>
            </a:ext>
          </a:extLst>
        </xdr:cNvPr>
        <xdr:cNvSpPr txBox="1"/>
      </xdr:nvSpPr>
      <xdr:spPr>
        <a:xfrm>
          <a:off x="4629151" y="2457450"/>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219076</xdr:colOff>
      <xdr:row>13</xdr:row>
      <xdr:rowOff>53660</xdr:rowOff>
    </xdr:from>
    <xdr:to>
      <xdr:col>16</xdr:col>
      <xdr:colOff>209551</xdr:colOff>
      <xdr:row>14</xdr:row>
      <xdr:rowOff>66675</xdr:rowOff>
    </xdr:to>
    <xdr:cxnSp macro="">
      <xdr:nvCxnSpPr>
        <xdr:cNvPr id="39" name="直線矢印コネクタ 38">
          <a:extLst>
            <a:ext uri="{FF2B5EF4-FFF2-40B4-BE49-F238E27FC236}">
              <a16:creationId xmlns:a16="http://schemas.microsoft.com/office/drawing/2014/main" id="{4B7E06ED-8118-4ED8-90FB-A3BDBACC0F86}"/>
            </a:ext>
          </a:extLst>
        </xdr:cNvPr>
        <xdr:cNvCxnSpPr>
          <a:stCxn id="38" idx="1"/>
        </xdr:cNvCxnSpPr>
      </xdr:nvCxnSpPr>
      <xdr:spPr>
        <a:xfrm flipH="1">
          <a:off x="1876426" y="2634935"/>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13</xdr:col>
      <xdr:colOff>66676</xdr:colOff>
      <xdr:row>17</xdr:row>
      <xdr:rowOff>133350</xdr:rowOff>
    </xdr:from>
    <xdr:ext cx="5295900" cy="354969"/>
    <xdr:sp macro="" textlink="">
      <xdr:nvSpPr>
        <xdr:cNvPr id="40" name="テキスト ボックス 39">
          <a:extLst>
            <a:ext uri="{FF2B5EF4-FFF2-40B4-BE49-F238E27FC236}">
              <a16:creationId xmlns:a16="http://schemas.microsoft.com/office/drawing/2014/main" id="{10B4687D-AE9C-4FC3-BA72-8FF3D1BF16F9}"/>
            </a:ext>
          </a:extLst>
        </xdr:cNvPr>
        <xdr:cNvSpPr txBox="1"/>
      </xdr:nvSpPr>
      <xdr:spPr>
        <a:xfrm>
          <a:off x="3657601" y="3514725"/>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9</xdr:col>
      <xdr:colOff>19051</xdr:colOff>
      <xdr:row>18</xdr:row>
      <xdr:rowOff>110810</xdr:rowOff>
    </xdr:from>
    <xdr:to>
      <xdr:col>13</xdr:col>
      <xdr:colOff>66676</xdr:colOff>
      <xdr:row>19</xdr:row>
      <xdr:rowOff>76200</xdr:rowOff>
    </xdr:to>
    <xdr:cxnSp macro="">
      <xdr:nvCxnSpPr>
        <xdr:cNvPr id="41" name="直線矢印コネクタ 40">
          <a:extLst>
            <a:ext uri="{FF2B5EF4-FFF2-40B4-BE49-F238E27FC236}">
              <a16:creationId xmlns:a16="http://schemas.microsoft.com/office/drawing/2014/main" id="{1046EF2F-D68F-4A52-99FC-968CCC1C1A4B}"/>
            </a:ext>
          </a:extLst>
        </xdr:cNvPr>
        <xdr:cNvCxnSpPr>
          <a:stCxn id="40" idx="1"/>
        </xdr:cNvCxnSpPr>
      </xdr:nvCxnSpPr>
      <xdr:spPr>
        <a:xfrm flipH="1">
          <a:off x="2505076" y="3692210"/>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12</xdr:col>
      <xdr:colOff>209550</xdr:colOff>
      <xdr:row>23</xdr:row>
      <xdr:rowOff>180975</xdr:rowOff>
    </xdr:from>
    <xdr:ext cx="5295900" cy="354969"/>
    <xdr:sp macro="" textlink="">
      <xdr:nvSpPr>
        <xdr:cNvPr id="6" name="テキスト ボックス 5">
          <a:extLst>
            <a:ext uri="{FF2B5EF4-FFF2-40B4-BE49-F238E27FC236}">
              <a16:creationId xmlns:a16="http://schemas.microsoft.com/office/drawing/2014/main" id="{816ADEF0-2782-4D82-8391-BC76CEF8D0FC}"/>
            </a:ext>
          </a:extLst>
        </xdr:cNvPr>
        <xdr:cNvSpPr txBox="1"/>
      </xdr:nvSpPr>
      <xdr:spPr>
        <a:xfrm>
          <a:off x="3524250" y="4762500"/>
          <a:ext cx="5295900" cy="354969"/>
        </a:xfrm>
        <a:prstGeom prst="rect">
          <a:avLst/>
        </a:prstGeom>
        <a:solidFill>
          <a:schemeClr val="accent1">
            <a:lumMod val="20000"/>
            <a:lumOff val="80000"/>
            <a:alpha val="7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）を届け出る場合には、チェックをしてください</a:t>
          </a:r>
        </a:p>
      </xdr:txBody>
    </xdr:sp>
    <xdr:clientData/>
  </xdr:oneCellAnchor>
  <xdr:twoCellAnchor>
    <xdr:from>
      <xdr:col>19</xdr:col>
      <xdr:colOff>114300</xdr:colOff>
      <xdr:row>25</xdr:row>
      <xdr:rowOff>133350</xdr:rowOff>
    </xdr:from>
    <xdr:to>
      <xdr:col>21</xdr:col>
      <xdr:colOff>123825</xdr:colOff>
      <xdr:row>26</xdr:row>
      <xdr:rowOff>95250</xdr:rowOff>
    </xdr:to>
    <xdr:cxnSp macro="">
      <xdr:nvCxnSpPr>
        <xdr:cNvPr id="8" name="コネクタ: カギ線 7">
          <a:extLst>
            <a:ext uri="{FF2B5EF4-FFF2-40B4-BE49-F238E27FC236}">
              <a16:creationId xmlns:a16="http://schemas.microsoft.com/office/drawing/2014/main" id="{0EB81F40-3DA3-4B66-BDE7-C791FE12A740}"/>
            </a:ext>
          </a:extLst>
        </xdr:cNvPr>
        <xdr:cNvCxnSpPr/>
      </xdr:nvCxnSpPr>
      <xdr:spPr>
        <a:xfrm>
          <a:off x="5362575" y="5114925"/>
          <a:ext cx="561975" cy="161925"/>
        </a:xfrm>
        <a:prstGeom prst="bentConnector3">
          <a:avLst>
            <a:gd name="adj1" fmla="val -932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xdr:col>
      <xdr:colOff>57150</xdr:colOff>
      <xdr:row>1</xdr:row>
      <xdr:rowOff>123825</xdr:rowOff>
    </xdr:from>
    <xdr:ext cx="2162175" cy="755079"/>
    <xdr:sp macro="" textlink="">
      <xdr:nvSpPr>
        <xdr:cNvPr id="9" name="テキスト ボックス 8">
          <a:extLst>
            <a:ext uri="{FF2B5EF4-FFF2-40B4-BE49-F238E27FC236}">
              <a16:creationId xmlns:a16="http://schemas.microsoft.com/office/drawing/2014/main" id="{BF64085E-C326-46B6-86A7-DB085E79219F}"/>
            </a:ext>
          </a:extLst>
        </xdr:cNvPr>
        <xdr:cNvSpPr txBox="1"/>
      </xdr:nvSpPr>
      <xdr:spPr>
        <a:xfrm>
          <a:off x="333375" y="323850"/>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9525</xdr:colOff>
      <xdr:row>1</xdr:row>
      <xdr:rowOff>171450</xdr:rowOff>
    </xdr:from>
    <xdr:to>
      <xdr:col>17</xdr:col>
      <xdr:colOff>219075</xdr:colOff>
      <xdr:row>3</xdr:row>
      <xdr:rowOff>120365</xdr:rowOff>
    </xdr:to>
    <xdr:cxnSp macro="">
      <xdr:nvCxnSpPr>
        <xdr:cNvPr id="10" name="直線矢印コネクタ 9">
          <a:extLst>
            <a:ext uri="{FF2B5EF4-FFF2-40B4-BE49-F238E27FC236}">
              <a16:creationId xmlns:a16="http://schemas.microsoft.com/office/drawing/2014/main" id="{A4545B0C-1069-4028-8313-3E0AC2B8ACAD}"/>
            </a:ext>
          </a:extLst>
        </xdr:cNvPr>
        <xdr:cNvCxnSpPr>
          <a:stCxn id="9" idx="3"/>
        </xdr:cNvCxnSpPr>
      </xdr:nvCxnSpPr>
      <xdr:spPr>
        <a:xfrm flipV="1">
          <a:off x="2495550" y="371475"/>
          <a:ext cx="2419350" cy="3299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22</xdr:col>
      <xdr:colOff>66675</xdr:colOff>
      <xdr:row>6</xdr:row>
      <xdr:rowOff>180975</xdr:rowOff>
    </xdr:from>
    <xdr:ext cx="2781300" cy="367408"/>
    <xdr:sp macro="" textlink="">
      <xdr:nvSpPr>
        <xdr:cNvPr id="11" name="テキスト ボックス 10">
          <a:extLst>
            <a:ext uri="{FF2B5EF4-FFF2-40B4-BE49-F238E27FC236}">
              <a16:creationId xmlns:a16="http://schemas.microsoft.com/office/drawing/2014/main" id="{7FDE81A5-BA5D-4215-920D-D68219A0C3BF}"/>
            </a:ext>
          </a:extLst>
        </xdr:cNvPr>
        <xdr:cNvSpPr txBox="1"/>
      </xdr:nvSpPr>
      <xdr:spPr>
        <a:xfrm>
          <a:off x="6143625" y="1362075"/>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152400</xdr:colOff>
      <xdr:row>7</xdr:row>
      <xdr:rowOff>164654</xdr:rowOff>
    </xdr:from>
    <xdr:to>
      <xdr:col>22</xdr:col>
      <xdr:colOff>66675</xdr:colOff>
      <xdr:row>8</xdr:row>
      <xdr:rowOff>133350</xdr:rowOff>
    </xdr:to>
    <xdr:cxnSp macro="">
      <xdr:nvCxnSpPr>
        <xdr:cNvPr id="12" name="直線矢印コネクタ 11">
          <a:extLst>
            <a:ext uri="{FF2B5EF4-FFF2-40B4-BE49-F238E27FC236}">
              <a16:creationId xmlns:a16="http://schemas.microsoft.com/office/drawing/2014/main" id="{CD9A7C85-2535-4623-A742-B3E75C5E5009}"/>
            </a:ext>
          </a:extLst>
        </xdr:cNvPr>
        <xdr:cNvCxnSpPr>
          <a:stCxn id="11" idx="1"/>
        </xdr:cNvCxnSpPr>
      </xdr:nvCxnSpPr>
      <xdr:spPr>
        <a:xfrm flipH="1">
          <a:off x="5400675" y="1545779"/>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171450</xdr:colOff>
      <xdr:row>12</xdr:row>
      <xdr:rowOff>66675</xdr:rowOff>
    </xdr:from>
    <xdr:ext cx="4324350" cy="354969"/>
    <xdr:sp macro="" textlink="">
      <xdr:nvSpPr>
        <xdr:cNvPr id="13" name="テキスト ボックス 12">
          <a:extLst>
            <a:ext uri="{FF2B5EF4-FFF2-40B4-BE49-F238E27FC236}">
              <a16:creationId xmlns:a16="http://schemas.microsoft.com/office/drawing/2014/main" id="{E379BC42-EF08-4C29-B105-51CA29BE961F}"/>
            </a:ext>
          </a:extLst>
        </xdr:cNvPr>
        <xdr:cNvSpPr txBox="1"/>
      </xdr:nvSpPr>
      <xdr:spPr>
        <a:xfrm>
          <a:off x="4591050" y="2447925"/>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180975</xdr:colOff>
      <xdr:row>13</xdr:row>
      <xdr:rowOff>44135</xdr:rowOff>
    </xdr:from>
    <xdr:to>
      <xdr:col>16</xdr:col>
      <xdr:colOff>171450</xdr:colOff>
      <xdr:row>14</xdr:row>
      <xdr:rowOff>57150</xdr:rowOff>
    </xdr:to>
    <xdr:cxnSp macro="">
      <xdr:nvCxnSpPr>
        <xdr:cNvPr id="14" name="直線矢印コネクタ 13">
          <a:extLst>
            <a:ext uri="{FF2B5EF4-FFF2-40B4-BE49-F238E27FC236}">
              <a16:creationId xmlns:a16="http://schemas.microsoft.com/office/drawing/2014/main" id="{A7C2AFB7-4329-4756-8C2F-48F77079409C}"/>
            </a:ext>
          </a:extLst>
        </xdr:cNvPr>
        <xdr:cNvCxnSpPr>
          <a:stCxn id="13" idx="1"/>
        </xdr:cNvCxnSpPr>
      </xdr:nvCxnSpPr>
      <xdr:spPr>
        <a:xfrm flipH="1">
          <a:off x="1838325" y="2625410"/>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13</xdr:col>
      <xdr:colOff>28575</xdr:colOff>
      <xdr:row>17</xdr:row>
      <xdr:rowOff>123825</xdr:rowOff>
    </xdr:from>
    <xdr:ext cx="5295900" cy="354969"/>
    <xdr:sp macro="" textlink="">
      <xdr:nvSpPr>
        <xdr:cNvPr id="16" name="テキスト ボックス 15">
          <a:extLst>
            <a:ext uri="{FF2B5EF4-FFF2-40B4-BE49-F238E27FC236}">
              <a16:creationId xmlns:a16="http://schemas.microsoft.com/office/drawing/2014/main" id="{C8606236-8A46-4763-87A4-B4BAD12AF0D8}"/>
            </a:ext>
          </a:extLst>
        </xdr:cNvPr>
        <xdr:cNvSpPr txBox="1"/>
      </xdr:nvSpPr>
      <xdr:spPr>
        <a:xfrm>
          <a:off x="3619500" y="3505200"/>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8</xdr:col>
      <xdr:colOff>257175</xdr:colOff>
      <xdr:row>18</xdr:row>
      <xdr:rowOff>101285</xdr:rowOff>
    </xdr:from>
    <xdr:to>
      <xdr:col>13</xdr:col>
      <xdr:colOff>28575</xdr:colOff>
      <xdr:row>19</xdr:row>
      <xdr:rowOff>66675</xdr:rowOff>
    </xdr:to>
    <xdr:cxnSp macro="">
      <xdr:nvCxnSpPr>
        <xdr:cNvPr id="17" name="直線矢印コネクタ 16">
          <a:extLst>
            <a:ext uri="{FF2B5EF4-FFF2-40B4-BE49-F238E27FC236}">
              <a16:creationId xmlns:a16="http://schemas.microsoft.com/office/drawing/2014/main" id="{7774FAB9-FE09-4AFC-9ACA-532911D64593}"/>
            </a:ext>
          </a:extLst>
        </xdr:cNvPr>
        <xdr:cNvCxnSpPr>
          <a:stCxn id="16" idx="1"/>
        </xdr:cNvCxnSpPr>
      </xdr:nvCxnSpPr>
      <xdr:spPr>
        <a:xfrm flipH="1">
          <a:off x="2466975" y="3682685"/>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104775</xdr:colOff>
      <xdr:row>125</xdr:row>
      <xdr:rowOff>19050</xdr:rowOff>
    </xdr:from>
    <xdr:ext cx="2524125" cy="354969"/>
    <xdr:sp macro="" textlink="">
      <xdr:nvSpPr>
        <xdr:cNvPr id="18" name="テキスト ボックス 17">
          <a:extLst>
            <a:ext uri="{FF2B5EF4-FFF2-40B4-BE49-F238E27FC236}">
              <a16:creationId xmlns:a16="http://schemas.microsoft.com/office/drawing/2014/main" id="{9064ED5F-8013-4DDB-8E1F-37EB37B5B365}"/>
            </a:ext>
          </a:extLst>
        </xdr:cNvPr>
        <xdr:cNvSpPr txBox="1"/>
      </xdr:nvSpPr>
      <xdr:spPr>
        <a:xfrm>
          <a:off x="4248150" y="1500187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24</xdr:col>
      <xdr:colOff>142875</xdr:colOff>
      <xdr:row>125</xdr:row>
      <xdr:rowOff>190500</xdr:rowOff>
    </xdr:from>
    <xdr:to>
      <xdr:col>28</xdr:col>
      <xdr:colOff>104776</xdr:colOff>
      <xdr:row>127</xdr:row>
      <xdr:rowOff>85725</xdr:rowOff>
    </xdr:to>
    <xdr:cxnSp macro="">
      <xdr:nvCxnSpPr>
        <xdr:cNvPr id="19" name="直線矢印コネクタ 18">
          <a:extLst>
            <a:ext uri="{FF2B5EF4-FFF2-40B4-BE49-F238E27FC236}">
              <a16:creationId xmlns:a16="http://schemas.microsoft.com/office/drawing/2014/main" id="{F5924A99-929B-416F-9664-1ABF1CDE1907}"/>
            </a:ext>
          </a:extLst>
        </xdr:cNvPr>
        <xdr:cNvCxnSpPr>
          <a:stCxn id="18" idx="3"/>
        </xdr:cNvCxnSpPr>
      </xdr:nvCxnSpPr>
      <xdr:spPr>
        <a:xfrm>
          <a:off x="6772275" y="15173325"/>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28575</xdr:colOff>
      <xdr:row>76</xdr:row>
      <xdr:rowOff>0</xdr:rowOff>
    </xdr:from>
    <xdr:ext cx="2524125" cy="354969"/>
    <xdr:sp macro="" textlink="">
      <xdr:nvSpPr>
        <xdr:cNvPr id="20" name="テキスト ボックス 19">
          <a:extLst>
            <a:ext uri="{FF2B5EF4-FFF2-40B4-BE49-F238E27FC236}">
              <a16:creationId xmlns:a16="http://schemas.microsoft.com/office/drawing/2014/main" id="{34E93AC5-0B6E-45E7-9D22-CD2C3E884FF3}"/>
            </a:ext>
          </a:extLst>
        </xdr:cNvPr>
        <xdr:cNvSpPr txBox="1"/>
      </xdr:nvSpPr>
      <xdr:spPr>
        <a:xfrm>
          <a:off x="4448175" y="131826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66675</xdr:colOff>
      <xdr:row>76</xdr:row>
      <xdr:rowOff>171450</xdr:rowOff>
    </xdr:from>
    <xdr:to>
      <xdr:col>29</xdr:col>
      <xdr:colOff>28576</xdr:colOff>
      <xdr:row>78</xdr:row>
      <xdr:rowOff>66675</xdr:rowOff>
    </xdr:to>
    <xdr:cxnSp macro="">
      <xdr:nvCxnSpPr>
        <xdr:cNvPr id="21" name="直線矢印コネクタ 20">
          <a:extLst>
            <a:ext uri="{FF2B5EF4-FFF2-40B4-BE49-F238E27FC236}">
              <a16:creationId xmlns:a16="http://schemas.microsoft.com/office/drawing/2014/main" id="{4DCFFCD4-FF39-4076-AC3B-2D4AF39E60DF}"/>
            </a:ext>
          </a:extLst>
        </xdr:cNvPr>
        <xdr:cNvCxnSpPr>
          <a:stCxn id="20" idx="3"/>
        </xdr:cNvCxnSpPr>
      </xdr:nvCxnSpPr>
      <xdr:spPr>
        <a:xfrm>
          <a:off x="6972300" y="1335405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19050</xdr:colOff>
      <xdr:row>63</xdr:row>
      <xdr:rowOff>180975</xdr:rowOff>
    </xdr:from>
    <xdr:ext cx="8924925" cy="1009650"/>
    <xdr:sp macro="" textlink="">
      <xdr:nvSpPr>
        <xdr:cNvPr id="22" name="テキスト ボックス 21">
          <a:extLst>
            <a:ext uri="{FF2B5EF4-FFF2-40B4-BE49-F238E27FC236}">
              <a16:creationId xmlns:a16="http://schemas.microsoft.com/office/drawing/2014/main" id="{6C7FD5FB-18EA-4AB4-8552-E03F0E6A721C}"/>
            </a:ext>
          </a:extLst>
        </xdr:cNvPr>
        <xdr:cNvSpPr txBox="1"/>
      </xdr:nvSpPr>
      <xdr:spPr>
        <a:xfrm>
          <a:off x="19050" y="11163300"/>
          <a:ext cx="8924925" cy="10096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21</xdr:col>
      <xdr:colOff>19050</xdr:colOff>
      <xdr:row>70</xdr:row>
      <xdr:rowOff>19050</xdr:rowOff>
    </xdr:from>
    <xdr:ext cx="2247898" cy="354969"/>
    <xdr:sp macro="" textlink="">
      <xdr:nvSpPr>
        <xdr:cNvPr id="23" name="テキスト ボックス 22">
          <a:extLst>
            <a:ext uri="{FF2B5EF4-FFF2-40B4-BE49-F238E27FC236}">
              <a16:creationId xmlns:a16="http://schemas.microsoft.com/office/drawing/2014/main" id="{4048D51D-3E49-433C-ABE2-65952998B9EF}"/>
            </a:ext>
          </a:extLst>
        </xdr:cNvPr>
        <xdr:cNvSpPr txBox="1"/>
      </xdr:nvSpPr>
      <xdr:spPr>
        <a:xfrm>
          <a:off x="5819775" y="1200150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28575</xdr:colOff>
      <xdr:row>51</xdr:row>
      <xdr:rowOff>9525</xdr:rowOff>
    </xdr:from>
    <xdr:ext cx="9039225" cy="1181100"/>
    <xdr:sp macro="" textlink="">
      <xdr:nvSpPr>
        <xdr:cNvPr id="24" name="テキスト ボックス 23">
          <a:extLst>
            <a:ext uri="{FF2B5EF4-FFF2-40B4-BE49-F238E27FC236}">
              <a16:creationId xmlns:a16="http://schemas.microsoft.com/office/drawing/2014/main" id="{7D4DC5B4-724F-493A-AABA-CCD8C2ED5421}"/>
            </a:ext>
          </a:extLst>
        </xdr:cNvPr>
        <xdr:cNvSpPr txBox="1"/>
      </xdr:nvSpPr>
      <xdr:spPr>
        <a:xfrm>
          <a:off x="28575" y="9591675"/>
          <a:ext cx="9039225" cy="1181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20</xdr:col>
      <xdr:colOff>247650</xdr:colOff>
      <xdr:row>55</xdr:row>
      <xdr:rowOff>190500</xdr:rowOff>
    </xdr:from>
    <xdr:ext cx="2247898" cy="354969"/>
    <xdr:sp macro="" textlink="">
      <xdr:nvSpPr>
        <xdr:cNvPr id="25" name="テキスト ボックス 24">
          <a:extLst>
            <a:ext uri="{FF2B5EF4-FFF2-40B4-BE49-F238E27FC236}">
              <a16:creationId xmlns:a16="http://schemas.microsoft.com/office/drawing/2014/main" id="{4B8C36D7-6EFD-40C5-9C20-5D1F667177AA}"/>
            </a:ext>
          </a:extLst>
        </xdr:cNvPr>
        <xdr:cNvSpPr txBox="1"/>
      </xdr:nvSpPr>
      <xdr:spPr>
        <a:xfrm>
          <a:off x="5772150" y="1057275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15</xdr:col>
      <xdr:colOff>133350</xdr:colOff>
      <xdr:row>46</xdr:row>
      <xdr:rowOff>0</xdr:rowOff>
    </xdr:from>
    <xdr:ext cx="2771775" cy="354969"/>
    <xdr:sp macro="" textlink="">
      <xdr:nvSpPr>
        <xdr:cNvPr id="26" name="テキスト ボックス 25">
          <a:extLst>
            <a:ext uri="{FF2B5EF4-FFF2-40B4-BE49-F238E27FC236}">
              <a16:creationId xmlns:a16="http://schemas.microsoft.com/office/drawing/2014/main" id="{AAB9F4F9-F022-48B1-BEEE-9F52C56DC09E}"/>
            </a:ext>
          </a:extLst>
        </xdr:cNvPr>
        <xdr:cNvSpPr txBox="1"/>
      </xdr:nvSpPr>
      <xdr:spPr>
        <a:xfrm>
          <a:off x="4276725" y="918210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18</xdr:col>
      <xdr:colOff>200025</xdr:colOff>
      <xdr:row>39</xdr:row>
      <xdr:rowOff>0</xdr:rowOff>
    </xdr:from>
    <xdr:ext cx="1971674" cy="354969"/>
    <xdr:sp macro="" textlink="">
      <xdr:nvSpPr>
        <xdr:cNvPr id="27" name="テキスト ボックス 26">
          <a:extLst>
            <a:ext uri="{FF2B5EF4-FFF2-40B4-BE49-F238E27FC236}">
              <a16:creationId xmlns:a16="http://schemas.microsoft.com/office/drawing/2014/main" id="{59315534-B52D-4D2C-AD6E-353ACE27A10D}"/>
            </a:ext>
          </a:extLst>
        </xdr:cNvPr>
        <xdr:cNvSpPr txBox="1"/>
      </xdr:nvSpPr>
      <xdr:spPr>
        <a:xfrm>
          <a:off x="5172075" y="778192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oneCellAnchor>
    <xdr:from>
      <xdr:col>18</xdr:col>
      <xdr:colOff>19051</xdr:colOff>
      <xdr:row>29</xdr:row>
      <xdr:rowOff>57150</xdr:rowOff>
    </xdr:from>
    <xdr:ext cx="3905250" cy="354969"/>
    <xdr:sp macro="" textlink="">
      <xdr:nvSpPr>
        <xdr:cNvPr id="28" name="テキスト ボックス 27">
          <a:extLst>
            <a:ext uri="{FF2B5EF4-FFF2-40B4-BE49-F238E27FC236}">
              <a16:creationId xmlns:a16="http://schemas.microsoft.com/office/drawing/2014/main" id="{93143BA7-665B-4FC1-B429-2B564D928CC5}"/>
            </a:ext>
          </a:extLst>
        </xdr:cNvPr>
        <xdr:cNvSpPr txBox="1"/>
      </xdr:nvSpPr>
      <xdr:spPr>
        <a:xfrm>
          <a:off x="4991101" y="583882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96</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24</xdr:col>
      <xdr:colOff>1</xdr:colOff>
      <xdr:row>31</xdr:row>
      <xdr:rowOff>9525</xdr:rowOff>
    </xdr:from>
    <xdr:to>
      <xdr:col>26</xdr:col>
      <xdr:colOff>66676</xdr:colOff>
      <xdr:row>33</xdr:row>
      <xdr:rowOff>85725</xdr:rowOff>
    </xdr:to>
    <xdr:cxnSp macro="">
      <xdr:nvCxnSpPr>
        <xdr:cNvPr id="29" name="コネクタ: カギ線 28">
          <a:extLst>
            <a:ext uri="{FF2B5EF4-FFF2-40B4-BE49-F238E27FC236}">
              <a16:creationId xmlns:a16="http://schemas.microsoft.com/office/drawing/2014/main" id="{0657C166-839C-44A4-B4A3-F09D54ED7766}"/>
            </a:ext>
          </a:extLst>
        </xdr:cNvPr>
        <xdr:cNvCxnSpPr/>
      </xdr:nvCxnSpPr>
      <xdr:spPr>
        <a:xfrm>
          <a:off x="6629401" y="6191250"/>
          <a:ext cx="619125" cy="476250"/>
        </a:xfrm>
        <a:prstGeom prst="bentConnector3">
          <a:avLst>
            <a:gd name="adj1" fmla="val 50000"/>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47625</xdr:colOff>
      <xdr:row>148</xdr:row>
      <xdr:rowOff>571500</xdr:rowOff>
    </xdr:from>
    <xdr:ext cx="2524125" cy="354969"/>
    <xdr:sp macro="" textlink="">
      <xdr:nvSpPr>
        <xdr:cNvPr id="30" name="テキスト ボックス 29">
          <a:extLst>
            <a:ext uri="{FF2B5EF4-FFF2-40B4-BE49-F238E27FC236}">
              <a16:creationId xmlns:a16="http://schemas.microsoft.com/office/drawing/2014/main" id="{E8BCEAB1-B4DC-430B-AC8F-05BABE2E3D47}"/>
            </a:ext>
          </a:extLst>
        </xdr:cNvPr>
        <xdr:cNvSpPr txBox="1"/>
      </xdr:nvSpPr>
      <xdr:spPr>
        <a:xfrm>
          <a:off x="47625" y="1899285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171450</xdr:colOff>
      <xdr:row>144</xdr:row>
      <xdr:rowOff>0</xdr:rowOff>
    </xdr:from>
    <xdr:ext cx="2419351" cy="617605"/>
    <xdr:sp macro="" textlink="">
      <xdr:nvSpPr>
        <xdr:cNvPr id="31" name="テキスト ボックス 30">
          <a:extLst>
            <a:ext uri="{FF2B5EF4-FFF2-40B4-BE49-F238E27FC236}">
              <a16:creationId xmlns:a16="http://schemas.microsoft.com/office/drawing/2014/main" id="{02C06D15-20F3-4D31-91A0-0A8ACEA3DDCD}"/>
            </a:ext>
          </a:extLst>
        </xdr:cNvPr>
        <xdr:cNvSpPr txBox="1"/>
      </xdr:nvSpPr>
      <xdr:spPr>
        <a:xfrm>
          <a:off x="6524625" y="17754600"/>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171451</xdr:colOff>
      <xdr:row>144</xdr:row>
      <xdr:rowOff>133350</xdr:rowOff>
    </xdr:from>
    <xdr:to>
      <xdr:col>23</xdr:col>
      <xdr:colOff>171450</xdr:colOff>
      <xdr:row>145</xdr:row>
      <xdr:rowOff>108778</xdr:rowOff>
    </xdr:to>
    <xdr:cxnSp macro="">
      <xdr:nvCxnSpPr>
        <xdr:cNvPr id="32" name="直線矢印コネクタ 31">
          <a:extLst>
            <a:ext uri="{FF2B5EF4-FFF2-40B4-BE49-F238E27FC236}">
              <a16:creationId xmlns:a16="http://schemas.microsoft.com/office/drawing/2014/main" id="{76AA07B2-938D-4117-9A01-77ECF5F5D014}"/>
            </a:ext>
          </a:extLst>
        </xdr:cNvPr>
        <xdr:cNvCxnSpPr>
          <a:stCxn id="31" idx="1"/>
        </xdr:cNvCxnSpPr>
      </xdr:nvCxnSpPr>
      <xdr:spPr>
        <a:xfrm flipH="1" flipV="1">
          <a:off x="5419726" y="17887950"/>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19</xdr:col>
      <xdr:colOff>228601</xdr:colOff>
      <xdr:row>145</xdr:row>
      <xdr:rowOff>108778</xdr:rowOff>
    </xdr:from>
    <xdr:to>
      <xdr:col>23</xdr:col>
      <xdr:colOff>171450</xdr:colOff>
      <xdr:row>147</xdr:row>
      <xdr:rowOff>161925</xdr:rowOff>
    </xdr:to>
    <xdr:cxnSp macro="">
      <xdr:nvCxnSpPr>
        <xdr:cNvPr id="33" name="直線矢印コネクタ 32">
          <a:extLst>
            <a:ext uri="{FF2B5EF4-FFF2-40B4-BE49-F238E27FC236}">
              <a16:creationId xmlns:a16="http://schemas.microsoft.com/office/drawing/2014/main" id="{93B3645A-784B-4F70-8B49-FB0D61C817EC}"/>
            </a:ext>
          </a:extLst>
        </xdr:cNvPr>
        <xdr:cNvCxnSpPr>
          <a:stCxn id="31" idx="1"/>
        </xdr:cNvCxnSpPr>
      </xdr:nvCxnSpPr>
      <xdr:spPr>
        <a:xfrm flipH="1">
          <a:off x="5476876" y="18063403"/>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topLeftCell="A6" zoomScaleNormal="100" zoomScaleSheetLayoutView="100" workbookViewId="0">
      <selection activeCell="R9" sqref="R9"/>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2" t="s">
        <v>2</v>
      </c>
      <c r="C6" s="522"/>
      <c r="D6" s="522"/>
      <c r="E6" s="524" t="s">
        <v>1775</v>
      </c>
      <c r="F6" s="525"/>
      <c r="G6" s="526"/>
      <c r="H6" s="213"/>
      <c r="I6" s="521" t="s">
        <v>3</v>
      </c>
      <c r="J6" s="521"/>
      <c r="K6" s="521"/>
      <c r="L6" s="213"/>
      <c r="M6" s="218"/>
    </row>
    <row r="7" spans="1:15" ht="22.5" customHeight="1">
      <c r="A7" s="219"/>
      <c r="B7" s="523" t="s">
        <v>4</v>
      </c>
      <c r="C7" s="523"/>
      <c r="D7" s="523"/>
      <c r="E7" s="527"/>
      <c r="F7" s="528"/>
      <c r="G7" s="529"/>
      <c r="H7" s="213"/>
      <c r="I7" s="521"/>
      <c r="J7" s="521"/>
      <c r="K7" s="521"/>
      <c r="L7" s="213"/>
      <c r="M7" s="218"/>
    </row>
    <row r="8" spans="1:15" ht="11.25" customHeight="1">
      <c r="A8" s="220"/>
      <c r="B8" s="221"/>
      <c r="C8" s="221"/>
      <c r="D8" s="221"/>
      <c r="E8" s="180"/>
      <c r="F8" s="180"/>
      <c r="G8" s="180"/>
      <c r="H8" s="180"/>
      <c r="I8" s="180"/>
      <c r="J8" s="180"/>
      <c r="K8" s="180"/>
      <c r="L8" s="180"/>
      <c r="M8" s="222"/>
    </row>
    <row r="9" spans="1:15" ht="22.5" customHeight="1">
      <c r="A9" s="220"/>
      <c r="B9" s="530" t="s">
        <v>5</v>
      </c>
      <c r="C9" s="530"/>
      <c r="D9" s="530"/>
      <c r="E9" s="180"/>
      <c r="F9" s="180"/>
      <c r="G9" s="180"/>
      <c r="H9" s="180"/>
      <c r="I9" s="180"/>
      <c r="J9" s="180"/>
      <c r="K9" s="180"/>
      <c r="L9" s="180"/>
      <c r="M9" s="222"/>
    </row>
    <row r="10" spans="1:15" ht="22.5" customHeight="1">
      <c r="A10" s="220"/>
      <c r="B10" s="533" t="s">
        <v>6</v>
      </c>
      <c r="C10" s="533"/>
      <c r="D10" s="533"/>
      <c r="E10" s="534" t="s">
        <v>1776</v>
      </c>
      <c r="F10" s="534"/>
      <c r="G10" s="534"/>
      <c r="H10" s="534"/>
      <c r="I10" s="180"/>
      <c r="J10" s="180"/>
      <c r="K10" s="180"/>
      <c r="L10" s="180"/>
      <c r="M10" s="222"/>
    </row>
    <row r="11" spans="1:15" ht="22.5" customHeight="1">
      <c r="A11" s="220"/>
      <c r="B11" s="533" t="s">
        <v>7</v>
      </c>
      <c r="C11" s="533"/>
      <c r="D11" s="533"/>
      <c r="E11" s="534" t="s">
        <v>1777</v>
      </c>
      <c r="F11" s="534"/>
      <c r="G11" s="534"/>
      <c r="H11" s="534"/>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5" t="s">
        <v>1778</v>
      </c>
      <c r="D14" s="535"/>
      <c r="E14" s="535"/>
      <c r="F14" s="535"/>
      <c r="G14" s="535"/>
      <c r="H14" s="535"/>
      <c r="I14" s="535"/>
      <c r="J14" s="405"/>
      <c r="K14" s="405"/>
      <c r="L14" s="245"/>
      <c r="M14" s="223"/>
    </row>
    <row r="15" spans="1:15" ht="33.75" customHeight="1">
      <c r="A15" s="217"/>
      <c r="B15" s="234"/>
      <c r="C15" s="546" t="s">
        <v>1784</v>
      </c>
      <c r="D15" s="546"/>
      <c r="E15" s="546"/>
      <c r="F15" s="546"/>
      <c r="G15" s="546"/>
      <c r="H15" s="546"/>
      <c r="I15" s="546"/>
      <c r="J15" s="539" t="s">
        <v>9</v>
      </c>
      <c r="K15" s="539"/>
      <c r="L15" s="540"/>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
      </c>
      <c r="L17" s="245"/>
      <c r="M17" s="223"/>
      <c r="O17" s="251">
        <f>COUNTIF(O18:O21,"TRUE")</f>
        <v>4</v>
      </c>
    </row>
    <row r="18" spans="1:15" ht="36.75" customHeight="1">
      <c r="A18" s="217"/>
      <c r="B18" s="246"/>
      <c r="C18" s="531" t="s">
        <v>10</v>
      </c>
      <c r="D18" s="531"/>
      <c r="E18" s="531"/>
      <c r="F18" s="531"/>
      <c r="G18" s="531"/>
      <c r="H18" s="531"/>
      <c r="I18" s="531"/>
      <c r="J18" s="531"/>
      <c r="K18" s="531"/>
      <c r="L18" s="532"/>
      <c r="M18" s="240"/>
      <c r="O18" s="251" t="b">
        <v>1</v>
      </c>
    </row>
    <row r="19" spans="1:15" ht="36.75" customHeight="1">
      <c r="A19" s="217"/>
      <c r="B19" s="246"/>
      <c r="C19" s="531" t="s">
        <v>11</v>
      </c>
      <c r="D19" s="531"/>
      <c r="E19" s="531"/>
      <c r="F19" s="531"/>
      <c r="G19" s="531"/>
      <c r="H19" s="531"/>
      <c r="I19" s="531"/>
      <c r="J19" s="531"/>
      <c r="K19" s="531"/>
      <c r="L19" s="532"/>
      <c r="M19" s="240"/>
      <c r="O19" s="251" t="b">
        <v>1</v>
      </c>
    </row>
    <row r="20" spans="1:15" ht="36.75" customHeight="1">
      <c r="A20" s="217"/>
      <c r="B20" s="246"/>
      <c r="C20" s="531" t="s">
        <v>12</v>
      </c>
      <c r="D20" s="531"/>
      <c r="E20" s="531"/>
      <c r="F20" s="531"/>
      <c r="G20" s="531"/>
      <c r="H20" s="531"/>
      <c r="I20" s="531"/>
      <c r="J20" s="531"/>
      <c r="K20" s="531"/>
      <c r="L20" s="532"/>
      <c r="M20" s="240"/>
      <c r="O20" s="251" t="b">
        <v>1</v>
      </c>
    </row>
    <row r="21" spans="1:15" ht="36.75" customHeight="1">
      <c r="A21" s="217"/>
      <c r="B21" s="246"/>
      <c r="C21" s="531" t="s">
        <v>13</v>
      </c>
      <c r="D21" s="531"/>
      <c r="E21" s="531"/>
      <c r="F21" s="531"/>
      <c r="G21" s="531"/>
      <c r="H21" s="531"/>
      <c r="I21" s="531"/>
      <c r="J21" s="531"/>
      <c r="K21" s="531"/>
      <c r="L21" s="532"/>
      <c r="M21" s="240"/>
      <c r="O21" s="251" t="b">
        <v>1</v>
      </c>
    </row>
    <row r="22" spans="1:15" ht="15" customHeight="1">
      <c r="A22" s="217"/>
      <c r="B22" s="234"/>
      <c r="D22" s="541"/>
      <c r="E22" s="541"/>
      <c r="F22" s="541"/>
      <c r="G22" s="541"/>
      <c r="H22" s="541"/>
      <c r="I22" s="541"/>
      <c r="J22" s="541"/>
      <c r="K22" s="541"/>
      <c r="L22" s="542"/>
      <c r="M22" s="223"/>
    </row>
    <row r="23" spans="1:15" ht="22.5" customHeight="1">
      <c r="A23" s="217"/>
      <c r="B23" s="543" t="s">
        <v>14</v>
      </c>
      <c r="C23" s="544"/>
      <c r="D23" s="544"/>
      <c r="E23" s="544"/>
      <c r="F23" s="544"/>
      <c r="G23" s="544"/>
      <c r="H23" s="544"/>
      <c r="I23" s="544"/>
      <c r="J23" s="544"/>
      <c r="K23" s="544"/>
      <c r="L23" s="545"/>
      <c r="M23" s="241"/>
    </row>
    <row r="24" spans="1:15" ht="15" customHeight="1">
      <c r="A24" s="217"/>
      <c r="B24" s="234"/>
      <c r="L24" s="245"/>
      <c r="M24" s="223"/>
    </row>
    <row r="25" spans="1:15" ht="22.5" customHeight="1">
      <c r="A25" s="217"/>
      <c r="B25" s="235" t="s">
        <v>15</v>
      </c>
      <c r="C25" s="247">
        <v>6</v>
      </c>
      <c r="D25" s="224" t="s">
        <v>16</v>
      </c>
      <c r="E25" s="247">
        <v>9</v>
      </c>
      <c r="F25" s="224" t="s">
        <v>17</v>
      </c>
      <c r="G25" s="247">
        <v>30</v>
      </c>
      <c r="H25" s="224" t="s">
        <v>18</v>
      </c>
      <c r="L25" s="245"/>
      <c r="M25" s="223"/>
    </row>
    <row r="26" spans="1:15" ht="15" customHeight="1">
      <c r="A26" s="217"/>
      <c r="B26" s="234"/>
      <c r="L26" s="245"/>
      <c r="M26" s="223"/>
    </row>
    <row r="27" spans="1:15" ht="22.5" customHeight="1">
      <c r="A27" s="217"/>
      <c r="B27" s="234"/>
      <c r="C27" s="225" t="s">
        <v>19</v>
      </c>
      <c r="H27" s="538" t="s">
        <v>1779</v>
      </c>
      <c r="I27" s="538"/>
      <c r="J27" s="538"/>
      <c r="K27" s="538"/>
      <c r="L27" s="245"/>
      <c r="M27" s="223"/>
    </row>
    <row r="28" spans="1:15" ht="22.5" customHeight="1">
      <c r="A28" s="217"/>
      <c r="B28" s="234"/>
      <c r="C28" s="225" t="s">
        <v>20</v>
      </c>
      <c r="H28" s="538" t="s">
        <v>1782</v>
      </c>
      <c r="I28" s="538"/>
      <c r="J28" s="538"/>
      <c r="K28" s="538"/>
      <c r="L28" s="245"/>
      <c r="M28" s="223"/>
    </row>
    <row r="29" spans="1:15" ht="15" customHeight="1">
      <c r="A29" s="217"/>
      <c r="B29" s="234"/>
      <c r="L29" s="245"/>
      <c r="M29" s="223"/>
    </row>
    <row r="30" spans="1:15" ht="22.5" customHeight="1">
      <c r="A30" s="217"/>
      <c r="B30" s="234"/>
      <c r="G30" s="179" t="s">
        <v>21</v>
      </c>
      <c r="I30" s="536" t="s">
        <v>1776</v>
      </c>
      <c r="J30" s="536"/>
      <c r="K30" s="536"/>
      <c r="L30" s="245"/>
      <c r="M30" s="223"/>
    </row>
    <row r="31" spans="1:15" ht="15" customHeight="1">
      <c r="A31" s="217"/>
      <c r="B31" s="234"/>
      <c r="L31" s="245"/>
      <c r="M31" s="223"/>
    </row>
    <row r="32" spans="1:15" ht="22.5" customHeight="1">
      <c r="A32" s="217"/>
      <c r="B32" s="537" t="s">
        <v>1780</v>
      </c>
      <c r="C32" s="536"/>
      <c r="D32" s="536"/>
      <c r="E32" s="536"/>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EzLrqoBUqNW82t9uphdK0CiqfYJ3nPYXU5b3+nMgL5chgg8/NPSbSh/18wwbR2JNtKp9dadcZLwYril+uO28Fg==" saltValue="uF5k6bdVSG5pU3Nn07Vd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140"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445</v>
      </c>
      <c r="B2" s="585"/>
      <c r="C2" s="585"/>
      <c r="D2" s="585"/>
      <c r="E2" s="585"/>
      <c r="F2" s="585"/>
      <c r="G2" s="585"/>
      <c r="H2" s="585"/>
      <c r="I2" s="585"/>
      <c r="J2" s="585"/>
      <c r="K2" s="585"/>
      <c r="L2" s="585"/>
      <c r="M2" s="585"/>
      <c r="N2" s="585"/>
      <c r="O2" s="585"/>
      <c r="P2" s="585"/>
      <c r="Q2" s="585"/>
      <c r="R2" s="585"/>
      <c r="S2" s="585"/>
      <c r="T2" s="586"/>
      <c r="U2" s="58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777" t="str">
        <f>IF('様式95_外来・在宅ベースアップ評価料（Ⅰ）'!H5=0,"",'様式95_外来・在宅ベースアップ評価料（Ⅰ）'!H5)</f>
        <v>1234567</v>
      </c>
      <c r="Y4" s="778"/>
      <c r="Z4" s="778"/>
      <c r="AA4" s="778"/>
      <c r="AB4" s="778"/>
      <c r="AC4" s="778"/>
      <c r="AD4" s="778"/>
      <c r="AE4" s="778"/>
      <c r="AF4" s="778"/>
      <c r="AG4" s="77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7" t="str">
        <f>IF('様式95_外来・在宅ベースアップ評価料（Ⅰ）'!H6=0,"",'様式95_外来・在宅ベースアップ評価料（Ⅰ）'!H6)</f>
        <v>●●歯科医院</v>
      </c>
      <c r="Y5" s="778"/>
      <c r="Z5" s="778"/>
      <c r="AA5" s="778"/>
      <c r="AB5" s="778"/>
      <c r="AC5" s="778"/>
      <c r="AD5" s="778"/>
      <c r="AE5" s="778"/>
      <c r="AF5" s="778"/>
      <c r="AG5" s="779"/>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25" t="s">
        <v>15</v>
      </c>
      <c r="C12" s="644"/>
      <c r="D12" s="644"/>
      <c r="E12" s="772">
        <f>IF('（別添）_計画書（無床診療所及びⅡを算定する有床診療所）'!E16=0,"",'（別添）_計画書（無床診療所及びⅡを算定する有床診療所）'!E16)</f>
        <v>6</v>
      </c>
      <c r="F12" s="772"/>
      <c r="G12" s="20" t="s">
        <v>16</v>
      </c>
      <c r="H12" s="772">
        <f>IF('（別添）_計画書（無床診療所及びⅡを算定する有床診療所）'!H16=0,"",'（別添）_計画書（無床診療所及びⅡを算定する有床診療所）'!H16)</f>
        <v>10</v>
      </c>
      <c r="I12" s="772"/>
      <c r="J12" s="20" t="s">
        <v>264</v>
      </c>
      <c r="K12" s="20"/>
      <c r="L12" s="20" t="s">
        <v>265</v>
      </c>
      <c r="M12" s="20" t="s">
        <v>15</v>
      </c>
      <c r="N12" s="20"/>
      <c r="O12" s="772">
        <f>IF('（別添）_計画書（無床診療所及びⅡを算定する有床診療所）'!O16=0,"",'（別添）_計画書（無床診療所及びⅡを算定する有床診療所）'!O16)</f>
        <v>7</v>
      </c>
      <c r="P12" s="772"/>
      <c r="Q12" s="20" t="s">
        <v>16</v>
      </c>
      <c r="R12" s="772">
        <f>IF('（別添）_計画書（無床診療所及びⅡを算定する有床診療所）'!R16=0,"",'（別添）_計画書（無床診療所及びⅡを算定する有床診療所）'!R16)</f>
        <v>3</v>
      </c>
      <c r="S12" s="772"/>
      <c r="T12" s="21" t="s">
        <v>264</v>
      </c>
      <c r="V12" s="773">
        <f>'（別添）_計画書（無床診療所及びⅡを算定する有床診療所）'!V16</f>
        <v>6</v>
      </c>
      <c r="W12" s="773"/>
      <c r="X12" s="773"/>
      <c r="Y12" s="77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5" t="s">
        <v>15</v>
      </c>
      <c r="C15" s="644"/>
      <c r="D15" s="644"/>
      <c r="E15" s="772">
        <f>IF('（別添）_計画書（無床診療所及びⅡを算定する有床診療所）'!E21=0,"",'（別添）_計画書（無床診療所及びⅡを算定する有床診療所）'!E21)</f>
        <v>6</v>
      </c>
      <c r="F15" s="772"/>
      <c r="G15" s="20" t="s">
        <v>16</v>
      </c>
      <c r="H15" s="772">
        <f>IF('（別添）_計画書（無床診療所及びⅡを算定する有床診療所）'!H21=0,"",'（別添）_計画書（無床診療所及びⅡを算定する有床診療所）'!H21)</f>
        <v>10</v>
      </c>
      <c r="I15" s="772"/>
      <c r="J15" s="20" t="s">
        <v>264</v>
      </c>
      <c r="K15" s="20"/>
      <c r="L15" s="20" t="s">
        <v>265</v>
      </c>
      <c r="M15" s="20" t="s">
        <v>15</v>
      </c>
      <c r="N15" s="20"/>
      <c r="O15" s="600"/>
      <c r="P15" s="600"/>
      <c r="Q15" s="20" t="s">
        <v>16</v>
      </c>
      <c r="R15" s="600"/>
      <c r="S15" s="600"/>
      <c r="T15" s="21" t="s">
        <v>264</v>
      </c>
      <c r="V15" s="773" t="str">
        <f>IFERROR(IF(E15=O15,R15-H15+1,IF(O15-E15=1,12-H15+1+R15,IF(O15-E15=2,12-H15+1+R15+12,"エラー"))),1)</f>
        <v>エラー</v>
      </c>
      <c r="W15" s="773"/>
      <c r="X15" s="773"/>
      <c r="Y15" s="77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67"/>
      <c r="Y17" s="767"/>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5" t="s">
        <v>342</v>
      </c>
      <c r="Y18" s="776"/>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4"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4" ht="16.149999999999999" hidden="1" customHeight="1" outlineLevel="1">
      <c r="A22" s="492"/>
      <c r="B22" s="493" t="s">
        <v>395</v>
      </c>
      <c r="C22" s="494" t="s">
        <v>15</v>
      </c>
      <c r="D22" s="689">
        <f>E15</f>
        <v>6</v>
      </c>
      <c r="E22" s="689"/>
      <c r="F22" s="495" t="s">
        <v>16</v>
      </c>
      <c r="G22" s="689">
        <f>H15</f>
        <v>10</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4"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4"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4"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row>
    <row r="27" spans="1:34"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4" ht="16.149999999999999" hidden="1" customHeight="1" outlineLevel="1">
      <c r="A28" s="492"/>
      <c r="B28" s="493" t="s">
        <v>395</v>
      </c>
      <c r="C28" s="494" t="s">
        <v>15</v>
      </c>
      <c r="D28" s="689">
        <f>IF(D22="","",D22)</f>
        <v>6</v>
      </c>
      <c r="E28" s="689"/>
      <c r="F28" s="495" t="s">
        <v>16</v>
      </c>
      <c r="G28" s="689">
        <f>IF(G22="","",G22)</f>
        <v>10</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4"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4"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4"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4"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f>IF(D22="","",D22)</f>
        <v>6</v>
      </c>
      <c r="E35" s="689"/>
      <c r="F35" s="495" t="s">
        <v>16</v>
      </c>
      <c r="G35" s="689">
        <f>IF(G22="","",G22)</f>
        <v>10</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8"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 t="shared" si="1"/>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c r="AA39" s="697"/>
      <c r="AB39" s="697"/>
      <c r="AC39" s="697"/>
      <c r="AD39" s="697"/>
      <c r="AE39" s="697"/>
      <c r="AF39" s="697"/>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c r="AA40" s="697"/>
      <c r="AB40" s="697"/>
      <c r="AC40" s="697"/>
      <c r="AD40" s="697"/>
      <c r="AE40" s="697"/>
      <c r="AF40" s="697"/>
      <c r="AG40" s="499" t="s">
        <v>270</v>
      </c>
      <c r="AH40" s="206"/>
      <c r="AI40" s="206"/>
      <c r="AJ40" s="206"/>
      <c r="AK40" s="206"/>
      <c r="AL40" s="206"/>
      <c r="AM40" s="206"/>
      <c r="AN40" s="206"/>
      <c r="AO40" s="206"/>
      <c r="AP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38">
        <f>AB46-AB50+AB51</f>
        <v>0</v>
      </c>
      <c r="AC54" s="738"/>
      <c r="AD54" s="738"/>
      <c r="AE54" s="738"/>
      <c r="AF54" s="738"/>
      <c r="AG54" s="9" t="s">
        <v>270</v>
      </c>
      <c r="AQ54" s="176"/>
    </row>
    <row r="55" spans="1:43" ht="15.6" customHeight="1" thickBot="1">
      <c r="A55" s="739" t="s">
        <v>1760</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1"/>
      <c r="AC55" s="741"/>
      <c r="AD55" s="741"/>
      <c r="AE55" s="741"/>
      <c r="AF55" s="74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f>Z41</f>
        <v>0</v>
      </c>
      <c r="AC61" s="599"/>
      <c r="AD61" s="599"/>
      <c r="AE61" s="599"/>
      <c r="AF61" s="599"/>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2"/>
      <c r="AC62" s="732"/>
      <c r="AD62" s="732"/>
      <c r="AE62" s="732"/>
      <c r="AF62" s="732"/>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2"/>
      <c r="AC63" s="732"/>
      <c r="AD63" s="732"/>
      <c r="AE63" s="732"/>
      <c r="AF63" s="732"/>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AB59-SUM(AB64:AF65)</f>
        <v>0</v>
      </c>
      <c r="AC66" s="680"/>
      <c r="AD66" s="680"/>
      <c r="AE66" s="680"/>
      <c r="AF66" s="680"/>
      <c r="AG66" s="315" t="s">
        <v>270</v>
      </c>
    </row>
    <row r="67" spans="1:43" ht="16.149999999999999" hidden="1" customHeight="1" outlineLevel="1" thickBot="1">
      <c r="A67" s="725" t="s">
        <v>412</v>
      </c>
      <c r="B67" s="726"/>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7"/>
      <c r="AC67" s="727"/>
      <c r="AD67" s="727"/>
      <c r="AE67" s="727"/>
      <c r="AF67" s="727"/>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7">
        <f>'（別添）_計画書（無床診療所及びⅡを算定する有床診療所）'!AB74</f>
        <v>3.5</v>
      </c>
      <c r="AC85" s="597"/>
      <c r="AD85" s="597"/>
      <c r="AE85" s="597"/>
      <c r="AF85" s="597"/>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6">
        <f>'（別添）_計画書（無床診療所及びⅡを算定する有床診療所）'!AB75</f>
        <v>1330000</v>
      </c>
      <c r="AC86" s="596"/>
      <c r="AD86" s="596"/>
      <c r="AE86" s="596"/>
      <c r="AF86" s="596"/>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6">
        <f>AB87-AB86</f>
        <v>-1330000</v>
      </c>
      <c r="AC88" s="596"/>
      <c r="AD88" s="596"/>
      <c r="AE88" s="596"/>
      <c r="AF88" s="596"/>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9">
        <v>0</v>
      </c>
      <c r="AC89" s="729"/>
      <c r="AD89" s="729"/>
      <c r="AE89" s="729"/>
      <c r="AF89" s="729"/>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0"/>
      <c r="AC90" s="730"/>
      <c r="AD90" s="730"/>
      <c r="AE90" s="730"/>
      <c r="AF90" s="730"/>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1">
        <f>IFERROR(AB90/AB86*100,0)</f>
        <v>0</v>
      </c>
      <c r="AC91" s="731"/>
      <c r="AD91" s="731"/>
      <c r="AE91" s="731"/>
      <c r="AF91" s="73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'（別添）_計画書（無床診療所及びⅡを算定する有床診療所）'!AB83</f>
        <v>0</v>
      </c>
      <c r="AC94" s="724"/>
      <c r="AD94" s="724"/>
      <c r="AE94" s="724"/>
      <c r="AF94" s="724"/>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9">
        <f>'（別添）_計画書（無床診療所及びⅡを算定する有床診療所）'!AB84</f>
        <v>0</v>
      </c>
      <c r="AC95" s="599"/>
      <c r="AD95" s="599"/>
      <c r="AE95" s="599"/>
      <c r="AF95" s="599"/>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8"/>
      <c r="AC98" s="658"/>
      <c r="AD98" s="658"/>
      <c r="AE98" s="658"/>
      <c r="AF98" s="658"/>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'（別添）_計画書（無床診療所及びⅡを算定する有床診療所）'!AB92</f>
        <v>0</v>
      </c>
      <c r="AC103" s="724"/>
      <c r="AD103" s="724"/>
      <c r="AE103" s="724"/>
      <c r="AF103" s="724"/>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9">
        <f>'（別添）_計画書（無床診療所及びⅡを算定する有床診療所）'!AB93</f>
        <v>0</v>
      </c>
      <c r="AC104" s="599"/>
      <c r="AD104" s="599"/>
      <c r="AE104" s="599"/>
      <c r="AF104" s="599"/>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8"/>
      <c r="AC107" s="658"/>
      <c r="AD107" s="658"/>
      <c r="AE107" s="658"/>
      <c r="AF107" s="658"/>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'（別添）_計画書（無床診療所及びⅡを算定する有床診療所）'!AB101</f>
        <v>0</v>
      </c>
      <c r="AC112" s="724"/>
      <c r="AD112" s="724"/>
      <c r="AE112" s="724"/>
      <c r="AF112" s="724"/>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9">
        <f>'（別添）_計画書（無床診療所及びⅡを算定する有床診療所）'!AB102</f>
        <v>0</v>
      </c>
      <c r="AC113" s="599"/>
      <c r="AD113" s="599"/>
      <c r="AE113" s="599"/>
      <c r="AF113" s="599"/>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8"/>
      <c r="AC116" s="658"/>
      <c r="AD116" s="658"/>
      <c r="AE116" s="658"/>
      <c r="AF116" s="658"/>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'（別添）_計画書（無床診療所及びⅡを算定する有床診療所）'!AB110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9">
        <f>'（別添）_計画書（無床診療所及びⅡを算定する有床診療所）'!AB111</f>
        <v>0</v>
      </c>
      <c r="AC122" s="599"/>
      <c r="AD122" s="599"/>
      <c r="AE122" s="599"/>
      <c r="AF122" s="599"/>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8"/>
      <c r="AC125" s="658"/>
      <c r="AD125" s="658"/>
      <c r="AE125" s="658"/>
      <c r="AF125" s="658"/>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7">
        <f>'（別添）_計画書（無床診療所及びⅡを算定する有床診療所）'!AB120</f>
        <v>0</v>
      </c>
      <c r="AC131" s="597"/>
      <c r="AD131" s="597"/>
      <c r="AE131" s="597"/>
      <c r="AF131" s="597"/>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8">
        <f>'（別添）_計画書（無床診療所及びⅡを算定する有床診療所）'!AB121</f>
        <v>0</v>
      </c>
      <c r="AC132" s="718"/>
      <c r="AD132" s="718"/>
      <c r="AE132" s="718"/>
      <c r="AF132" s="718"/>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6">
        <f>'（別添）_計画書（無床診療所及びⅡを算定する有床診療所）'!AB122</f>
        <v>0</v>
      </c>
      <c r="AC133" s="596"/>
      <c r="AD133" s="596"/>
      <c r="AE133" s="596"/>
      <c r="AF133" s="596"/>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4"/>
      <c r="AC134" s="674"/>
      <c r="AD134" s="674"/>
      <c r="AE134" s="674"/>
      <c r="AF134" s="674"/>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5">
        <f>AB134-AB132</f>
        <v>0</v>
      </c>
      <c r="AC136" s="675"/>
      <c r="AD136" s="675"/>
      <c r="AE136" s="675"/>
      <c r="AF136" s="675"/>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6">
        <f>AB135-AB133</f>
        <v>0</v>
      </c>
      <c r="AC137" s="716"/>
      <c r="AD137" s="716"/>
      <c r="AE137" s="716"/>
      <c r="AF137" s="71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9">
        <f>1000*AB131</f>
        <v>0</v>
      </c>
      <c r="AC138" s="719"/>
      <c r="AD138" s="719"/>
      <c r="AE138" s="719"/>
      <c r="AF138" s="719"/>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7">
        <f>IFERROR(AB139/AB133*100,0)</f>
        <v>0</v>
      </c>
      <c r="AC140" s="717"/>
      <c r="AD140" s="717"/>
      <c r="AE140" s="717"/>
      <c r="AF140" s="71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7">
        <f>'（別添）_計画書（無床診療所及びⅡを算定する有床診療所）'!AB132</f>
        <v>1.2</v>
      </c>
      <c r="AC143" s="597"/>
      <c r="AD143" s="597"/>
      <c r="AE143" s="597"/>
      <c r="AF143" s="597"/>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8">
        <f>'（別添）_計画書（無床診療所及びⅡを算定する有床診療所）'!AB133</f>
        <v>0</v>
      </c>
      <c r="AC144" s="718"/>
      <c r="AD144" s="718"/>
      <c r="AE144" s="718"/>
      <c r="AF144" s="718"/>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6">
        <f>'（別添）_計画書（無床診療所及びⅡを算定する有床診療所）'!AB134</f>
        <v>240000</v>
      </c>
      <c r="AC145" s="596"/>
      <c r="AD145" s="596"/>
      <c r="AE145" s="596"/>
      <c r="AF145" s="596"/>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4"/>
      <c r="AC146" s="674"/>
      <c r="AD146" s="674"/>
      <c r="AE146" s="674"/>
      <c r="AF146" s="674"/>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5">
        <f>AB146-AB144</f>
        <v>0</v>
      </c>
      <c r="AC148" s="675"/>
      <c r="AD148" s="675"/>
      <c r="AE148" s="675"/>
      <c r="AF148" s="675"/>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6">
        <f>AB147-AB145</f>
        <v>-240000</v>
      </c>
      <c r="AC149" s="716"/>
      <c r="AD149" s="716"/>
      <c r="AE149" s="716"/>
      <c r="AF149" s="71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f>1000*AB143</f>
        <v>1200</v>
      </c>
      <c r="AC150" s="606"/>
      <c r="AD150" s="606"/>
      <c r="AE150" s="606"/>
      <c r="AF150" s="60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7">
        <f>IFERROR(AB151/AB145*100,0)</f>
        <v>0</v>
      </c>
      <c r="AC152" s="717"/>
      <c r="AD152" s="717"/>
      <c r="AE152" s="717"/>
      <c r="AF152" s="717"/>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8"/>
      <c r="G157" s="628"/>
      <c r="H157" s="3" t="s">
        <v>16</v>
      </c>
      <c r="I157" s="628"/>
      <c r="J157" s="628"/>
      <c r="K157" s="3" t="s">
        <v>264</v>
      </c>
      <c r="L157" s="628"/>
      <c r="M157" s="628"/>
      <c r="N157" s="3" t="s">
        <v>18</v>
      </c>
      <c r="O157" s="3"/>
      <c r="P157" s="3"/>
      <c r="Q157" s="3" t="s">
        <v>444</v>
      </c>
      <c r="R157" s="3"/>
      <c r="S157" s="3"/>
      <c r="T157" s="3"/>
      <c r="U157" s="629"/>
      <c r="V157" s="629"/>
      <c r="W157" s="629"/>
      <c r="X157" s="629"/>
      <c r="Y157" s="629"/>
      <c r="Z157" s="629"/>
      <c r="AA157" s="629"/>
      <c r="AB157" s="629"/>
      <c r="AC157" s="629"/>
      <c r="AD157" s="629"/>
      <c r="AE157" s="629"/>
      <c r="AF157" s="629"/>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463</v>
      </c>
      <c r="B2" s="585"/>
      <c r="C2" s="585"/>
      <c r="D2" s="585"/>
      <c r="E2" s="585"/>
      <c r="F2" s="585"/>
      <c r="G2" s="585"/>
      <c r="H2" s="585"/>
      <c r="I2" s="585"/>
      <c r="J2" s="585"/>
      <c r="K2" s="585"/>
      <c r="L2" s="585"/>
      <c r="M2" s="585"/>
      <c r="N2" s="585"/>
      <c r="O2" s="585"/>
      <c r="P2" s="585"/>
      <c r="Q2" s="585"/>
      <c r="R2" s="585"/>
      <c r="S2" s="585"/>
      <c r="T2" s="586"/>
      <c r="U2" s="58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1234567</v>
      </c>
      <c r="Y4" s="705"/>
      <c r="Z4" s="705"/>
      <c r="AA4" s="705"/>
      <c r="AB4" s="705"/>
      <c r="AC4" s="705"/>
      <c r="AD4" s="705"/>
      <c r="AE4" s="705"/>
      <c r="AF4" s="705"/>
      <c r="AG4" s="706"/>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8" t="str">
        <f>IF('様式95_外来・在宅ベースアップ評価料（Ⅰ）'!H6=0,"",'様式95_外来・在宅ベースアップ評価料（Ⅰ）'!H6)</f>
        <v>●●歯科医院</v>
      </c>
      <c r="Y5" s="705"/>
      <c r="Z5" s="705"/>
      <c r="AA5" s="705"/>
      <c r="AB5" s="705"/>
      <c r="AC5" s="705"/>
      <c r="AD5" s="705"/>
      <c r="AE5" s="705"/>
      <c r="AF5" s="705"/>
      <c r="AG5" s="706"/>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25" t="s">
        <v>15</v>
      </c>
      <c r="C12" s="644"/>
      <c r="D12" s="644"/>
      <c r="E12" s="707">
        <f>IF('（別添）_計画書（歯科診療所及びⅡを算定する有床診療所）'!E16=0,"",'（別添）_計画書（歯科診療所及びⅡを算定する有床診療所）'!E16)</f>
        <v>6</v>
      </c>
      <c r="F12" s="707"/>
      <c r="G12" s="20" t="s">
        <v>16</v>
      </c>
      <c r="H12" s="707">
        <f>IF('（別添）_計画書（歯科診療所及びⅡを算定する有床診療所）'!H16=0,"",'（別添）_計画書（歯科診療所及びⅡを算定する有床診療所）'!H16)</f>
        <v>10</v>
      </c>
      <c r="I12" s="707"/>
      <c r="J12" s="20" t="s">
        <v>264</v>
      </c>
      <c r="K12" s="20"/>
      <c r="L12" s="20" t="s">
        <v>265</v>
      </c>
      <c r="M12" s="20" t="s">
        <v>15</v>
      </c>
      <c r="N12" s="20"/>
      <c r="O12" s="707">
        <f>IF('（別添）_計画書（歯科診療所及びⅡを算定する有床診療所）'!O16=0,"",'（別添）_計画書（歯科診療所及びⅡを算定する有床診療所）'!O16)</f>
        <v>7</v>
      </c>
      <c r="P12" s="707"/>
      <c r="Q12" s="20" t="s">
        <v>16</v>
      </c>
      <c r="R12" s="707">
        <f>IF('（別添）_計画書（歯科診療所及びⅡを算定する有床診療所）'!R16=0,"",'（別添）_計画書（歯科診療所及びⅡを算定する有床診療所）'!R16)</f>
        <v>3</v>
      </c>
      <c r="S12" s="707"/>
      <c r="T12" s="21" t="s">
        <v>264</v>
      </c>
      <c r="V12" s="620">
        <f>'（別添）_計画書（歯科診療所及びⅡを算定する有床診療所）'!V16</f>
        <v>6</v>
      </c>
      <c r="W12" s="620"/>
      <c r="X12" s="620"/>
      <c r="Y12" s="621"/>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5" t="s">
        <v>15</v>
      </c>
      <c r="C15" s="644"/>
      <c r="D15" s="644"/>
      <c r="E15" s="707">
        <f>IF('（別添）_計画書（歯科診療所及びⅡを算定する有床診療所）'!E21=0,"",'（別添）_計画書（歯科診療所及びⅡを算定する有床診療所）'!E21)</f>
        <v>6</v>
      </c>
      <c r="F15" s="707"/>
      <c r="G15" s="20" t="s">
        <v>16</v>
      </c>
      <c r="H15" s="707">
        <f>IF('（別添）_計画書（歯科診療所及びⅡを算定する有床診療所）'!H21=0,"",'（別添）_計画書（歯科診療所及びⅡを算定する有床診療所）'!H21)</f>
        <v>10</v>
      </c>
      <c r="I15" s="707"/>
      <c r="J15" s="20" t="s">
        <v>264</v>
      </c>
      <c r="K15" s="20"/>
      <c r="L15" s="20" t="s">
        <v>265</v>
      </c>
      <c r="M15" s="20" t="s">
        <v>15</v>
      </c>
      <c r="N15" s="20"/>
      <c r="O15" s="600">
        <v>7</v>
      </c>
      <c r="P15" s="600"/>
      <c r="Q15" s="20" t="s">
        <v>16</v>
      </c>
      <c r="R15" s="600">
        <v>3</v>
      </c>
      <c r="S15" s="600"/>
      <c r="T15" s="21" t="s">
        <v>264</v>
      </c>
      <c r="V15" s="620">
        <f>IFERROR(IF(E15=O15,R15-H15+1,IF(O15-E15=1,12-H15+1+R15,IF(O15-E15=2,12-H15+1+R15+12,"エラー"))),1)</f>
        <v>6</v>
      </c>
      <c r="W15" s="620"/>
      <c r="X15" s="620"/>
      <c r="Y15" s="621"/>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3"/>
      <c r="Y17" s="783"/>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1" t="s">
        <v>342</v>
      </c>
      <c r="Y18" s="782"/>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6"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6" ht="16.149999999999999" hidden="1" customHeight="1" outlineLevel="1">
      <c r="A22" s="492"/>
      <c r="B22" s="493" t="s">
        <v>395</v>
      </c>
      <c r="C22" s="494" t="s">
        <v>15</v>
      </c>
      <c r="D22" s="689">
        <f>E15</f>
        <v>6</v>
      </c>
      <c r="E22" s="689"/>
      <c r="F22" s="495" t="s">
        <v>16</v>
      </c>
      <c r="G22" s="689">
        <f>H15</f>
        <v>10</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6"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6"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6"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c r="AJ26" s="359"/>
    </row>
    <row r="27" spans="1:36"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6" ht="16.149999999999999" hidden="1" customHeight="1" outlineLevel="1">
      <c r="A28" s="492"/>
      <c r="B28" s="493" t="s">
        <v>395</v>
      </c>
      <c r="C28" s="494" t="s">
        <v>15</v>
      </c>
      <c r="D28" s="689">
        <f>IF(D22="","",D22)</f>
        <v>6</v>
      </c>
      <c r="E28" s="689"/>
      <c r="F28" s="495" t="s">
        <v>16</v>
      </c>
      <c r="G28" s="689">
        <f>IF(G22="","",G22)</f>
        <v>10</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6"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6"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6"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6"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f>IF(D22="","",D22)</f>
        <v>6</v>
      </c>
      <c r="E35" s="689"/>
      <c r="F35" s="495" t="s">
        <v>16</v>
      </c>
      <c r="G35" s="689">
        <f>IF(G22="","",G22)</f>
        <v>10</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7"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IFERROR(Z31*AD25*10,"")</f>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v>1</v>
      </c>
      <c r="AA39" s="697"/>
      <c r="AB39" s="697"/>
      <c r="AC39" s="697"/>
      <c r="AD39" s="697"/>
      <c r="AE39" s="697"/>
      <c r="AF39" s="697"/>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v>2</v>
      </c>
      <c r="AA40" s="697"/>
      <c r="AB40" s="697"/>
      <c r="AC40" s="697"/>
      <c r="AD40" s="697"/>
      <c r="AE40" s="697"/>
      <c r="AF40" s="697"/>
      <c r="AG40" s="499" t="s">
        <v>270</v>
      </c>
      <c r="AH40" s="206"/>
      <c r="AI40" s="206"/>
      <c r="AJ40" s="206"/>
      <c r="AK40" s="206"/>
      <c r="AL40" s="206"/>
      <c r="AM40" s="206"/>
      <c r="AN40" s="206"/>
      <c r="AO40" s="206"/>
      <c r="AP40" s="206"/>
      <c r="AQ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616">
        <f>AB46-AB50+AB51</f>
        <v>0</v>
      </c>
      <c r="AC54" s="616"/>
      <c r="AD54" s="616"/>
      <c r="AE54" s="616"/>
      <c r="AF54" s="616"/>
      <c r="AG54" s="17" t="s">
        <v>270</v>
      </c>
    </row>
    <row r="55" spans="1:43" ht="15.6" customHeight="1" thickBot="1">
      <c r="A55" s="739" t="s">
        <v>1760</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653"/>
      <c r="AC55" s="653"/>
      <c r="AD55" s="653"/>
      <c r="AE55" s="653"/>
      <c r="AF55" s="653"/>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f>Z41</f>
        <v>1</v>
      </c>
      <c r="AC61" s="599"/>
      <c r="AD61" s="599"/>
      <c r="AE61" s="599"/>
      <c r="AF61" s="599"/>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2"/>
      <c r="AC62" s="732"/>
      <c r="AD62" s="732"/>
      <c r="AE62" s="732"/>
      <c r="AF62" s="732"/>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2"/>
      <c r="AC63" s="732"/>
      <c r="AD63" s="732"/>
      <c r="AE63" s="732"/>
      <c r="AF63" s="732"/>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9">
        <f>AB59-SUM(AB64:AF65)</f>
        <v>0</v>
      </c>
      <c r="AC66" s="599"/>
      <c r="AD66" s="599"/>
      <c r="AE66" s="599"/>
      <c r="AF66" s="599"/>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0"/>
      <c r="AC67" s="780"/>
      <c r="AD67" s="780"/>
      <c r="AE67" s="780"/>
      <c r="AF67" s="780"/>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2">
        <f>'（別添）_計画書（歯科診療所及びⅡを算定する有床診療所）'!AB74</f>
        <v>4.5</v>
      </c>
      <c r="AC85" s="672"/>
      <c r="AD85" s="672"/>
      <c r="AE85" s="672"/>
      <c r="AF85" s="672"/>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7">
        <f>'（別添）_計画書（歯科診療所及びⅡを算定する有床診療所）'!AB75</f>
        <v>1500000</v>
      </c>
      <c r="AC86" s="657"/>
      <c r="AD86" s="657"/>
      <c r="AE86" s="657"/>
      <c r="AF86" s="657"/>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5">
        <f>AB87-AB86</f>
        <v>-1500000</v>
      </c>
      <c r="AC88" s="615"/>
      <c r="AD88" s="615"/>
      <c r="AE88" s="615"/>
      <c r="AF88" s="615"/>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9"/>
      <c r="AC89" s="729"/>
      <c r="AD89" s="729"/>
      <c r="AE89" s="729"/>
      <c r="AF89" s="729"/>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0"/>
      <c r="AC90" s="730"/>
      <c r="AD90" s="730"/>
      <c r="AE90" s="730"/>
      <c r="AF90" s="730"/>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6">
        <f>IFERROR(AB90/AB86*100,0)</f>
        <v>0</v>
      </c>
      <c r="AC91" s="676"/>
      <c r="AD91" s="676"/>
      <c r="AE91" s="676"/>
      <c r="AF91" s="676"/>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'（別添）_計画書（歯科診療所及びⅡを算定する有床診療所）'!AB83</f>
        <v>0</v>
      </c>
      <c r="AC94" s="724"/>
      <c r="AD94" s="724"/>
      <c r="AE94" s="724"/>
      <c r="AF94" s="724"/>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9">
        <f>'（別添）_計画書（歯科診療所及びⅡを算定する有床診療所）'!AB84</f>
        <v>0</v>
      </c>
      <c r="AC95" s="599"/>
      <c r="AD95" s="599"/>
      <c r="AE95" s="599"/>
      <c r="AF95" s="599"/>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8"/>
      <c r="AC98" s="658"/>
      <c r="AD98" s="658"/>
      <c r="AE98" s="658"/>
      <c r="AF98" s="658"/>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'（別添）_計画書（歯科診療所及びⅡを算定する有床診療所）'!AB92</f>
        <v>0</v>
      </c>
      <c r="AC103" s="724"/>
      <c r="AD103" s="724"/>
      <c r="AE103" s="724"/>
      <c r="AF103" s="724"/>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9">
        <f>'（別添）_計画書（歯科診療所及びⅡを算定する有床診療所）'!AB93</f>
        <v>0</v>
      </c>
      <c r="AC104" s="599"/>
      <c r="AD104" s="599"/>
      <c r="AE104" s="599"/>
      <c r="AF104" s="599"/>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8"/>
      <c r="AC107" s="658"/>
      <c r="AD107" s="658"/>
      <c r="AE107" s="658"/>
      <c r="AF107" s="658"/>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'（別添）_計画書（歯科診療所及びⅡを算定する有床診療所）'!AB101</f>
        <v>0</v>
      </c>
      <c r="AC112" s="724"/>
      <c r="AD112" s="724"/>
      <c r="AE112" s="724"/>
      <c r="AF112" s="724"/>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9">
        <f>'（別添）_計画書（歯科診療所及びⅡを算定する有床診療所）'!AB102</f>
        <v>0</v>
      </c>
      <c r="AC113" s="599"/>
      <c r="AD113" s="599"/>
      <c r="AE113" s="599"/>
      <c r="AF113" s="599"/>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8"/>
      <c r="AC116" s="658"/>
      <c r="AD116" s="658"/>
      <c r="AE116" s="658"/>
      <c r="AF116" s="658"/>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'（別添）_計画書（歯科診療所及びⅡを算定する有床診療所）'!AB110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9">
        <f>'（別添）_計画書（歯科診療所及びⅡを算定する有床診療所）'!AB111</f>
        <v>0</v>
      </c>
      <c r="AC122" s="599"/>
      <c r="AD122" s="599"/>
      <c r="AE122" s="599"/>
      <c r="AF122" s="599"/>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8"/>
      <c r="AC125" s="658"/>
      <c r="AD125" s="658"/>
      <c r="AE125" s="658"/>
      <c r="AF125" s="658"/>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2">
        <f>'（別添）_計画書（歯科診療所及びⅡを算定する有床診療所）'!AB120</f>
        <v>1</v>
      </c>
      <c r="AC131" s="672"/>
      <c r="AD131" s="672"/>
      <c r="AE131" s="672"/>
      <c r="AF131" s="672"/>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7">
        <f>'（別添）_計画書（歯科診療所及びⅡを算定する有床診療所）'!AB121</f>
        <v>0</v>
      </c>
      <c r="AC132" s="657"/>
      <c r="AD132" s="657"/>
      <c r="AE132" s="657"/>
      <c r="AF132" s="657"/>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7">
        <f>'（別添）_計画書（歯科診療所及びⅡを算定する有床診療所）'!AB122</f>
        <v>420000</v>
      </c>
      <c r="AC133" s="657"/>
      <c r="AD133" s="657"/>
      <c r="AE133" s="657"/>
      <c r="AF133" s="657"/>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7"/>
      <c r="AC134" s="607"/>
      <c r="AD134" s="607"/>
      <c r="AE134" s="607"/>
      <c r="AF134" s="607"/>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2">
        <f>AB134-AB132</f>
        <v>0</v>
      </c>
      <c r="AC136" s="612"/>
      <c r="AD136" s="612"/>
      <c r="AE136" s="612"/>
      <c r="AF136" s="612"/>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2">
        <f>AB135-AB133</f>
        <v>-420000</v>
      </c>
      <c r="AC137" s="612"/>
      <c r="AD137" s="612"/>
      <c r="AE137" s="612"/>
      <c r="AF137" s="612"/>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6"/>
      <c r="AC138" s="606"/>
      <c r="AD138" s="606"/>
      <c r="AE138" s="606"/>
      <c r="AF138" s="606"/>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9">
        <f>IFERROR(AB139/AB133*100,0)</f>
        <v>0</v>
      </c>
      <c r="AC140" s="669"/>
      <c r="AD140" s="669"/>
      <c r="AE140" s="669"/>
      <c r="AF140" s="66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2">
        <f>'（別添）_計画書（歯科診療所及びⅡを算定する有床診療所）'!AB132</f>
        <v>2</v>
      </c>
      <c r="AC143" s="672"/>
      <c r="AD143" s="672"/>
      <c r="AE143" s="672"/>
      <c r="AF143" s="672"/>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'（別添）_計画書（歯科診療所及びⅡを算定する有床診療所）'!AB133</f>
        <v>0</v>
      </c>
      <c r="AC144" s="657"/>
      <c r="AD144" s="657"/>
      <c r="AE144" s="657"/>
      <c r="AF144" s="657"/>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7">
        <f>'（別添）_計画書（歯科診療所及びⅡを算定する有床診療所）'!AB134</f>
        <v>350000</v>
      </c>
      <c r="AC145" s="657"/>
      <c r="AD145" s="657"/>
      <c r="AE145" s="657"/>
      <c r="AF145" s="657"/>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7"/>
      <c r="AC146" s="607"/>
      <c r="AD146" s="607"/>
      <c r="AE146" s="607"/>
      <c r="AF146" s="607"/>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2">
        <f>AB146-AB144</f>
        <v>0</v>
      </c>
      <c r="AC148" s="612"/>
      <c r="AD148" s="612"/>
      <c r="AE148" s="612"/>
      <c r="AF148" s="612"/>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2">
        <f>AB147-AB145</f>
        <v>-350000</v>
      </c>
      <c r="AC149" s="612"/>
      <c r="AD149" s="612"/>
      <c r="AE149" s="612"/>
      <c r="AF149" s="612"/>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c r="AC150" s="606"/>
      <c r="AD150" s="606"/>
      <c r="AE150" s="606"/>
      <c r="AF150" s="60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9">
        <f>IFERROR(AB151/AB145*100,0)</f>
        <v>0</v>
      </c>
      <c r="AC152" s="669"/>
      <c r="AD152" s="669"/>
      <c r="AE152" s="669"/>
      <c r="AF152" s="66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8"/>
      <c r="G156" s="628"/>
      <c r="H156" s="3" t="s">
        <v>16</v>
      </c>
      <c r="I156" s="628"/>
      <c r="J156" s="628"/>
      <c r="K156" s="3" t="s">
        <v>264</v>
      </c>
      <c r="L156" s="628"/>
      <c r="M156" s="628"/>
      <c r="N156" s="3" t="s">
        <v>18</v>
      </c>
      <c r="O156" s="3"/>
      <c r="P156" s="3"/>
      <c r="Q156" s="3" t="s">
        <v>444</v>
      </c>
      <c r="R156" s="3"/>
      <c r="S156" s="3"/>
      <c r="T156" s="3"/>
      <c r="U156" s="629"/>
      <c r="V156" s="629"/>
      <c r="W156" s="629"/>
      <c r="X156" s="629"/>
      <c r="Y156" s="629"/>
      <c r="Z156" s="629"/>
      <c r="AA156" s="629"/>
      <c r="AB156" s="629"/>
      <c r="AC156" s="629"/>
      <c r="AD156" s="629"/>
      <c r="AE156" s="629"/>
      <c r="AF156" s="629"/>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election activeCell="G183" sqref="G183"/>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6" t="s">
        <v>478</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9">
      <c r="A4" s="114"/>
      <c r="B4" s="114"/>
      <c r="C4" s="114"/>
      <c r="D4" s="114"/>
      <c r="E4" s="114"/>
      <c r="G4" s="114"/>
      <c r="H4" s="114"/>
      <c r="I4" s="114"/>
    </row>
    <row r="5" spans="1:39">
      <c r="A5" s="35" t="s">
        <v>28</v>
      </c>
      <c r="B5" s="549" t="s">
        <v>29</v>
      </c>
      <c r="C5" s="549"/>
      <c r="D5" s="549"/>
      <c r="E5" s="549"/>
      <c r="F5" s="549"/>
      <c r="G5" s="549"/>
      <c r="H5" s="573" t="str">
        <f>IF(別添2!E6=0,"",別添2!E6)</f>
        <v>1234567</v>
      </c>
      <c r="I5" s="573"/>
      <c r="J5" s="573"/>
      <c r="K5" s="573"/>
      <c r="L5" s="573"/>
      <c r="M5" s="573"/>
      <c r="N5" s="573"/>
      <c r="O5" s="573"/>
      <c r="P5" s="573"/>
      <c r="Q5" s="573"/>
      <c r="R5" s="573"/>
      <c r="S5" s="573"/>
      <c r="T5" s="573"/>
    </row>
    <row r="6" spans="1:39">
      <c r="B6" s="549" t="s">
        <v>30</v>
      </c>
      <c r="C6" s="549"/>
      <c r="D6" s="549"/>
      <c r="E6" s="549"/>
      <c r="F6" s="549"/>
      <c r="G6" s="549"/>
      <c r="H6" s="551" t="str">
        <f>IF(別添2!H28=0,"",別添2!H28)</f>
        <v>●●歯科医院</v>
      </c>
      <c r="I6" s="551"/>
      <c r="J6" s="551"/>
      <c r="K6" s="551"/>
      <c r="L6" s="551"/>
      <c r="M6" s="551"/>
      <c r="N6" s="551"/>
      <c r="O6" s="551"/>
      <c r="P6" s="551"/>
      <c r="Q6" s="551"/>
      <c r="R6" s="551"/>
      <c r="S6" s="551"/>
      <c r="T6" s="551"/>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6"/>
      <c r="I9" s="576"/>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4"/>
      <c r="N18" s="784"/>
      <c r="O18" s="784"/>
      <c r="P18" s="784"/>
      <c r="Q18" s="784"/>
      <c r="R18" s="784"/>
      <c r="S18" s="784"/>
      <c r="T18" s="43" t="s">
        <v>100</v>
      </c>
      <c r="U18" s="44"/>
      <c r="V18" s="278"/>
      <c r="W18" s="277"/>
      <c r="X18" s="279"/>
      <c r="Y18" s="277"/>
      <c r="Z18" s="785"/>
      <c r="AA18" s="785"/>
      <c r="AB18" s="785"/>
      <c r="AC18" s="785"/>
      <c r="AD18" s="785"/>
      <c r="AE18" s="785"/>
      <c r="AF18" s="785"/>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5"/>
      <c r="AA30" s="785"/>
      <c r="AB30" s="785"/>
      <c r="AC30" s="785"/>
      <c r="AD30" s="785"/>
      <c r="AE30" s="785"/>
      <c r="AF30" s="785"/>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5"/>
      <c r="AA32" s="785"/>
      <c r="AB32" s="785"/>
      <c r="AC32" s="785"/>
      <c r="AD32" s="785"/>
      <c r="AE32" s="785"/>
      <c r="AF32" s="785"/>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5"/>
      <c r="AA34" s="785"/>
      <c r="AB34" s="785"/>
      <c r="AC34" s="785"/>
      <c r="AD34" s="785"/>
      <c r="AE34" s="785"/>
      <c r="AF34" s="785"/>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5"/>
      <c r="AA36" s="785"/>
      <c r="AB36" s="785"/>
      <c r="AC36" s="785"/>
      <c r="AD36" s="785"/>
      <c r="AE36" s="785"/>
      <c r="AF36" s="785"/>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5"/>
      <c r="AA38" s="785"/>
      <c r="AB38" s="785"/>
      <c r="AC38" s="785"/>
      <c r="AD38" s="785"/>
      <c r="AE38" s="785"/>
      <c r="AF38" s="785"/>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5"/>
      <c r="AA40" s="785"/>
      <c r="AB40" s="785"/>
      <c r="AC40" s="785"/>
      <c r="AD40" s="785"/>
      <c r="AE40" s="785"/>
      <c r="AF40" s="785"/>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5"/>
      <c r="AA42" s="785"/>
      <c r="AB42" s="785"/>
      <c r="AC42" s="785"/>
      <c r="AD42" s="785"/>
      <c r="AE42" s="785"/>
      <c r="AF42" s="785"/>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5"/>
      <c r="AA44" s="785"/>
      <c r="AB44" s="785"/>
      <c r="AC44" s="785"/>
      <c r="AD44" s="785"/>
      <c r="AE44" s="785"/>
      <c r="AF44" s="785"/>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8">
        <f>SUM(M29:S44)</f>
        <v>0</v>
      </c>
      <c r="N51" s="788"/>
      <c r="O51" s="788"/>
      <c r="P51" s="788"/>
      <c r="Q51" s="788"/>
      <c r="R51" s="788"/>
      <c r="S51" s="788"/>
      <c r="T51" s="43" t="s">
        <v>114</v>
      </c>
      <c r="U51" s="44"/>
      <c r="V51" s="284"/>
      <c r="W51" s="280"/>
      <c r="X51" s="283"/>
      <c r="Y51" s="280"/>
      <c r="Z51" s="789"/>
      <c r="AA51" s="789"/>
      <c r="AB51" s="789"/>
      <c r="AC51" s="789"/>
      <c r="AD51" s="789"/>
      <c r="AE51" s="789"/>
      <c r="AF51" s="789"/>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8">
        <f>M30*AK30+M32*AK32+M34*AK34+M36*AK36+M38*AK38+M40*AK40+M42*AK42+M44*AK44</f>
        <v>0</v>
      </c>
      <c r="N53" s="788"/>
      <c r="O53" s="788"/>
      <c r="P53" s="788"/>
      <c r="Q53" s="788"/>
      <c r="R53" s="788"/>
      <c r="S53" s="788"/>
      <c r="T53" s="43" t="s">
        <v>129</v>
      </c>
      <c r="U53" s="44"/>
      <c r="V53" s="284"/>
      <c r="W53" s="280"/>
      <c r="X53" s="283"/>
      <c r="Y53" s="280"/>
      <c r="Z53" s="789"/>
      <c r="AA53" s="789"/>
      <c r="AB53" s="789"/>
      <c r="AC53" s="789"/>
      <c r="AD53" s="789"/>
      <c r="AE53" s="789"/>
      <c r="AF53" s="789"/>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9" t="e">
        <f>ROUNDDOWN(M53*10/M18,4)</f>
        <v>#DIV/0!</v>
      </c>
      <c r="N56" s="569"/>
      <c r="O56" s="569"/>
      <c r="P56" s="569"/>
      <c r="Q56" s="569"/>
      <c r="R56" s="569"/>
      <c r="S56" s="569"/>
      <c r="T56" s="43"/>
      <c r="U56" s="44"/>
      <c r="V56" s="284"/>
      <c r="W56" s="280"/>
      <c r="X56" s="283"/>
      <c r="Y56" s="280"/>
      <c r="Z56" s="790"/>
      <c r="AA56" s="790"/>
      <c r="AB56" s="790"/>
      <c r="AC56" s="790"/>
      <c r="AD56" s="790"/>
      <c r="AE56" s="790"/>
      <c r="AF56" s="790"/>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t="str">
        <f>別添2!E6</f>
        <v>1234567</v>
      </c>
      <c r="C2" s="188" t="str">
        <f>別添2!E10</f>
        <v>●●　●●</v>
      </c>
      <c r="D2" s="188" t="str">
        <f>別添2!E11</f>
        <v>03-9999-9999</v>
      </c>
      <c r="E2" s="188">
        <f>別添2!C25</f>
        <v>6</v>
      </c>
      <c r="F2" s="188">
        <f>別添2!E25</f>
        <v>9</v>
      </c>
      <c r="G2" s="188">
        <f>別添2!G25</f>
        <v>30</v>
      </c>
      <c r="H2" s="188" t="str">
        <f>別添2!H27</f>
        <v>東京都千代田区霞が関X-X-X</v>
      </c>
      <c r="I2" s="188" t="str">
        <f>別添2!H28</f>
        <v>●●歯科医院</v>
      </c>
      <c r="J2" s="188" t="str">
        <f>別添2!I30</f>
        <v>●●　●●</v>
      </c>
      <c r="K2" s="188" t="str">
        <f>'様式95_外来・在宅ベースアップ評価料（Ⅰ）'!$H$5</f>
        <v>1234567</v>
      </c>
      <c r="L2" s="188" t="str">
        <f>'様式95_外来・在宅ベースアップ評価料（Ⅰ）'!$H$6</f>
        <v>●●歯科医院</v>
      </c>
      <c r="M2" s="188" t="b">
        <f>'様式95_外来・在宅ベースアップ評価料（Ⅰ）'!$AK$10</f>
        <v>1</v>
      </c>
      <c r="N2" s="188" t="b">
        <f>'様式95_外来・在宅ベースアップ評価料（Ⅰ）'!$AK$11</f>
        <v>0</v>
      </c>
      <c r="O2" s="188" t="b">
        <f>'様式95_外来・在宅ベースアップ評価料（Ⅰ）'!$AK$15</f>
        <v>1</v>
      </c>
      <c r="P2" s="188" t="b">
        <f>'様式95_外来・在宅ベースアップ評価料（Ⅰ）'!$AK$16</f>
        <v>0</v>
      </c>
      <c r="Q2" s="188">
        <f>'様式95_外来・在宅ベースアップ評価料（Ⅰ）'!$F$19</f>
        <v>4.5</v>
      </c>
      <c r="R2" s="188" t="str">
        <f>+'様式96_外来・在宅ベースアップ評価料（Ⅱ）'!$H$5</f>
        <v>1234567</v>
      </c>
      <c r="S2" s="188" t="str">
        <f>+'様式96_外来・在宅ベースアップ評価料（Ⅱ）'!$H$6</f>
        <v>●●歯科医院</v>
      </c>
      <c r="T2" s="188" t="b">
        <f>+'様式96_外来・在宅ベースアップ評価料（Ⅱ）'!$AK$10</f>
        <v>0</v>
      </c>
      <c r="U2" s="188" t="b">
        <f>+'様式96_外来・在宅ベースアップ評価料（Ⅱ）'!$AK$11</f>
        <v>0</v>
      </c>
      <c r="V2" s="188" t="b">
        <f>+'様式96_外来・在宅ベースアップ評価料（Ⅱ）'!$AK$16</f>
        <v>1</v>
      </c>
      <c r="W2" s="188" t="b">
        <f>+'様式96_外来・在宅ベースアップ評価料（Ⅱ）'!$AK$17</f>
        <v>0</v>
      </c>
      <c r="X2" s="188">
        <f>+'様式96_外来・在宅ベースアップ評価料（Ⅱ）'!$AK$15</f>
        <v>3</v>
      </c>
      <c r="Y2" s="188">
        <f>+'様式96_外来・在宅ベースアップ評価料（Ⅱ）'!$J$34</f>
        <v>3.5</v>
      </c>
      <c r="Z2" s="188" t="b">
        <f>+'様式96_外来・在宅ベースアップ評価料（Ⅱ）'!$AK$36</f>
        <v>0</v>
      </c>
      <c r="AA2" s="188" t="b">
        <f>+'様式96_外来・在宅ベースアップ評価料（Ⅱ）'!$AK$38</f>
        <v>1</v>
      </c>
      <c r="AB2" s="188">
        <f>+'様式96_外来・在宅ベースアップ評価料（Ⅱ）'!$AK$15</f>
        <v>3</v>
      </c>
      <c r="AC2" s="189">
        <f>+'様式96_外来・在宅ベースアップ評価料（Ⅱ）'!$M$52</f>
        <v>2000000</v>
      </c>
      <c r="AD2" s="190">
        <f>+'様式96_外来・在宅ベースアップ評価料（Ⅱ）'!$Z$52</f>
        <v>0</v>
      </c>
      <c r="AE2" s="188">
        <f>+'様式96_外来・在宅ベースアップ評価料（Ⅱ）'!$AK$15</f>
        <v>3</v>
      </c>
      <c r="AF2" s="188">
        <f>+'様式96_外来・在宅ベースアップ評価料（Ⅱ）'!$M$63</f>
        <v>0</v>
      </c>
      <c r="AG2" s="188">
        <f>+'様式96_外来・在宅ベースアップ評価料（Ⅱ）'!$Z$63</f>
        <v>0</v>
      </c>
      <c r="AH2" s="188">
        <f>+'様式96_外来・在宅ベースアップ評価料（Ⅱ）'!$M$65</f>
        <v>0</v>
      </c>
      <c r="AI2" s="188">
        <f>+'様式96_外来・在宅ベースアップ評価料（Ⅱ）'!$Z$65</f>
        <v>0</v>
      </c>
      <c r="AJ2" s="188">
        <f>+'様式96_外来・在宅ベースアップ評価料（Ⅱ）'!$M$67</f>
        <v>0</v>
      </c>
      <c r="AK2" s="188">
        <f>+'様式96_外来・在宅ベースアップ評価料（Ⅱ）'!$Z$67</f>
        <v>0</v>
      </c>
      <c r="AL2" s="188">
        <f>+'様式96_外来・在宅ベースアップ評価料（Ⅱ）'!$M$69</f>
        <v>0</v>
      </c>
      <c r="AM2" s="188">
        <f>+'様式96_外来・在宅ベースアップ評価料（Ⅱ）'!$Z$69</f>
        <v>0</v>
      </c>
      <c r="AN2" s="188">
        <f>+'様式96_外来・在宅ベースアップ評価料（Ⅱ）'!$M$71</f>
        <v>100</v>
      </c>
      <c r="AO2" s="188">
        <f>+'様式96_外来・在宅ベースアップ評価料（Ⅱ）'!$Z$71</f>
        <v>0</v>
      </c>
      <c r="AP2" s="188">
        <f>+'様式96_外来・在宅ベースアップ評価料（Ⅱ）'!$M$73</f>
        <v>600</v>
      </c>
      <c r="AQ2" s="188">
        <f>+'様式96_外来・在宅ベースアップ評価料（Ⅱ）'!$Z$73</f>
        <v>0</v>
      </c>
      <c r="AR2" s="188">
        <f>+'様式96_外来・在宅ベースアップ評価料（Ⅱ）'!$M$75</f>
        <v>0</v>
      </c>
      <c r="AS2" s="188">
        <f>+'様式96_外来・在宅ベースアップ評価料（Ⅱ）'!$Z$75</f>
        <v>0</v>
      </c>
      <c r="AT2" s="188">
        <f>+'様式96_外来・在宅ベースアップ評価料（Ⅱ）'!$M$77</f>
        <v>0</v>
      </c>
      <c r="AU2" s="188">
        <f>+'様式96_外来・在宅ベースアップ評価料（Ⅱ）'!$Z$77</f>
        <v>0</v>
      </c>
      <c r="AV2" s="188">
        <f>+'様式96_外来・在宅ベースアップ評価料（Ⅱ）'!$M$84</f>
        <v>700</v>
      </c>
      <c r="AW2" s="188">
        <f>+'様式96_外来・在宅ベースアップ評価料（Ⅱ）'!$Z$84</f>
        <v>0</v>
      </c>
      <c r="AX2" s="188">
        <f>+'様式96_外来・在宅ベースアップ評価料（Ⅱ）'!$M$86</f>
        <v>2200</v>
      </c>
      <c r="AY2" s="190">
        <f>+'様式96_外来・在宅ベースアップ評価料（Ⅱ）'!$Z$86</f>
        <v>0</v>
      </c>
      <c r="AZ2" s="191">
        <f>+'様式96_外来・在宅ベースアップ評価料（Ⅱ）'!$M$89</f>
        <v>1.0999999999999999E-2</v>
      </c>
      <c r="BA2" s="192" t="str">
        <f>+'様式96_外来・在宅ベースアップ評価料（Ⅱ）'!$Z$89</f>
        <v/>
      </c>
      <c r="BB2" s="188">
        <f>+'様式96_外来・在宅ベースアップ評価料（Ⅱ）'!$M$92</f>
        <v>0.14285714285714285</v>
      </c>
      <c r="BC2" s="188" t="str">
        <f>+'様式96_外来・在宅ベースアップ評価料（Ⅱ）'!$Z$92</f>
        <v/>
      </c>
      <c r="BD2" s="188" t="str">
        <f>IF('様式96_外来・在宅ベースアップ評価料（Ⅱ）'!AK103&lt;=1.1,IF('様式96_外来・在宅ベースアップ評価料（Ⅱ）'!AK103&gt;=0.9,"TRUE","FALSE"),"FALSE")</f>
        <v>FALSE</v>
      </c>
      <c r="BE2" s="188" t="str">
        <f>IF('様式96_外来・在宅ベースアップ評価料（Ⅱ）'!AK104&lt;=1.1,IF('様式96_外来・在宅ベースアップ評価料（Ⅱ）'!AK104&gt;=0.9,"TRUE","FALSE"),"FALSE")</f>
        <v>FALSE</v>
      </c>
      <c r="BF2" s="188" t="str">
        <f>IF('様式96_外来・在宅ベースアップ評価料（Ⅱ）'!AK105&lt;=1.1,IF('様式96_外来・在宅ベースアップ評価料（Ⅱ）'!AK105&gt;=0.9,"TRUE","FALSE"),"FALSE")</f>
        <v>FALSE</v>
      </c>
      <c r="BG2" s="188" t="str">
        <f>IF('様式96_外来・在宅ベースアップ評価料（Ⅱ）'!AK106&lt;=1.1,IF('様式96_外来・在宅ベースアップ評価料（Ⅱ）'!AK106&gt;=0.9,"TRUE","FALSE"),"FALSE")</f>
        <v>FALSE</v>
      </c>
      <c r="BH2" s="188" t="str">
        <f>+'様式96_外来・在宅ベースアップ評価料（Ⅱ）'!$D$111</f>
        <v>外来・在宅ベースアップ評価料（Ⅱ）1</v>
      </c>
      <c r="BI2" s="188" t="str">
        <f>+'様式96_外来・在宅ベースアップ評価料（Ⅱ）'!$R$111</f>
        <v>歯科外来・在宅ベースアップ評価料（Ⅱ）1</v>
      </c>
      <c r="BJ2" s="188">
        <f>+'様式96_外来・在宅ベースアップ評価料（Ⅱ）'!$AM$113</f>
        <v>1</v>
      </c>
      <c r="BK2" s="188">
        <f>+'様式96_外来・在宅ベースアップ評価料（Ⅱ）'!$AN$113</f>
        <v>1</v>
      </c>
      <c r="BL2" s="188" t="str">
        <f>+様式97_入院ベースアップ評価料!$H$5</f>
        <v>1234567</v>
      </c>
      <c r="BM2" s="188" t="str">
        <f>+様式97_入院ベースアップ評価料!$H$6</f>
        <v>●●歯科医院</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1234567</v>
      </c>
      <c r="DA2" s="188" t="str">
        <f>+'別添_計画書（病院及び有床診療所）'!$V$5</f>
        <v>●●歯科医院</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1234567</v>
      </c>
      <c r="GV2" s="188" t="str">
        <f>+'（別添）_計画書（無床診療所及びⅡを算定する有床診療所）'!$V$5</f>
        <v>●●歯科医院</v>
      </c>
      <c r="GW2" s="188">
        <f>+'（別添）_計画書（無床診療所及びⅡを算定する有床診療所）'!$AJ$9</f>
        <v>1</v>
      </c>
      <c r="GX2" s="188">
        <f>+'（別添）_計画書（無床診療所及びⅡを算定する有床診療所）'!$E$16</f>
        <v>6</v>
      </c>
      <c r="GY2" s="188">
        <f>+'（別添）_計画書（無床診療所及びⅡを算定する有床診療所）'!$H$16</f>
        <v>10</v>
      </c>
      <c r="GZ2" s="188">
        <f>+'（別添）_計画書（無床診療所及びⅡを算定する有床診療所）'!$O$16</f>
        <v>7</v>
      </c>
      <c r="HA2" s="188">
        <f>+'（別添）_計画書（無床診療所及びⅡを算定する有床診療所）'!$R$16</f>
        <v>3</v>
      </c>
      <c r="HB2" s="188">
        <f>+'（別添）_計画書（無床診療所及びⅡを算定する有床診療所）'!$V$16</f>
        <v>6</v>
      </c>
      <c r="HC2" s="188">
        <f>+'（別添）_計画書（無床診療所及びⅡを算定する有床診療所）'!$E$21</f>
        <v>6</v>
      </c>
      <c r="HD2" s="188">
        <f>+'（別添）_計画書（無床診療所及びⅡを算定する有床診療所）'!$H$21</f>
        <v>10</v>
      </c>
      <c r="HE2" s="188">
        <f>+'（別添）_計画書（無床診療所及びⅡを算定する有床診療所）'!$O$21</f>
        <v>7</v>
      </c>
      <c r="HF2" s="188">
        <f>+'（別添）_計画書（無床診療所及びⅡを算定する有床診療所）'!$R$21</f>
        <v>3</v>
      </c>
      <c r="HG2" s="188">
        <f>+'（別添）_計画書（無床診療所及びⅡを算定する有床診療所）'!$V$21</f>
        <v>6</v>
      </c>
      <c r="HH2" s="188" t="b">
        <f>+'（別添）_計画書（無床診療所及びⅡを算定する有床診療所）'!$AH$27</f>
        <v>1</v>
      </c>
      <c r="HI2" s="189">
        <f>+'（別添）_計画書（無床診療所及びⅡを算定する有床診療所）'!$AB$33</f>
        <v>216000</v>
      </c>
      <c r="HJ2" s="189">
        <f>+'（別添）_計画書（無床診療所及びⅡを算定する有床診療所）'!$AB$34</f>
        <v>132000</v>
      </c>
      <c r="HK2" s="189">
        <f>+'（別添）_計画書（無床診療所及びⅡを算定する有床診療所）'!$AB$35</f>
        <v>2200</v>
      </c>
      <c r="HL2" s="189">
        <f>+'（別添）_計画書（無床診療所及びⅡを算定する有床診療所）'!$AB$36</f>
        <v>84000</v>
      </c>
      <c r="HM2" s="188" t="str">
        <f>+'（別添）_計画書（無床診療所及びⅡを算定する有床診療所）'!$R$37</f>
        <v>外来・在宅ベースアップ評価料（Ⅱ）1</v>
      </c>
      <c r="HN2" s="188">
        <f>+'（別添）_計画書（無床診療所及びⅡを算定する有床診療所）'!$AA$37</f>
        <v>8</v>
      </c>
      <c r="HO2" s="188">
        <f>+'（別添）_計画書（無床診療所及びⅡを算定する有床診療所）'!$AF$37</f>
        <v>1</v>
      </c>
      <c r="HP2" s="188">
        <f>+'（別添）_計画書（無床診療所及びⅡを算定する有床診療所）'!$AB$38</f>
        <v>600</v>
      </c>
      <c r="HQ2" s="189">
        <f>+'（別添）_計画書（無床診療所及びⅡを算定する有床診療所）'!$AB$39</f>
        <v>3600</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216000</v>
      </c>
      <c r="HU2" s="189">
        <f>+'（別添）_計画書（無床診療所及びⅡを算定する有床診療所）'!$AB$47</f>
        <v>301000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301000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3.5</v>
      </c>
      <c r="IB2" s="189">
        <f>+'（別添）_計画書（無床診療所及びⅡを算定する有床診療所）'!$AB$75</f>
        <v>1330000</v>
      </c>
      <c r="IC2" s="189">
        <f>+'（別添）_計画書（無床診療所及びⅡを算定する有床診療所）'!$AB$76</f>
        <v>1358000</v>
      </c>
      <c r="ID2" s="189">
        <f>+'（別添）_計画書（無床診療所及びⅡを算定する有床診療所）'!$AB$77</f>
        <v>28000</v>
      </c>
      <c r="IE2" s="189">
        <f>+'（別添）_計画書（無床診療所及びⅡを算定する有床診療所）'!$AB$78</f>
        <v>3500</v>
      </c>
      <c r="IF2" s="189">
        <f>+'（別添）_計画書（無床診療所及びⅡを算定する有床診療所）'!$AB$79</f>
        <v>28000</v>
      </c>
      <c r="IG2" s="194">
        <f>+'（別添）_計画書（無床診療所及びⅡを算定する有床診療所）'!$AB$80</f>
        <v>2.1052631578947367</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1.2</v>
      </c>
      <c r="JU2" s="189">
        <f>+'（別添）_計画書（無床診療所及びⅡを算定する有床診療所）'!$AB$133</f>
        <v>0</v>
      </c>
      <c r="JV2" s="189">
        <f>+'（別添）_計画書（無床診療所及びⅡを算定する有床診療所）'!$AB$134</f>
        <v>240000</v>
      </c>
      <c r="JW2" s="189">
        <f>+'（別添）_計画書（無床診療所及びⅡを算定する有床診療所）'!$AB$135</f>
        <v>0</v>
      </c>
      <c r="JX2" s="189">
        <f>+'（別添）_計画書（無床診療所及びⅡを算定する有床診療所）'!$AB$136</f>
        <v>249600</v>
      </c>
      <c r="JY2" s="189">
        <f>+'（別添）_計画書（無床診療所及びⅡを算定する有床診療所）'!$AB$137</f>
        <v>0</v>
      </c>
      <c r="JZ2" s="189">
        <f>+'（別添）_計画書（無床診療所及びⅡを算定する有床診療所）'!$AB$138</f>
        <v>9600</v>
      </c>
      <c r="KA2" s="189">
        <f>+'（別添）_計画書（無床診療所及びⅡを算定する有床診療所）'!$AB$139</f>
        <v>1200</v>
      </c>
      <c r="KB2" s="189">
        <f>+'（別添）_計画書（無床診療所及びⅡを算定する有床診療所）'!$AB$140</f>
        <v>9600</v>
      </c>
      <c r="KC2" s="194">
        <f>+'（別添）_計画書（無床診療所及びⅡを算定する有床診療所）'!$AB$141</f>
        <v>4</v>
      </c>
      <c r="KD2" s="188" t="b">
        <f>+'（別添）_計画書（無床診療所及びⅡを算定する有床診療所）'!$AJ$144</f>
        <v>0</v>
      </c>
      <c r="KE2" s="188" t="b">
        <f>+'（別添）_計画書（無床診療所及びⅡを算定する有床診療所）'!$AJ$145</f>
        <v>1</v>
      </c>
      <c r="KF2" s="188" t="b">
        <f>+'（別添）_計画書（無床診療所及びⅡを算定する有床診療所）'!$AJ$146</f>
        <v>0</v>
      </c>
      <c r="KG2" s="188">
        <f>+'（別添）_計画書（無床診療所及びⅡを算定する有床診療所）'!$J$146</f>
        <v>0</v>
      </c>
      <c r="KH2" s="188" t="str">
        <f>+'（別添）_計画書（無床診療所及びⅡを算定する有床診療所）'!$C$149</f>
        <v>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v>
      </c>
      <c r="KI2" s="188">
        <f>+'（別添）_計画書（無床診療所及びⅡを算定する有床診療所）'!$E$154</f>
        <v>6</v>
      </c>
      <c r="KJ2" s="188">
        <f>+'（別添）_計画書（無床診療所及びⅡを算定する有床診療所）'!$H$154</f>
        <v>9</v>
      </c>
      <c r="KK2" s="188">
        <f>+'（別添）_計画書（無床診療所及びⅡを算定する有床診療所）'!$K$154</f>
        <v>30</v>
      </c>
      <c r="KL2" s="188" t="str">
        <f>+'（別添）_計画書（無床診療所及びⅡを算定する有床診療所）'!$T$154</f>
        <v>●●　●●</v>
      </c>
      <c r="KM2" s="188" t="str">
        <f>+'（別添）_計画書（歯科診療所及びⅡを算定する有床診療所）'!$V$4</f>
        <v>1234567</v>
      </c>
      <c r="KN2" s="188" t="str">
        <f>+'（別添）_計画書（歯科診療所及びⅡを算定する有床診療所）'!$V$5</f>
        <v>●●歯科医院</v>
      </c>
      <c r="KO2" s="188">
        <f>+'（別添）_計画書（歯科診療所及びⅡを算定する有床診療所）'!$AK$9</f>
        <v>1</v>
      </c>
      <c r="KP2" s="188">
        <f>+'（別添）_計画書（歯科診療所及びⅡを算定する有床診療所）'!$E$16</f>
        <v>6</v>
      </c>
      <c r="KQ2" s="188">
        <f>+'（別添）_計画書（歯科診療所及びⅡを算定する有床診療所）'!$H$16</f>
        <v>10</v>
      </c>
      <c r="KR2" s="188">
        <f>+'（別添）_計画書（歯科診療所及びⅡを算定する有床診療所）'!$O$16</f>
        <v>7</v>
      </c>
      <c r="KS2" s="188">
        <f>+'（別添）_計画書（歯科診療所及びⅡを算定する有床診療所）'!$R$16</f>
        <v>3</v>
      </c>
      <c r="KT2" s="188">
        <f>+'（別添）_計画書（歯科診療所及びⅡを算定する有床診療所）'!$V$16</f>
        <v>6</v>
      </c>
      <c r="KU2" s="188">
        <f>+'（別添）_計画書（歯科診療所及びⅡを算定する有床診療所）'!$E$21</f>
        <v>6</v>
      </c>
      <c r="KV2" s="188">
        <f>+'（別添）_計画書（歯科診療所及びⅡを算定する有床診療所）'!$H$21</f>
        <v>10</v>
      </c>
      <c r="KW2" s="188">
        <f>+'（別添）_計画書（歯科診療所及びⅡを算定する有床診療所）'!$O$21</f>
        <v>7</v>
      </c>
      <c r="KX2" s="188">
        <f>+'（別添）_計画書（歯科診療所及びⅡを算定する有床診療所）'!$R$21</f>
        <v>3</v>
      </c>
      <c r="KY2" s="188">
        <f>+'（別添）_計画書（歯科診療所及びⅡを算定する有床診療所）'!$V$21</f>
        <v>6</v>
      </c>
      <c r="KZ2" s="188" t="b">
        <f>+'（別添）_計画書（歯科診療所及びⅡを算定する有床診療所）'!$AI$27</f>
        <v>1</v>
      </c>
      <c r="LA2" s="189">
        <f>+'（別添）_計画書（歯科診療所及びⅡを算定する有床診療所）'!$AB$33</f>
        <v>216000</v>
      </c>
      <c r="LB2" s="189">
        <f>+'（別添）_計画書（歯科診療所及びⅡを算定する有床診療所）'!$AB$34</f>
        <v>132000</v>
      </c>
      <c r="LC2" s="189">
        <f>+'（別添）_計画書（歯科診療所及びⅡを算定する有床診療所）'!$AB$35</f>
        <v>2200</v>
      </c>
      <c r="LD2" s="189">
        <f>+'（別添）_計画書（歯科診療所及びⅡを算定する有床診療所）'!$AB$36</f>
        <v>84000</v>
      </c>
      <c r="LE2" s="188" t="str">
        <f>+'（別添）_計画書（歯科診療所及びⅡを算定する有床診療所）'!$R$37</f>
        <v>歯科外来・在宅ベースアップ評価料（Ⅱ）1</v>
      </c>
      <c r="LF2" s="188">
        <f>+'（別添）_計画書（歯科診療所及びⅡを算定する有床診療所）'!$AA$37</f>
        <v>8</v>
      </c>
      <c r="LG2" s="188">
        <f>+'（別添）_計画書（歯科診療所及びⅡを算定する有床診療所）'!$AF$37</f>
        <v>1</v>
      </c>
      <c r="LH2" s="188">
        <f>+'（別添）_計画書（歯科診療所及びⅡを算定する有床診療所）'!$AB$38</f>
        <v>600</v>
      </c>
      <c r="LI2" s="189">
        <f>+'（別添）_計画書（歯科診療所及びⅡを算定する有床診療所）'!$AB$39</f>
        <v>3600</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216000</v>
      </c>
      <c r="LM2" s="189">
        <f>+'（別添）_計画書（歯科診療所及びⅡを算定する有床診療所）'!$AB$47</f>
        <v>366000</v>
      </c>
      <c r="LN2" s="253" t="str">
        <f>'（別添）_計画書（歯科診療所及びⅡを算定する有床診療所）'!AI47</f>
        <v>OK</v>
      </c>
      <c r="LO2" s="189">
        <f>+'（別添）_計画書（歯科診療所及びⅡを算定する有床診療所）'!$AB$48</f>
        <v>366000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4.5</v>
      </c>
      <c r="LT2" s="189">
        <f>+'（別添）_計画書（歯科診療所及びⅡを算定する有床診療所）'!$AB$75</f>
        <v>1500000</v>
      </c>
      <c r="LU2" s="189">
        <f>+'（別添）_計画書（歯科診療所及びⅡを算定する有床診療所）'!$AB$76</f>
        <v>1527000</v>
      </c>
      <c r="LV2" s="189">
        <f>+'（別添）_計画書（歯科診療所及びⅡを算定する有床診療所）'!$AB$77</f>
        <v>27000</v>
      </c>
      <c r="LW2" s="189">
        <f>+'（別添）_計画書（歯科診療所及びⅡを算定する有床診療所）'!$AB$78</f>
        <v>4500</v>
      </c>
      <c r="LX2" s="189">
        <f>+'（別添）_計画書（歯科診療所及びⅡを算定する有床診療所）'!$AB$79</f>
        <v>27000</v>
      </c>
      <c r="LY2" s="194">
        <f>+'（別添）_計画書（歯科診療所及びⅡを算定する有床診療所）'!$AB$80</f>
        <v>1.7999999999999998</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1</v>
      </c>
      <c r="NC2" s="189">
        <f>+'（別添）_計画書（歯科診療所及びⅡを算定する有床診療所）'!$AB$121</f>
        <v>0</v>
      </c>
      <c r="ND2" s="189">
        <f>+'（別添）_計画書（歯科診療所及びⅡを算定する有床診療所）'!$AB$122</f>
        <v>420000</v>
      </c>
      <c r="NE2" s="189">
        <f>+'（別添）_計画書（歯科診療所及びⅡを算定する有床診療所）'!$AB$123</f>
        <v>0</v>
      </c>
      <c r="NF2" s="189">
        <f>+'（別添）_計画書（歯科診療所及びⅡを算定する有床診療所）'!$AB$124</f>
        <v>426000</v>
      </c>
      <c r="NG2" s="189">
        <f>+'（別添）_計画書（歯科診療所及びⅡを算定する有床診療所）'!$AB$125</f>
        <v>0</v>
      </c>
      <c r="NH2" s="189">
        <f>+'（別添）_計画書（歯科診療所及びⅡを算定する有床診療所）'!$AB$126</f>
        <v>6000</v>
      </c>
      <c r="NI2" s="189">
        <f>+'（別添）_計画書（歯科診療所及びⅡを算定する有床診療所）'!$AB$127</f>
        <v>1000</v>
      </c>
      <c r="NJ2" s="189">
        <f>+'（別添）_計画書（歯科診療所及びⅡを算定する有床診療所）'!$AB$128</f>
        <v>6000</v>
      </c>
      <c r="NK2" s="188">
        <f>+'（別添）_計画書（歯科診療所及びⅡを算定する有床診療所）'!$AB$129</f>
        <v>1.4285714285714286</v>
      </c>
      <c r="NL2" s="188">
        <f>+'（別添）_計画書（歯科診療所及びⅡを算定する有床診療所）'!$AB$132</f>
        <v>2</v>
      </c>
      <c r="NM2" s="189">
        <f>+'（別添）_計画書（歯科診療所及びⅡを算定する有床診療所）'!$AB$133</f>
        <v>0</v>
      </c>
      <c r="NN2" s="189">
        <f>+'（別添）_計画書（歯科診療所及びⅡを算定する有床診療所）'!$AB$134</f>
        <v>350000</v>
      </c>
      <c r="NO2" s="189">
        <f>+'（別添）_計画書（歯科診療所及びⅡを算定する有床診療所）'!$AB$135</f>
        <v>0</v>
      </c>
      <c r="NP2" s="189">
        <f>+'（別添）_計画書（歯科診療所及びⅡを算定する有床診療所）'!$AB$136</f>
        <v>362000</v>
      </c>
      <c r="NQ2" s="189">
        <f>+'（別添）_計画書（歯科診療所及びⅡを算定する有床診療所）'!$AB$137</f>
        <v>0</v>
      </c>
      <c r="NR2" s="189">
        <f>+'（別添）_計画書（歯科診療所及びⅡを算定する有床診療所）'!$AB$138</f>
        <v>12000</v>
      </c>
      <c r="NS2" s="189">
        <f>+'（別添）_計画書（歯科診療所及びⅡを算定する有床診療所）'!$AB$139</f>
        <v>2000</v>
      </c>
      <c r="NT2" s="189">
        <f>+'（別添）_計画書（歯科診療所及びⅡを算定する有床診療所）'!$AB$140</f>
        <v>12000</v>
      </c>
      <c r="NU2" s="188">
        <f>+'（別添）_計画書（歯科診療所及びⅡを算定する有床診療所）'!$AB$141</f>
        <v>3.4285714285714288</v>
      </c>
      <c r="NV2" s="188" t="b">
        <f>+'（別添）_計画書（歯科診療所及びⅡを算定する有床診療所）'!$AI$144</f>
        <v>0</v>
      </c>
      <c r="NW2" s="188" t="b">
        <f>+'（別添）_計画書（歯科診療所及びⅡを算定する有床診療所）'!$AI$145</f>
        <v>1</v>
      </c>
      <c r="NX2" s="188" t="b">
        <f>+'（別添）_計画書（歯科診療所及びⅡを算定する有床診療所）'!$AI$146</f>
        <v>0</v>
      </c>
      <c r="NY2" s="188">
        <f>+'（別添）_計画書（歯科診療所及びⅡを算定する有床診療所）'!$J$146</f>
        <v>0</v>
      </c>
      <c r="NZ2" s="188" t="str">
        <f>+'（別添）_計画書（歯科診療所及びⅡを算定する有床診療所）'!$C$149</f>
        <v>常勤職員に対して、ベースアップ評価料手当として月6,000円を従来の給与に上乗せして支給することとした。またパート職員についても、6,000円に個々の常勤換算数を乗じた金額を従来の給与に上乗せ支給することとした。</v>
      </c>
      <c r="OA2" s="188">
        <f>+'（別添）_計画書（歯科診療所及びⅡを算定する有床診療所）'!$E$154</f>
        <v>6</v>
      </c>
      <c r="OB2" s="188">
        <f>+'（別添）_計画書（歯科診療所及びⅡを算定する有床診療所）'!$H$154</f>
        <v>9</v>
      </c>
      <c r="OC2" s="188">
        <f>+'（別添）_計画書（歯科診療所及びⅡを算定する有床診療所）'!$K$154</f>
        <v>30</v>
      </c>
      <c r="OD2" s="188" t="str">
        <f>+'（別添）_計画書（歯科診療所及びⅡを算定する有床診療所）'!$T$154</f>
        <v>●●　●●</v>
      </c>
      <c r="OE2" s="188" t="str">
        <f>+'（別添）_実績報告書（病院及び有床診療所）'!$X$4</f>
        <v>1234567</v>
      </c>
      <c r="OF2" s="188" t="str">
        <f>+'（別添）_実績報告書（病院及び有床診療所）'!$X$5</f>
        <v>●●歯科医院</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1234567</v>
      </c>
      <c r="SZ2" s="188" t="str">
        <f>'（別添）実績報告書（診療所）'!X5</f>
        <v>●●歯科医院</v>
      </c>
      <c r="TA2" s="188" t="s">
        <v>1539</v>
      </c>
      <c r="TB2" s="188">
        <f>'（別添）実績報告書（診療所）'!E12</f>
        <v>6</v>
      </c>
      <c r="TC2" s="188">
        <f>'（別添）実績報告書（診療所）'!H12</f>
        <v>10</v>
      </c>
      <c r="TD2" s="188">
        <f>'（別添）実績報告書（診療所）'!O12</f>
        <v>7</v>
      </c>
      <c r="TE2" s="188">
        <f>'（別添）実績報告書（診療所）'!$R$12</f>
        <v>3</v>
      </c>
      <c r="TF2" s="188">
        <f>'（別添）実績報告書（診療所）'!$V$12</f>
        <v>6</v>
      </c>
      <c r="TG2" s="188">
        <f>+'（別添）実績報告書（診療所）'!$E$15</f>
        <v>6</v>
      </c>
      <c r="TH2" s="188">
        <f>+'（別添）実績報告書（診療所）'!$H$15</f>
        <v>10</v>
      </c>
      <c r="TI2" s="188">
        <f>+'（別添）実績報告書（診療所）'!$O$15</f>
        <v>0</v>
      </c>
      <c r="TJ2" s="188">
        <f>+'（別添）実績報告書（診療所）'!$R$15</f>
        <v>0</v>
      </c>
      <c r="TK2" s="188" t="str">
        <f>+'（別添）実績報告書（診療所）'!$V$15</f>
        <v>エラー</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3.5</v>
      </c>
      <c r="VT2" s="189">
        <f>+'（別添）実績報告書（診療所）'!$AB$86</f>
        <v>1330000</v>
      </c>
      <c r="VU2" s="189">
        <f>+'（別添）実績報告書（診療所）'!$AB$87</f>
        <v>0</v>
      </c>
      <c r="VV2" s="189">
        <f>+'（別添）実績報告書（診療所）'!$AB$88</f>
        <v>-1330000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1.2</v>
      </c>
      <c r="XM2" s="188" t="s">
        <v>1504</v>
      </c>
      <c r="XN2" s="189">
        <f>+'（別添）実績報告書（診療所）'!$AB$145</f>
        <v>240000</v>
      </c>
      <c r="XO2" s="188" t="s">
        <v>1504</v>
      </c>
      <c r="XP2" s="189">
        <f>+'（別添）実績報告書（診療所）'!$AB$147</f>
        <v>0</v>
      </c>
      <c r="XQ2" s="188" t="s">
        <v>1504</v>
      </c>
      <c r="XR2" s="189">
        <f>+'（別添）実績報告書（診療所）'!$AB$149</f>
        <v>-240000</v>
      </c>
      <c r="XS2" s="189">
        <f>+'（別添）実績報告書（診療所）'!$AB$150</f>
        <v>1200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1234567</v>
      </c>
      <c r="YA2" s="188" t="str">
        <f>+'（別添）_実績報告書（歯科診療所及びⅡを算定する有床診療所）'!$X$5</f>
        <v>●●歯科医院</v>
      </c>
      <c r="YB2" s="188">
        <f>+'（別添）_実績報告書（歯科診療所及びⅡを算定する有床診療所）'!$AH$8</f>
        <v>0</v>
      </c>
      <c r="YC2" s="188">
        <f>+'（別添）_実績報告書（歯科診療所及びⅡを算定する有床診療所）'!$E$12</f>
        <v>6</v>
      </c>
      <c r="YD2" s="188">
        <f>+'（別添）_実績報告書（歯科診療所及びⅡを算定する有床診療所）'!$H$12</f>
        <v>10</v>
      </c>
      <c r="YE2" s="188">
        <f>+'（別添）_実績報告書（歯科診療所及びⅡを算定する有床診療所）'!$O$12</f>
        <v>7</v>
      </c>
      <c r="YF2" s="188">
        <f>+'（別添）_実績報告書（歯科診療所及びⅡを算定する有床診療所）'!$R$12</f>
        <v>3</v>
      </c>
      <c r="YG2" s="188">
        <f>+'（別添）_実績報告書（歯科診療所及びⅡを算定する有床診療所）'!$V$12</f>
        <v>6</v>
      </c>
      <c r="YH2" s="188">
        <f>+'（別添）_実績報告書（歯科診療所及びⅡを算定する有床診療所）'!$E$15</f>
        <v>6</v>
      </c>
      <c r="YI2" s="188">
        <f>+'（別添）_実績報告書（歯科診療所及びⅡを算定する有床診療所）'!$H$15</f>
        <v>10</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6</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4.5</v>
      </c>
      <c r="AAU2" s="189">
        <f>+'（別添）_実績報告書（歯科診療所及びⅡを算定する有床診療所）'!$AB$86</f>
        <v>1500000</v>
      </c>
      <c r="AAV2" s="189">
        <f>+'（別添）_実績報告書（歯科診療所及びⅡを算定する有床診療所）'!$AB$87</f>
        <v>0</v>
      </c>
      <c r="AAW2" s="189">
        <f>+'（別添）_実績報告書（歯科診療所及びⅡを算定する有床診療所）'!$AB$88</f>
        <v>-1500000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1</v>
      </c>
      <c r="ACD2" s="189" t="s">
        <v>1504</v>
      </c>
      <c r="ACE2" s="189">
        <f>+'（別添）_実績報告書（歯科診療所及びⅡを算定する有床診療所）'!$AB$133</f>
        <v>420000</v>
      </c>
      <c r="ACF2" s="189" t="s">
        <v>1504</v>
      </c>
      <c r="ACG2" s="189">
        <f>+'（別添）_実績報告書（歯科診療所及びⅡを算定する有床診療所）'!$AB$135</f>
        <v>0</v>
      </c>
      <c r="ACH2" s="189" t="s">
        <v>1504</v>
      </c>
      <c r="ACI2" s="189">
        <f>+'（別添）_実績報告書（歯科診療所及びⅡを算定する有床診療所）'!$AB$137</f>
        <v>-420000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2</v>
      </c>
      <c r="ACN2" s="189" t="s">
        <v>1504</v>
      </c>
      <c r="ACO2" s="189">
        <f>+'（別添）_実績報告書（歯科診療所及びⅡを算定する有床診療所）'!$AB$145</f>
        <v>350000</v>
      </c>
      <c r="ACP2" s="189" t="s">
        <v>1504</v>
      </c>
      <c r="ACQ2" s="189">
        <f>+'（別添）_実績報告書（歯科診療所及びⅡを算定する有床診療所）'!$AB$147</f>
        <v>0</v>
      </c>
      <c r="ACR2" s="189" t="s">
        <v>1504</v>
      </c>
      <c r="ACS2" s="189">
        <f>+'（別添）_実績報告書（歯科診療所及びⅡを算定する有床診療所）'!$AB$149</f>
        <v>-350000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新規届出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f>'様式96_外来・在宅ベースアップ評価料（Ⅱ）'!$M$92-A4</f>
        <v>0.14285714285714285</v>
      </c>
      <c r="H4" s="29">
        <f>'様式96_外来・在宅ベースアップ評価料（Ⅱ）'!$M$92-B4</f>
        <v>-1.3571428571428572</v>
      </c>
      <c r="I4" s="29">
        <f>G4*H4</f>
        <v>-0.19387755102040816</v>
      </c>
      <c r="J4" s="29" t="str">
        <f>IF('様式96_外来・在宅ベースアップ評価料（Ⅱ）'!$M$92=B4,"",IF(I4&lt;=0,"該当",""))</f>
        <v>該当</v>
      </c>
      <c r="K4" s="29" t="str">
        <f>IF(B4&gt;'様式96_外来・在宅ベースアップ評価料（Ⅱ）'!$Z$92,"該当","")</f>
        <v/>
      </c>
      <c r="L4" s="29" t="s">
        <v>153</v>
      </c>
      <c r="M4" s="29" t="s">
        <v>1449</v>
      </c>
      <c r="N4" s="29">
        <v>1</v>
      </c>
    </row>
    <row r="5" spans="1:14">
      <c r="A5" s="29">
        <v>1.5</v>
      </c>
      <c r="B5" s="29">
        <v>2.5</v>
      </c>
      <c r="C5" s="29" t="s">
        <v>155</v>
      </c>
      <c r="D5" s="29">
        <v>16</v>
      </c>
      <c r="E5" s="29">
        <v>2</v>
      </c>
      <c r="G5" s="29">
        <f>'様式96_外来・在宅ベースアップ評価料（Ⅱ）'!$M$92-A5</f>
        <v>-1.3571428571428572</v>
      </c>
      <c r="H5" s="29">
        <f>'様式96_外来・在宅ベースアップ評価料（Ⅱ）'!$M$92-B5</f>
        <v>-2.3571428571428572</v>
      </c>
      <c r="I5" s="29">
        <f t="shared" ref="I5:I11" si="0">G5*H5</f>
        <v>3.1989795918367347</v>
      </c>
      <c r="J5" s="29" t="str">
        <f>IF('様式96_外来・在宅ベースアップ評価料（Ⅱ）'!$M$92=B5,"",IF(I5&lt;=0,"該当",""))</f>
        <v/>
      </c>
      <c r="K5" s="29" t="str">
        <f>IF(B5&gt;'様式96_外来・在宅ベースアップ評価料（Ⅱ）'!$Z$92,"該当","")</f>
        <v/>
      </c>
      <c r="L5" s="29" t="s">
        <v>1450</v>
      </c>
      <c r="M5" s="29" t="s">
        <v>1451</v>
      </c>
      <c r="N5" s="29">
        <v>2</v>
      </c>
    </row>
    <row r="6" spans="1:14">
      <c r="A6" s="29">
        <v>2.5</v>
      </c>
      <c r="B6" s="29">
        <v>3.5</v>
      </c>
      <c r="C6" s="29" t="s">
        <v>157</v>
      </c>
      <c r="D6" s="29">
        <v>24</v>
      </c>
      <c r="E6" s="29">
        <v>3</v>
      </c>
      <c r="G6" s="29">
        <f>'様式96_外来・在宅ベースアップ評価料（Ⅱ）'!$M$92-A6</f>
        <v>-2.3571428571428572</v>
      </c>
      <c r="H6" s="29">
        <f>'様式96_外来・在宅ベースアップ評価料（Ⅱ）'!$M$92-B6</f>
        <v>-3.3571428571428572</v>
      </c>
      <c r="I6" s="29">
        <f t="shared" si="0"/>
        <v>7.9132653061224492</v>
      </c>
      <c r="J6" s="29" t="str">
        <f>IF('様式96_外来・在宅ベースアップ評価料（Ⅱ）'!$M$92=B6,"",IF(I6&lt;=0,"該当",""))</f>
        <v/>
      </c>
      <c r="K6" s="29" t="str">
        <f>IF(B6&gt;'様式96_外来・在宅ベースアップ評価料（Ⅱ）'!$Z$92,"該当","")</f>
        <v/>
      </c>
      <c r="L6" s="29" t="s">
        <v>1452</v>
      </c>
      <c r="M6" s="29" t="s">
        <v>1453</v>
      </c>
      <c r="N6" s="29">
        <v>3</v>
      </c>
    </row>
    <row r="7" spans="1:14">
      <c r="A7" s="29">
        <v>3.5</v>
      </c>
      <c r="B7" s="29">
        <v>4.5</v>
      </c>
      <c r="C7" s="29" t="s">
        <v>159</v>
      </c>
      <c r="D7" s="29">
        <v>32</v>
      </c>
      <c r="E7" s="29">
        <v>4</v>
      </c>
      <c r="G7" s="29">
        <f>'様式96_外来・在宅ベースアップ評価料（Ⅱ）'!$M$92-A7</f>
        <v>-3.3571428571428572</v>
      </c>
      <c r="H7" s="29">
        <f>'様式96_外来・在宅ベースアップ評価料（Ⅱ）'!$M$92-B7</f>
        <v>-4.3571428571428568</v>
      </c>
      <c r="I7" s="29">
        <f t="shared" si="0"/>
        <v>14.627551020408163</v>
      </c>
      <c r="J7" s="29" t="str">
        <f>IF('様式96_外来・在宅ベースアップ評価料（Ⅱ）'!$M$92=B7,"",IF(I7&lt;=0,"該当",""))</f>
        <v/>
      </c>
      <c r="K7" s="29" t="str">
        <f>IF(B7&gt;'様式96_外来・在宅ベースアップ評価料（Ⅱ）'!$Z$92,"該当","")</f>
        <v/>
      </c>
      <c r="L7" s="29" t="s">
        <v>1454</v>
      </c>
      <c r="M7" s="29" t="s">
        <v>1455</v>
      </c>
      <c r="N7" s="29">
        <v>4</v>
      </c>
    </row>
    <row r="8" spans="1:14">
      <c r="A8" s="29">
        <v>4.5</v>
      </c>
      <c r="B8" s="29">
        <v>5.5</v>
      </c>
      <c r="C8" s="29" t="s">
        <v>161</v>
      </c>
      <c r="D8" s="29">
        <v>40</v>
      </c>
      <c r="E8" s="29">
        <v>5</v>
      </c>
      <c r="G8" s="29">
        <f>'様式96_外来・在宅ベースアップ評価料（Ⅱ）'!$M$92-A8</f>
        <v>-4.3571428571428568</v>
      </c>
      <c r="H8" s="29">
        <f>'様式96_外来・在宅ベースアップ評価料（Ⅱ）'!$M$92-B8</f>
        <v>-5.3571428571428568</v>
      </c>
      <c r="I8" s="29">
        <f t="shared" si="0"/>
        <v>23.341836734693874</v>
      </c>
      <c r="J8" s="29" t="str">
        <f>IF('様式96_外来・在宅ベースアップ評価料（Ⅱ）'!$M$92=B8,"",IF(I8&lt;=0,"該当",""))</f>
        <v/>
      </c>
      <c r="K8" s="29" t="str">
        <f>IF(B8&gt;'様式96_外来・在宅ベースアップ評価料（Ⅱ）'!$Z$92,"該当","")</f>
        <v/>
      </c>
      <c r="L8" s="29" t="s">
        <v>1456</v>
      </c>
      <c r="M8" s="29" t="s">
        <v>1457</v>
      </c>
      <c r="N8" s="29">
        <v>5</v>
      </c>
    </row>
    <row r="9" spans="1:14">
      <c r="A9" s="29">
        <v>5.5</v>
      </c>
      <c r="B9" s="29">
        <v>6.5</v>
      </c>
      <c r="C9" s="29" t="s">
        <v>163</v>
      </c>
      <c r="D9" s="29">
        <v>48</v>
      </c>
      <c r="E9" s="29">
        <v>6</v>
      </c>
      <c r="G9" s="29">
        <f>'様式96_外来・在宅ベースアップ評価料（Ⅱ）'!$M$92-A9</f>
        <v>-5.3571428571428568</v>
      </c>
      <c r="H9" s="29">
        <f>'様式96_外来・在宅ベースアップ評価料（Ⅱ）'!$M$92-B9</f>
        <v>-6.3571428571428568</v>
      </c>
      <c r="I9" s="29">
        <f t="shared" si="0"/>
        <v>34.056122448979586</v>
      </c>
      <c r="J9" s="29" t="str">
        <f>IF('様式96_外来・在宅ベースアップ評価料（Ⅱ）'!$M$92=B9,"",IF(I9&lt;=0,"該当",""))</f>
        <v/>
      </c>
      <c r="K9" s="29" t="str">
        <f>IF(B9&gt;'様式96_外来・在宅ベースアップ評価料（Ⅱ）'!$Z$92,"該当","")</f>
        <v/>
      </c>
      <c r="L9" s="29" t="s">
        <v>1458</v>
      </c>
      <c r="M9" s="29" t="s">
        <v>1459</v>
      </c>
      <c r="N9" s="29">
        <v>6</v>
      </c>
    </row>
    <row r="10" spans="1:14">
      <c r="A10" s="29">
        <v>6.5</v>
      </c>
      <c r="B10" s="29">
        <v>7.5</v>
      </c>
      <c r="C10" s="29" t="s">
        <v>165</v>
      </c>
      <c r="D10" s="29">
        <v>56</v>
      </c>
      <c r="E10" s="29">
        <v>7</v>
      </c>
      <c r="G10" s="29">
        <f>'様式96_外来・在宅ベースアップ評価料（Ⅱ）'!$M$92-A10</f>
        <v>-6.3571428571428568</v>
      </c>
      <c r="H10" s="29">
        <f>'様式96_外来・在宅ベースアップ評価料（Ⅱ）'!$M$92-B10</f>
        <v>-7.3571428571428568</v>
      </c>
      <c r="I10" s="29">
        <f t="shared" si="0"/>
        <v>46.770408163265301</v>
      </c>
      <c r="J10" s="29" t="str">
        <f>IF('様式96_外来・在宅ベースアップ評価料（Ⅱ）'!$M$92=B10,"",IF(I10&lt;=0,"該当",""))</f>
        <v/>
      </c>
      <c r="K10" s="29" t="str">
        <f>IF(B10&gt;'様式96_外来・在宅ベースアップ評価料（Ⅱ）'!$Z$92,"該当","")</f>
        <v/>
      </c>
      <c r="L10" s="29" t="s">
        <v>1460</v>
      </c>
      <c r="M10" s="29" t="s">
        <v>1461</v>
      </c>
      <c r="N10" s="29">
        <v>7</v>
      </c>
    </row>
    <row r="11" spans="1:14">
      <c r="A11" s="29">
        <v>7.5</v>
      </c>
      <c r="B11" s="29">
        <v>8.5</v>
      </c>
      <c r="C11" s="29" t="s">
        <v>167</v>
      </c>
      <c r="D11" s="29">
        <v>64</v>
      </c>
      <c r="E11" s="29">
        <v>8</v>
      </c>
      <c r="G11" s="29">
        <f>'様式96_外来・在宅ベースアップ評価料（Ⅱ）'!$M$92-A11</f>
        <v>-7.3571428571428568</v>
      </c>
      <c r="H11" s="29">
        <f>'様式96_外来・在宅ベースアップ評価料（Ⅱ）'!$M$92-B11</f>
        <v>-8.3571428571428577</v>
      </c>
      <c r="I11" s="29">
        <f t="shared" si="0"/>
        <v>61.484693877551024</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topLeftCell="A3" zoomScaleNormal="100" zoomScaleSheetLayoutView="100" workbookViewId="0">
      <selection activeCell="F20" sqref="F20"/>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8" t="s">
        <v>27</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row>
    <row r="4" spans="1:37" ht="30" customHeight="1">
      <c r="A4" s="114"/>
      <c r="B4" s="114"/>
      <c r="C4" s="114"/>
      <c r="D4" s="114"/>
      <c r="E4" s="114"/>
      <c r="G4" s="114"/>
      <c r="H4" s="114"/>
      <c r="I4" s="114"/>
    </row>
    <row r="5" spans="1:37" ht="30" customHeight="1">
      <c r="A5" s="35" t="s">
        <v>28</v>
      </c>
      <c r="B5" s="549" t="s">
        <v>29</v>
      </c>
      <c r="C5" s="549"/>
      <c r="D5" s="549"/>
      <c r="E5" s="549"/>
      <c r="F5" s="549"/>
      <c r="G5" s="549"/>
      <c r="H5" s="550" t="str">
        <f>IF(別添2!E6="","",別添2!E6)</f>
        <v>1234567</v>
      </c>
      <c r="I5" s="550"/>
      <c r="J5" s="550"/>
      <c r="K5" s="550"/>
      <c r="L5" s="550"/>
      <c r="M5" s="550"/>
      <c r="N5" s="550"/>
      <c r="O5" s="550"/>
      <c r="P5" s="550"/>
      <c r="Q5" s="550"/>
      <c r="R5" s="550"/>
      <c r="S5" s="550"/>
      <c r="T5" s="550"/>
    </row>
    <row r="6" spans="1:37" ht="30" customHeight="1">
      <c r="B6" s="549" t="s">
        <v>30</v>
      </c>
      <c r="C6" s="549"/>
      <c r="D6" s="549"/>
      <c r="E6" s="549"/>
      <c r="F6" s="549"/>
      <c r="G6" s="549"/>
      <c r="H6" s="551" t="str">
        <f>IF(別添2!H28="","",別添2!H28)</f>
        <v>●●歯科医院</v>
      </c>
      <c r="I6" s="551"/>
      <c r="J6" s="551"/>
      <c r="K6" s="551"/>
      <c r="L6" s="551"/>
      <c r="M6" s="551"/>
      <c r="N6" s="551"/>
      <c r="O6" s="551"/>
      <c r="P6" s="551"/>
      <c r="Q6" s="551"/>
      <c r="R6" s="551"/>
      <c r="S6" s="551"/>
      <c r="T6" s="551"/>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1</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1</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7">
        <v>4.5</v>
      </c>
      <c r="G19" s="547"/>
      <c r="H19" s="547"/>
      <c r="I19" s="547"/>
      <c r="J19" s="547"/>
      <c r="K19" s="547"/>
      <c r="L19" s="547"/>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Kf+1MrlgLPtJGZ1rkhmlq4ZRtISeAUBU7EIeJmx9X37X7UBWaoAL6PQ3ttxNjMai6gWD4Kto13C5LkSwbZO0UQ==" saltValue="yMyVzou2L7ieQM2ElEWN8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201"/>
  <sheetViews>
    <sheetView showGridLines="0" view="pageBreakPreview" topLeftCell="A59" zoomScaleNormal="100" zoomScaleSheetLayoutView="100" workbookViewId="0">
      <selection activeCell="AV69" sqref="AV69"/>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8" t="s">
        <v>55</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row>
    <row r="4" spans="1:39" ht="15" customHeight="1">
      <c r="A4" s="114"/>
      <c r="B4" s="114"/>
      <c r="C4" s="114"/>
      <c r="D4" s="114"/>
      <c r="E4" s="114"/>
      <c r="G4" s="114"/>
      <c r="H4" s="114"/>
      <c r="I4" s="114"/>
    </row>
    <row r="5" spans="1:39" ht="24.95" customHeight="1">
      <c r="A5" s="35" t="s">
        <v>28</v>
      </c>
      <c r="B5" s="549" t="s">
        <v>29</v>
      </c>
      <c r="C5" s="549"/>
      <c r="D5" s="549"/>
      <c r="E5" s="549"/>
      <c r="F5" s="549"/>
      <c r="G5" s="549"/>
      <c r="H5" s="573" t="str">
        <f>IF('様式95_外来・在宅ベースアップ評価料（Ⅰ）'!H5=0,"",'様式95_外来・在宅ベースアップ評価料（Ⅰ）'!H5)</f>
        <v>1234567</v>
      </c>
      <c r="I5" s="573"/>
      <c r="J5" s="573"/>
      <c r="K5" s="573"/>
      <c r="L5" s="573"/>
      <c r="M5" s="573"/>
      <c r="N5" s="573"/>
      <c r="O5" s="573"/>
      <c r="P5" s="573"/>
      <c r="Q5" s="573"/>
      <c r="R5" s="573"/>
      <c r="S5" s="573"/>
      <c r="T5" s="573"/>
    </row>
    <row r="6" spans="1:39" ht="24.95" customHeight="1">
      <c r="B6" s="549" t="s">
        <v>30</v>
      </c>
      <c r="C6" s="549"/>
      <c r="D6" s="549"/>
      <c r="E6" s="549"/>
      <c r="F6" s="549"/>
      <c r="G6" s="549"/>
      <c r="H6" s="579" t="str">
        <f>'様式95_外来・在宅ベースアップ評価料（Ⅰ）'!H6</f>
        <v>●●歯科医院</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70"/>
      <c r="K15" s="576"/>
      <c r="L15" s="570" t="s">
        <v>61</v>
      </c>
      <c r="M15" s="570"/>
      <c r="N15" s="576"/>
      <c r="O15" s="570" t="s">
        <v>62</v>
      </c>
      <c r="P15" s="570"/>
      <c r="Q15" s="576"/>
      <c r="R15" s="570" t="s">
        <v>63</v>
      </c>
      <c r="S15" s="570"/>
      <c r="T15" s="576"/>
      <c r="U15" s="570" t="s">
        <v>64</v>
      </c>
      <c r="V15" s="570"/>
      <c r="W15" s="570"/>
      <c r="AK15" s="170">
        <v>3</v>
      </c>
    </row>
    <row r="16" spans="1:39" ht="24.95" customHeight="1">
      <c r="A16" s="35"/>
      <c r="B16" s="114"/>
      <c r="C16" s="114"/>
      <c r="D16" s="114"/>
      <c r="E16" s="114"/>
      <c r="F16" s="169"/>
      <c r="G16" s="113" t="s">
        <v>65</v>
      </c>
      <c r="H16" s="114"/>
      <c r="I16" s="114"/>
      <c r="J16" s="570"/>
      <c r="K16" s="576"/>
      <c r="L16" s="570"/>
      <c r="M16" s="570"/>
      <c r="N16" s="576"/>
      <c r="O16" s="570"/>
      <c r="P16" s="570"/>
      <c r="Q16" s="576"/>
      <c r="R16" s="570"/>
      <c r="S16" s="570"/>
      <c r="T16" s="576"/>
      <c r="U16" s="570"/>
      <c r="V16" s="570"/>
      <c r="W16" s="570"/>
      <c r="X16" s="113"/>
      <c r="Y16" s="113"/>
      <c r="AK16" s="171" t="b">
        <v>1</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52" t="s">
        <v>69</v>
      </c>
      <c r="I20" s="553"/>
      <c r="J20" s="553"/>
      <c r="K20" s="554"/>
      <c r="L20" s="555" t="s">
        <v>70</v>
      </c>
      <c r="M20" s="555"/>
      <c r="N20" s="555"/>
      <c r="O20" s="555"/>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52" t="s">
        <v>71</v>
      </c>
      <c r="I21" s="553"/>
      <c r="J21" s="553"/>
      <c r="K21" s="554"/>
      <c r="L21" s="556" t="s">
        <v>71</v>
      </c>
      <c r="M21" s="557"/>
      <c r="N21" s="557"/>
      <c r="O21" s="558"/>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52" t="s">
        <v>72</v>
      </c>
      <c r="I22" s="553"/>
      <c r="J22" s="553"/>
      <c r="K22" s="554"/>
      <c r="L22" s="559"/>
      <c r="M22" s="560"/>
      <c r="N22" s="560"/>
      <c r="O22" s="561"/>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52" t="s">
        <v>73</v>
      </c>
      <c r="I23" s="553"/>
      <c r="J23" s="553"/>
      <c r="K23" s="554"/>
      <c r="L23" s="562"/>
      <c r="M23" s="563"/>
      <c r="N23" s="563"/>
      <c r="O23" s="564"/>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52" t="s">
        <v>74</v>
      </c>
      <c r="I24" s="553"/>
      <c r="J24" s="553"/>
      <c r="K24" s="554"/>
      <c r="L24" s="556" t="s">
        <v>74</v>
      </c>
      <c r="M24" s="557"/>
      <c r="N24" s="557"/>
      <c r="O24" s="558"/>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52" t="s">
        <v>75</v>
      </c>
      <c r="I25" s="553"/>
      <c r="J25" s="553"/>
      <c r="K25" s="554"/>
      <c r="L25" s="559"/>
      <c r="M25" s="560"/>
      <c r="N25" s="560"/>
      <c r="O25" s="561"/>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52" t="s">
        <v>76</v>
      </c>
      <c r="I26" s="553"/>
      <c r="J26" s="553"/>
      <c r="K26" s="554"/>
      <c r="L26" s="562"/>
      <c r="M26" s="563"/>
      <c r="N26" s="563"/>
      <c r="O26" s="564"/>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52" t="s">
        <v>77</v>
      </c>
      <c r="I27" s="553"/>
      <c r="J27" s="553"/>
      <c r="K27" s="554"/>
      <c r="L27" s="556" t="s">
        <v>77</v>
      </c>
      <c r="M27" s="557"/>
      <c r="N27" s="557"/>
      <c r="O27" s="558"/>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52" t="s">
        <v>78</v>
      </c>
      <c r="I28" s="553"/>
      <c r="J28" s="553"/>
      <c r="K28" s="554"/>
      <c r="L28" s="559"/>
      <c r="M28" s="560"/>
      <c r="N28" s="560"/>
      <c r="O28" s="561"/>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52" t="s">
        <v>79</v>
      </c>
      <c r="I29" s="553"/>
      <c r="J29" s="553"/>
      <c r="K29" s="554"/>
      <c r="L29" s="562"/>
      <c r="M29" s="563"/>
      <c r="N29" s="563"/>
      <c r="O29" s="564"/>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52" t="s">
        <v>80</v>
      </c>
      <c r="I30" s="553"/>
      <c r="J30" s="553"/>
      <c r="K30" s="554"/>
      <c r="L30" s="556" t="s">
        <v>80</v>
      </c>
      <c r="M30" s="557"/>
      <c r="N30" s="557"/>
      <c r="O30" s="558"/>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52" t="s">
        <v>81</v>
      </c>
      <c r="I31" s="553"/>
      <c r="J31" s="553"/>
      <c r="K31" s="554"/>
      <c r="L31" s="559"/>
      <c r="M31" s="560"/>
      <c r="N31" s="560"/>
      <c r="O31" s="561"/>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52" t="s">
        <v>82</v>
      </c>
      <c r="I32" s="553"/>
      <c r="J32" s="553"/>
      <c r="K32" s="554"/>
      <c r="L32" s="562"/>
      <c r="M32" s="563"/>
      <c r="N32" s="563"/>
      <c r="O32" s="564"/>
      <c r="P32" s="113"/>
      <c r="Q32" s="114"/>
      <c r="R32" s="113"/>
      <c r="S32" s="113"/>
      <c r="T32" s="34"/>
      <c r="U32" s="113"/>
      <c r="V32" s="113"/>
      <c r="W32" s="34"/>
      <c r="X32" s="113"/>
      <c r="Y32" s="113"/>
      <c r="Z32" s="34"/>
      <c r="AA32" s="34"/>
      <c r="AB32" s="34"/>
      <c r="AC32" s="34"/>
      <c r="AD32" s="34"/>
      <c r="AE32" s="34"/>
      <c r="AK32" s="171"/>
    </row>
    <row r="33" spans="1:37" ht="24.95" customHeight="1">
      <c r="A33" s="35" t="s">
        <v>39</v>
      </c>
      <c r="B33" s="113" t="s">
        <v>83</v>
      </c>
      <c r="D33" s="114"/>
      <c r="E33" s="114"/>
      <c r="H33" s="114"/>
      <c r="I33" s="114"/>
      <c r="R33" s="114"/>
      <c r="S33" s="114"/>
    </row>
    <row r="34" spans="1:37" ht="24.95" customHeight="1">
      <c r="A34" s="35"/>
      <c r="B34" s="113"/>
      <c r="D34" s="114"/>
      <c r="E34" s="114"/>
      <c r="H34" s="114"/>
      <c r="I34" s="114"/>
      <c r="J34" s="547">
        <v>3.5</v>
      </c>
      <c r="K34" s="547"/>
      <c r="L34" s="547"/>
      <c r="M34" s="547"/>
      <c r="N34" s="547"/>
      <c r="O34" s="547"/>
      <c r="P34" s="547"/>
      <c r="Q34" s="114" t="s">
        <v>41</v>
      </c>
      <c r="R34" s="114"/>
      <c r="S34" s="114"/>
      <c r="AK34" s="170">
        <f>IF(AK36=TRUE,1,IF(J34&gt;=2,1,0))</f>
        <v>1</v>
      </c>
    </row>
    <row r="35" spans="1:37">
      <c r="A35" s="35"/>
      <c r="B35" s="113" t="s">
        <v>84</v>
      </c>
      <c r="D35" s="114"/>
      <c r="E35" s="114"/>
      <c r="H35" s="114"/>
      <c r="I35" s="114"/>
      <c r="J35" s="114"/>
      <c r="K35" s="114"/>
      <c r="L35" s="114"/>
      <c r="M35" s="114"/>
      <c r="N35" s="114"/>
      <c r="O35" s="114"/>
      <c r="P35" s="114"/>
      <c r="Q35" s="114"/>
      <c r="R35" s="114"/>
      <c r="S35" s="114"/>
    </row>
    <row r="36" spans="1:37" ht="24.95" customHeight="1">
      <c r="A36" s="35"/>
      <c r="B36" s="113" t="s">
        <v>85</v>
      </c>
      <c r="D36" s="114"/>
      <c r="E36" s="114"/>
      <c r="H36" s="114"/>
      <c r="I36" s="114"/>
      <c r="J36" s="114"/>
      <c r="K36" s="114"/>
      <c r="L36" s="114"/>
      <c r="M36" s="114"/>
      <c r="N36" s="114"/>
      <c r="O36" s="114"/>
      <c r="P36" s="114"/>
      <c r="Q36" s="114"/>
      <c r="R36" s="114"/>
      <c r="S36" s="114"/>
      <c r="AE36" s="169"/>
      <c r="AK36" s="170" t="b">
        <v>0</v>
      </c>
    </row>
    <row r="37" spans="1:37" ht="24.95" customHeight="1">
      <c r="A37" s="35"/>
      <c r="C37" s="41" t="s">
        <v>86</v>
      </c>
      <c r="E37" s="114"/>
      <c r="H37" s="114"/>
      <c r="I37" s="114"/>
      <c r="J37" s="114"/>
      <c r="K37" s="114"/>
      <c r="L37" s="114"/>
      <c r="M37" s="114"/>
      <c r="N37" s="114"/>
      <c r="O37" s="114"/>
      <c r="P37" s="114"/>
      <c r="Q37" s="114"/>
      <c r="R37" s="114"/>
      <c r="S37" s="114"/>
      <c r="AK37" s="170">
        <f>IF(AK38=TRUE,1,0)</f>
        <v>1</v>
      </c>
    </row>
    <row r="38" spans="1:37" ht="24.75" customHeight="1">
      <c r="A38" s="35" t="s">
        <v>87</v>
      </c>
      <c r="B38" s="113" t="s">
        <v>88</v>
      </c>
      <c r="D38" s="114"/>
      <c r="E38" s="114"/>
      <c r="H38" s="114"/>
      <c r="I38" s="114"/>
      <c r="J38" s="114"/>
      <c r="K38" s="114"/>
      <c r="L38" s="114"/>
      <c r="M38" s="114"/>
      <c r="N38" s="114"/>
      <c r="O38" s="114"/>
      <c r="P38" s="114"/>
      <c r="Q38" s="114"/>
      <c r="R38" s="114"/>
      <c r="S38" s="114"/>
      <c r="AE38" s="169"/>
      <c r="AK38" s="170" t="b">
        <v>1</v>
      </c>
    </row>
    <row r="39" spans="1:37" ht="24.75" customHeight="1">
      <c r="A39" s="35"/>
      <c r="B39" s="41"/>
      <c r="C39" s="41" t="s">
        <v>89</v>
      </c>
      <c r="D39" s="114"/>
      <c r="E39" s="114"/>
      <c r="H39" s="114"/>
      <c r="I39" s="114"/>
      <c r="J39" s="114"/>
      <c r="K39" s="114"/>
      <c r="L39" s="114"/>
      <c r="M39" s="114"/>
      <c r="N39" s="114"/>
      <c r="O39" s="114"/>
      <c r="P39" s="114"/>
      <c r="Q39" s="114"/>
      <c r="R39" s="114"/>
      <c r="S39" s="114"/>
    </row>
    <row r="40" spans="1:37" ht="24.75" customHeight="1">
      <c r="A40" s="35"/>
      <c r="B40" s="41"/>
      <c r="C40" s="41"/>
      <c r="D40" s="520"/>
      <c r="E40" s="520"/>
      <c r="F40" s="519"/>
      <c r="H40" s="520"/>
      <c r="I40" s="520"/>
      <c r="J40" s="520"/>
      <c r="K40" s="520"/>
      <c r="L40" s="520"/>
      <c r="M40" s="520"/>
      <c r="N40" s="520"/>
      <c r="O40" s="520"/>
      <c r="P40" s="520"/>
      <c r="Q40" s="520"/>
      <c r="R40" s="520"/>
      <c r="S40" s="520"/>
    </row>
    <row r="41" spans="1:37" ht="24.75" customHeight="1">
      <c r="A41" s="35"/>
      <c r="B41" s="41"/>
      <c r="C41" s="41"/>
      <c r="D41" s="520"/>
      <c r="E41" s="520"/>
      <c r="F41" s="519"/>
      <c r="H41" s="520"/>
      <c r="I41" s="520"/>
      <c r="J41" s="520"/>
      <c r="K41" s="520"/>
      <c r="L41" s="520"/>
      <c r="M41" s="520"/>
      <c r="N41" s="520"/>
      <c r="O41" s="520"/>
      <c r="P41" s="520"/>
      <c r="Q41" s="520"/>
      <c r="R41" s="520"/>
      <c r="S41" s="520"/>
    </row>
    <row r="42" spans="1:37" ht="24.75" customHeight="1">
      <c r="A42" s="35"/>
      <c r="B42" s="41"/>
      <c r="C42" s="41"/>
      <c r="D42" s="520"/>
      <c r="E42" s="520"/>
      <c r="F42" s="519"/>
      <c r="H42" s="520"/>
      <c r="I42" s="520"/>
      <c r="J42" s="520"/>
      <c r="K42" s="520"/>
      <c r="L42" s="520"/>
      <c r="M42" s="520"/>
      <c r="N42" s="520"/>
      <c r="O42" s="520"/>
      <c r="P42" s="520"/>
      <c r="Q42" s="520"/>
      <c r="R42" s="520"/>
      <c r="S42" s="520"/>
    </row>
    <row r="43" spans="1:37" ht="24.75" customHeight="1">
      <c r="A43" s="35"/>
      <c r="B43" s="41"/>
      <c r="C43" s="41"/>
      <c r="D43" s="520"/>
      <c r="E43" s="520"/>
      <c r="F43" s="519"/>
      <c r="H43" s="520"/>
      <c r="I43" s="520"/>
      <c r="J43" s="520"/>
      <c r="K43" s="520"/>
      <c r="L43" s="520"/>
      <c r="M43" s="520"/>
      <c r="N43" s="520"/>
      <c r="O43" s="520"/>
      <c r="P43" s="520"/>
      <c r="Q43" s="520"/>
      <c r="R43" s="520"/>
      <c r="S43" s="520"/>
    </row>
    <row r="44" spans="1:37" ht="24.75" customHeight="1">
      <c r="A44" s="35"/>
      <c r="B44" s="41"/>
      <c r="C44" s="41"/>
      <c r="D44" s="520"/>
      <c r="E44" s="520"/>
      <c r="F44" s="519"/>
      <c r="H44" s="520"/>
      <c r="I44" s="520"/>
      <c r="J44" s="520"/>
      <c r="K44" s="520"/>
      <c r="L44" s="520"/>
      <c r="M44" s="520"/>
      <c r="N44" s="520"/>
      <c r="O44" s="520"/>
      <c r="P44" s="520"/>
      <c r="Q44" s="520"/>
      <c r="R44" s="520"/>
      <c r="S44" s="520"/>
    </row>
    <row r="45" spans="1:37" ht="24.95" customHeight="1">
      <c r="A45" s="35" t="s">
        <v>90</v>
      </c>
      <c r="B45" s="44" t="s">
        <v>91</v>
      </c>
      <c r="E45" s="114"/>
      <c r="G45" s="114"/>
      <c r="H45" s="114"/>
      <c r="I45" s="114"/>
      <c r="J45" s="114"/>
      <c r="K45" s="114"/>
      <c r="L45" s="157"/>
      <c r="M45" s="114"/>
      <c r="N45" s="114"/>
      <c r="O45" s="114"/>
      <c r="P45" s="114"/>
      <c r="Q45" s="114"/>
      <c r="R45" s="114"/>
      <c r="S45" s="114"/>
    </row>
    <row r="46" spans="1:37" ht="24.95" customHeight="1">
      <c r="A46" s="35"/>
      <c r="B46" s="34" t="s">
        <v>92</v>
      </c>
      <c r="E46" s="114"/>
      <c r="G46" s="114"/>
      <c r="H46" s="114"/>
      <c r="I46" s="114"/>
      <c r="J46" s="114"/>
      <c r="K46" s="114"/>
      <c r="L46" s="157"/>
      <c r="M46" s="114"/>
      <c r="N46" s="114"/>
      <c r="O46" s="114"/>
      <c r="P46" s="114"/>
      <c r="Q46" s="114"/>
      <c r="R46" s="114"/>
      <c r="S46" s="114"/>
    </row>
    <row r="47" spans="1:37" ht="24.95" customHeight="1">
      <c r="A47" s="35"/>
      <c r="B47" s="34" t="s">
        <v>93</v>
      </c>
      <c r="E47" s="114"/>
      <c r="G47" s="114"/>
      <c r="H47" s="114"/>
      <c r="I47" s="114"/>
      <c r="J47" s="114"/>
      <c r="K47" s="114"/>
      <c r="L47" s="114"/>
      <c r="M47" s="114"/>
      <c r="N47" s="114"/>
      <c r="O47" s="114"/>
      <c r="P47" s="114"/>
      <c r="Q47" s="114"/>
      <c r="R47" s="114"/>
      <c r="S47" s="114"/>
    </row>
    <row r="48" spans="1:37" ht="24.95" customHeight="1">
      <c r="A48" s="35"/>
      <c r="B48" s="34" t="s">
        <v>94</v>
      </c>
      <c r="E48" s="114"/>
      <c r="G48" s="114"/>
      <c r="H48" s="114"/>
      <c r="I48" s="114"/>
      <c r="J48" s="114"/>
      <c r="K48" s="114"/>
      <c r="L48" s="114"/>
      <c r="M48" s="114"/>
      <c r="N48" s="114"/>
      <c r="O48" s="114"/>
      <c r="P48" s="114"/>
      <c r="Q48" s="114"/>
      <c r="R48" s="114"/>
      <c r="S48" s="114"/>
    </row>
    <row r="49" spans="1:42" ht="24.95" customHeight="1">
      <c r="A49" s="35"/>
      <c r="C49" s="92" t="str">
        <f>IF($AK$15=1,"☑","□")</f>
        <v>□</v>
      </c>
      <c r="D49" s="113" t="s">
        <v>95</v>
      </c>
      <c r="E49" s="114"/>
      <c r="F49" s="114"/>
      <c r="G49" s="114"/>
      <c r="H49" s="114"/>
      <c r="I49" s="114"/>
      <c r="J49" s="92" t="str">
        <f>IF($AK$15=2,"☑","□")</f>
        <v>□</v>
      </c>
      <c r="K49" s="113" t="s">
        <v>96</v>
      </c>
      <c r="L49" s="114"/>
      <c r="M49" s="114"/>
      <c r="N49" s="114"/>
      <c r="O49" s="114"/>
      <c r="P49" s="114"/>
      <c r="Q49" s="92" t="str">
        <f>IF($AK$15=3,"☑","□")</f>
        <v>☑</v>
      </c>
      <c r="R49" s="113" t="s">
        <v>97</v>
      </c>
      <c r="S49" s="114"/>
      <c r="T49" s="114"/>
      <c r="U49" s="114"/>
      <c r="V49" s="114"/>
      <c r="X49" s="92" t="str">
        <f>IF($AK$15=4,"☑","□")</f>
        <v>□</v>
      </c>
      <c r="Y49" s="113" t="s">
        <v>98</v>
      </c>
      <c r="Z49" s="114"/>
      <c r="AA49" s="114"/>
      <c r="AB49" s="114"/>
      <c r="AC49" s="114"/>
    </row>
    <row r="50" spans="1:42" s="34" customFormat="1" ht="24.95" customHeight="1">
      <c r="A50" s="35"/>
      <c r="C50" s="114"/>
      <c r="D50" s="113"/>
      <c r="E50" s="114"/>
      <c r="F50" s="114"/>
      <c r="G50" s="114"/>
      <c r="H50" s="114"/>
      <c r="I50" s="114"/>
      <c r="J50" s="114"/>
      <c r="K50" s="113"/>
      <c r="L50" s="114"/>
      <c r="M50" s="114"/>
      <c r="N50" s="114"/>
      <c r="O50" s="114"/>
      <c r="P50" s="114"/>
      <c r="Q50" s="114"/>
      <c r="R50" s="113"/>
      <c r="S50" s="114"/>
      <c r="T50" s="114"/>
      <c r="U50" s="114"/>
      <c r="V50" s="114"/>
      <c r="X50" s="114"/>
      <c r="Y50" s="113"/>
      <c r="Z50" s="114"/>
      <c r="AA50" s="114"/>
      <c r="AB50" s="114"/>
      <c r="AC50" s="114"/>
      <c r="AK50" s="170"/>
      <c r="AL50" s="172"/>
      <c r="AM50" s="172"/>
      <c r="AN50" s="172"/>
      <c r="AO50" s="172"/>
      <c r="AP50" s="172"/>
    </row>
    <row r="51" spans="1:42" ht="24.95" customHeight="1">
      <c r="A51" s="35"/>
      <c r="B51" s="34" t="s">
        <v>99</v>
      </c>
      <c r="D51" s="114"/>
      <c r="E51" s="114"/>
      <c r="I51" s="114"/>
      <c r="J51" s="114"/>
      <c r="K51" s="114"/>
      <c r="L51" s="114"/>
    </row>
    <row r="52" spans="1:42" ht="24.95" customHeight="1">
      <c r="A52" s="35"/>
      <c r="C52" s="113"/>
      <c r="D52" s="114"/>
      <c r="E52" s="114"/>
      <c r="G52" s="114"/>
      <c r="H52" s="114"/>
      <c r="I52" s="114"/>
      <c r="J52" s="114"/>
      <c r="K52" s="114"/>
      <c r="L52" s="114"/>
      <c r="M52" s="580">
        <v>2000000</v>
      </c>
      <c r="N52" s="580"/>
      <c r="O52" s="580"/>
      <c r="P52" s="580"/>
      <c r="Q52" s="580"/>
      <c r="R52" s="580"/>
      <c r="S52" s="580"/>
      <c r="T52" s="114" t="s">
        <v>100</v>
      </c>
      <c r="V52" s="113" t="s">
        <v>101</v>
      </c>
      <c r="W52" s="34"/>
      <c r="X52" s="114"/>
      <c r="Y52" s="34"/>
      <c r="Z52" s="547"/>
      <c r="AA52" s="547"/>
      <c r="AB52" s="547"/>
      <c r="AC52" s="547"/>
      <c r="AD52" s="547"/>
      <c r="AE52" s="547"/>
      <c r="AF52" s="547"/>
      <c r="AG52" s="114" t="s">
        <v>100</v>
      </c>
    </row>
    <row r="53" spans="1:42" ht="21" customHeight="1">
      <c r="A53" s="35"/>
      <c r="C53" s="41" t="s">
        <v>102</v>
      </c>
      <c r="D53" s="114"/>
      <c r="E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row>
    <row r="54" spans="1:42" ht="18.75" customHeight="1">
      <c r="A54" s="35"/>
      <c r="C54" s="41"/>
      <c r="D54" s="41" t="s">
        <v>103</v>
      </c>
      <c r="E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row>
    <row r="55" spans="1:42" ht="18.75" customHeight="1">
      <c r="A55" s="35"/>
      <c r="C55" s="41" t="s">
        <v>104</v>
      </c>
      <c r="D55" s="114"/>
      <c r="E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row>
    <row r="56" spans="1:42" ht="15" customHeight="1">
      <c r="A56" s="35"/>
      <c r="C56" s="41"/>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42" ht="24.95" customHeight="1">
      <c r="A57" s="35"/>
      <c r="B57" s="113" t="s">
        <v>105</v>
      </c>
      <c r="C57" s="34"/>
      <c r="D57" s="114"/>
      <c r="E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row>
    <row r="58" spans="1:42" ht="24.95" customHeight="1">
      <c r="A58" s="35"/>
      <c r="B58" s="34" t="s">
        <v>106</v>
      </c>
      <c r="H58" s="114"/>
      <c r="I58" s="114"/>
      <c r="J58" s="114"/>
      <c r="K58" s="114"/>
      <c r="L58" s="114"/>
      <c r="M58" s="114"/>
      <c r="N58" s="114"/>
      <c r="O58" s="114"/>
      <c r="P58" s="114"/>
      <c r="Q58" s="114"/>
      <c r="R58" s="114"/>
      <c r="S58" s="114"/>
    </row>
    <row r="59" spans="1:42" ht="24.95" customHeight="1">
      <c r="A59" s="35"/>
      <c r="C59" s="92" t="str">
        <f>IF($AK$15=1,"☑","□")</f>
        <v>□</v>
      </c>
      <c r="D59" s="113" t="s">
        <v>107</v>
      </c>
      <c r="E59" s="114"/>
      <c r="F59" s="114"/>
      <c r="G59" s="114"/>
      <c r="H59" s="114"/>
      <c r="I59" s="114"/>
      <c r="J59" s="92" t="str">
        <f>IF($AK$15=2,"☑","□")</f>
        <v>□</v>
      </c>
      <c r="K59" s="113" t="s">
        <v>108</v>
      </c>
      <c r="L59" s="114"/>
      <c r="M59" s="114"/>
      <c r="N59" s="114"/>
      <c r="O59" s="114"/>
      <c r="P59" s="114"/>
      <c r="Q59" s="92" t="str">
        <f>IF($AK$15=3,"☑","□")</f>
        <v>☑</v>
      </c>
      <c r="R59" s="113" t="s">
        <v>109</v>
      </c>
      <c r="S59" s="114"/>
      <c r="T59" s="114"/>
      <c r="U59" s="114"/>
      <c r="V59" s="114"/>
      <c r="X59" s="92" t="str">
        <f>IF($AK$15=4,"☑","□")</f>
        <v>□</v>
      </c>
      <c r="Y59" s="113" t="s">
        <v>110</v>
      </c>
      <c r="Z59" s="114"/>
      <c r="AA59" s="114"/>
      <c r="AB59" s="114"/>
      <c r="AC59" s="114"/>
    </row>
    <row r="60" spans="1:42" ht="15" customHeight="1">
      <c r="A60" s="35"/>
      <c r="F60" s="114"/>
      <c r="G60" s="114"/>
      <c r="H60" s="114"/>
      <c r="I60" s="114"/>
      <c r="J60" s="114"/>
      <c r="K60" s="114"/>
      <c r="L60" s="114"/>
      <c r="M60" s="114"/>
      <c r="N60" s="114"/>
      <c r="O60" s="114"/>
      <c r="P60" s="114"/>
      <c r="Q60" s="114"/>
      <c r="R60" s="114"/>
      <c r="S60" s="114"/>
    </row>
    <row r="61" spans="1:42" ht="24.95" customHeight="1">
      <c r="A61" s="35"/>
      <c r="B61" s="113" t="s">
        <v>111</v>
      </c>
      <c r="C61" s="34"/>
      <c r="D61" s="114"/>
      <c r="E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42" ht="24.95" customHeight="1">
      <c r="A62" s="35"/>
      <c r="B62" s="113" t="s">
        <v>112</v>
      </c>
      <c r="C62" s="34"/>
      <c r="D62" s="114"/>
      <c r="E62" s="114"/>
      <c r="G62" s="114"/>
      <c r="H62" s="114"/>
      <c r="I62" s="114"/>
      <c r="J62" s="114"/>
      <c r="K62" s="114"/>
      <c r="L62" s="114"/>
      <c r="AK62" s="170" t="s">
        <v>113</v>
      </c>
    </row>
    <row r="63" spans="1:42" ht="24.95" customHeight="1">
      <c r="A63" s="35"/>
      <c r="B63" s="113"/>
      <c r="C63" s="34"/>
      <c r="D63" s="114"/>
      <c r="E63" s="114"/>
      <c r="G63" s="114"/>
      <c r="H63" s="114"/>
      <c r="I63" s="114"/>
      <c r="J63" s="114"/>
      <c r="K63" s="114"/>
      <c r="L63" s="114"/>
      <c r="M63" s="547">
        <v>0</v>
      </c>
      <c r="N63" s="547"/>
      <c r="O63" s="547"/>
      <c r="P63" s="547"/>
      <c r="Q63" s="547"/>
      <c r="R63" s="547"/>
      <c r="S63" s="547"/>
      <c r="T63" s="114" t="s">
        <v>114</v>
      </c>
      <c r="V63" s="113" t="s">
        <v>101</v>
      </c>
      <c r="X63" s="114"/>
      <c r="Z63" s="547"/>
      <c r="AA63" s="547"/>
      <c r="AB63" s="547"/>
      <c r="AC63" s="547"/>
      <c r="AD63" s="547"/>
      <c r="AE63" s="547"/>
      <c r="AF63" s="547"/>
      <c r="AG63" s="114" t="s">
        <v>115</v>
      </c>
      <c r="AK63" s="170">
        <v>6</v>
      </c>
    </row>
    <row r="64" spans="1:42" ht="24.95" customHeight="1">
      <c r="A64" s="35"/>
      <c r="B64" s="113" t="s">
        <v>116</v>
      </c>
      <c r="C64" s="34"/>
      <c r="D64" s="114"/>
      <c r="E64" s="114"/>
      <c r="G64" s="114"/>
      <c r="H64" s="114"/>
      <c r="I64" s="114"/>
      <c r="J64" s="114"/>
      <c r="K64" s="114"/>
      <c r="L64" s="114"/>
      <c r="M64" s="50"/>
      <c r="N64" s="50"/>
      <c r="O64" s="50"/>
      <c r="P64" s="50"/>
      <c r="Q64" s="50"/>
      <c r="R64" s="50"/>
      <c r="S64" s="50"/>
      <c r="Z64" s="50"/>
      <c r="AA64" s="50"/>
      <c r="AB64" s="50"/>
      <c r="AC64" s="50"/>
      <c r="AD64" s="50"/>
      <c r="AE64" s="50"/>
      <c r="AF64" s="50"/>
    </row>
    <row r="65" spans="1:37" ht="24.95" customHeight="1">
      <c r="A65" s="35"/>
      <c r="B65" s="113"/>
      <c r="C65" s="34"/>
      <c r="D65" s="114"/>
      <c r="E65" s="114"/>
      <c r="G65" s="114"/>
      <c r="H65" s="114"/>
      <c r="I65" s="114"/>
      <c r="J65" s="114"/>
      <c r="K65" s="114"/>
      <c r="L65" s="114"/>
      <c r="M65" s="547">
        <v>0</v>
      </c>
      <c r="N65" s="547"/>
      <c r="O65" s="547"/>
      <c r="P65" s="547"/>
      <c r="Q65" s="547"/>
      <c r="R65" s="547"/>
      <c r="S65" s="547"/>
      <c r="T65" s="114" t="s">
        <v>114</v>
      </c>
      <c r="V65" s="113" t="s">
        <v>101</v>
      </c>
      <c r="X65" s="114"/>
      <c r="Z65" s="547"/>
      <c r="AA65" s="547"/>
      <c r="AB65" s="547"/>
      <c r="AC65" s="547"/>
      <c r="AD65" s="547"/>
      <c r="AE65" s="547"/>
      <c r="AF65" s="547"/>
      <c r="AG65" s="114" t="s">
        <v>115</v>
      </c>
      <c r="AK65" s="170">
        <v>2</v>
      </c>
    </row>
    <row r="66" spans="1:37" ht="24.95" customHeight="1">
      <c r="A66" s="35"/>
      <c r="B66" s="113" t="s">
        <v>117</v>
      </c>
      <c r="C66" s="113"/>
      <c r="D66" s="114"/>
      <c r="E66" s="114"/>
      <c r="G66" s="114"/>
      <c r="H66" s="114"/>
      <c r="I66" s="114"/>
      <c r="J66" s="114"/>
      <c r="K66" s="114"/>
      <c r="L66" s="114"/>
      <c r="M66" s="50"/>
      <c r="N66" s="50"/>
      <c r="O66" s="50"/>
      <c r="P66" s="50"/>
      <c r="Q66" s="50"/>
      <c r="R66" s="50"/>
      <c r="S66" s="50"/>
      <c r="Z66" s="50"/>
      <c r="AA66" s="50"/>
      <c r="AB66" s="50"/>
      <c r="AC66" s="50"/>
      <c r="AD66" s="50"/>
      <c r="AE66" s="50"/>
      <c r="AF66" s="50"/>
    </row>
    <row r="67" spans="1:37" ht="24.95" customHeight="1">
      <c r="A67" s="35"/>
      <c r="B67" s="34"/>
      <c r="C67" s="113"/>
      <c r="D67" s="114"/>
      <c r="E67" s="114"/>
      <c r="G67" s="114"/>
      <c r="H67" s="114"/>
      <c r="I67" s="114"/>
      <c r="J67" s="114"/>
      <c r="K67" s="114"/>
      <c r="L67" s="114"/>
      <c r="M67" s="547">
        <v>0</v>
      </c>
      <c r="N67" s="547"/>
      <c r="O67" s="547"/>
      <c r="P67" s="547"/>
      <c r="Q67" s="547"/>
      <c r="R67" s="547"/>
      <c r="S67" s="547"/>
      <c r="T67" s="114" t="s">
        <v>114</v>
      </c>
      <c r="V67" s="113" t="s">
        <v>101</v>
      </c>
      <c r="X67" s="114"/>
      <c r="Z67" s="547"/>
      <c r="AA67" s="547"/>
      <c r="AB67" s="547"/>
      <c r="AC67" s="547"/>
      <c r="AD67" s="547"/>
      <c r="AE67" s="547"/>
      <c r="AF67" s="547"/>
      <c r="AG67" s="114" t="s">
        <v>115</v>
      </c>
      <c r="AK67" s="170">
        <v>28</v>
      </c>
    </row>
    <row r="68" spans="1:37" ht="24.95" customHeight="1">
      <c r="A68" s="35"/>
      <c r="B68" s="113" t="s">
        <v>118</v>
      </c>
      <c r="C68" s="113"/>
      <c r="D68" s="114"/>
      <c r="E68" s="114"/>
      <c r="G68" s="114"/>
      <c r="H68" s="114"/>
      <c r="I68" s="114"/>
      <c r="J68" s="114"/>
      <c r="K68" s="114"/>
      <c r="L68" s="114"/>
      <c r="M68" s="158"/>
      <c r="N68" s="158"/>
      <c r="O68" s="158"/>
      <c r="P68" s="158"/>
      <c r="Q68" s="158"/>
      <c r="R68" s="158"/>
      <c r="S68" s="158"/>
      <c r="T68" s="114"/>
      <c r="U68" s="114"/>
      <c r="V68" s="114"/>
      <c r="W68" s="114"/>
      <c r="X68" s="114"/>
      <c r="Y68" s="114"/>
      <c r="Z68" s="158"/>
      <c r="AA68" s="158"/>
      <c r="AB68" s="158"/>
      <c r="AC68" s="158"/>
      <c r="AD68" s="158"/>
      <c r="AE68" s="158"/>
      <c r="AF68" s="158"/>
      <c r="AG68" s="114"/>
    </row>
    <row r="69" spans="1:37" ht="24.95" customHeight="1">
      <c r="A69" s="35"/>
      <c r="B69" s="34"/>
      <c r="C69" s="113"/>
      <c r="D69" s="114"/>
      <c r="E69" s="114"/>
      <c r="G69" s="114"/>
      <c r="H69" s="114"/>
      <c r="I69" s="114"/>
      <c r="J69" s="114"/>
      <c r="K69" s="114"/>
      <c r="L69" s="114"/>
      <c r="M69" s="547">
        <v>0</v>
      </c>
      <c r="N69" s="547"/>
      <c r="O69" s="547"/>
      <c r="P69" s="547"/>
      <c r="Q69" s="547"/>
      <c r="R69" s="547"/>
      <c r="S69" s="547"/>
      <c r="T69" s="114" t="s">
        <v>114</v>
      </c>
      <c r="U69" s="34"/>
      <c r="V69" s="113" t="s">
        <v>101</v>
      </c>
      <c r="W69" s="34"/>
      <c r="X69" s="114"/>
      <c r="Y69" s="34"/>
      <c r="Z69" s="547"/>
      <c r="AA69" s="547"/>
      <c r="AB69" s="547"/>
      <c r="AC69" s="547"/>
      <c r="AD69" s="547"/>
      <c r="AE69" s="547"/>
      <c r="AF69" s="547"/>
      <c r="AG69" s="114" t="s">
        <v>115</v>
      </c>
      <c r="AK69" s="170">
        <v>7</v>
      </c>
    </row>
    <row r="70" spans="1:37" ht="24.95" customHeight="1">
      <c r="A70" s="35"/>
      <c r="B70" s="113" t="s">
        <v>119</v>
      </c>
      <c r="C70" s="34"/>
      <c r="D70" s="114"/>
      <c r="E70" s="114"/>
      <c r="G70" s="114"/>
      <c r="H70" s="114"/>
      <c r="I70" s="114"/>
      <c r="J70" s="114"/>
      <c r="K70" s="114"/>
      <c r="L70" s="114"/>
      <c r="M70" s="158"/>
      <c r="N70" s="158"/>
      <c r="O70" s="158"/>
      <c r="P70" s="158"/>
      <c r="Q70" s="158"/>
      <c r="R70" s="158"/>
      <c r="S70" s="158"/>
      <c r="T70" s="114"/>
      <c r="U70" s="114"/>
      <c r="V70" s="114"/>
      <c r="W70" s="114"/>
      <c r="X70" s="114"/>
      <c r="Y70" s="114"/>
      <c r="Z70" s="158"/>
      <c r="AA70" s="158"/>
      <c r="AB70" s="158"/>
      <c r="AC70" s="158"/>
      <c r="AD70" s="158"/>
      <c r="AE70" s="158"/>
      <c r="AF70" s="158"/>
      <c r="AG70" s="114"/>
    </row>
    <row r="71" spans="1:37" ht="24.95" customHeight="1">
      <c r="A71" s="35"/>
      <c r="B71" s="113"/>
      <c r="C71" s="34"/>
      <c r="D71" s="114"/>
      <c r="E71" s="114"/>
      <c r="G71" s="114"/>
      <c r="H71" s="114"/>
      <c r="I71" s="114"/>
      <c r="J71" s="114"/>
      <c r="K71" s="114"/>
      <c r="L71" s="114"/>
      <c r="M71" s="547">
        <v>100</v>
      </c>
      <c r="N71" s="547"/>
      <c r="O71" s="547"/>
      <c r="P71" s="547"/>
      <c r="Q71" s="547"/>
      <c r="R71" s="547"/>
      <c r="S71" s="547"/>
      <c r="T71" s="114" t="s">
        <v>114</v>
      </c>
      <c r="U71" s="34"/>
      <c r="V71" s="113" t="s">
        <v>101</v>
      </c>
      <c r="W71" s="34"/>
      <c r="X71" s="114"/>
      <c r="Y71" s="34"/>
      <c r="Z71" s="547"/>
      <c r="AA71" s="547"/>
      <c r="AB71" s="547"/>
      <c r="AC71" s="547"/>
      <c r="AD71" s="547"/>
      <c r="AE71" s="547"/>
      <c r="AF71" s="547"/>
      <c r="AG71" s="114" t="s">
        <v>115</v>
      </c>
      <c r="AK71" s="170">
        <v>10</v>
      </c>
    </row>
    <row r="72" spans="1:37" ht="24.95" customHeight="1">
      <c r="A72" s="35"/>
      <c r="B72" s="113" t="s">
        <v>120</v>
      </c>
      <c r="C72" s="34"/>
      <c r="D72" s="114"/>
      <c r="E72" s="114"/>
      <c r="G72" s="114"/>
      <c r="H72" s="114"/>
      <c r="I72" s="114"/>
      <c r="J72" s="114"/>
      <c r="K72" s="114"/>
      <c r="L72" s="114"/>
      <c r="M72" s="50"/>
      <c r="N72" s="50"/>
      <c r="O72" s="50"/>
      <c r="P72" s="50"/>
      <c r="Q72" s="50"/>
      <c r="R72" s="50"/>
      <c r="S72" s="50"/>
      <c r="Z72" s="50"/>
      <c r="AA72" s="50"/>
      <c r="AB72" s="50"/>
      <c r="AC72" s="50"/>
      <c r="AD72" s="50"/>
      <c r="AE72" s="50"/>
      <c r="AF72" s="50"/>
    </row>
    <row r="73" spans="1:37" ht="24.95" customHeight="1">
      <c r="A73" s="35"/>
      <c r="B73" s="34"/>
      <c r="C73" s="113"/>
      <c r="D73" s="114"/>
      <c r="E73" s="114"/>
      <c r="G73" s="114"/>
      <c r="H73" s="114"/>
      <c r="I73" s="114"/>
      <c r="J73" s="114"/>
      <c r="K73" s="114"/>
      <c r="L73" s="114"/>
      <c r="M73" s="547">
        <v>600</v>
      </c>
      <c r="N73" s="547"/>
      <c r="O73" s="547"/>
      <c r="P73" s="547"/>
      <c r="Q73" s="547"/>
      <c r="R73" s="547"/>
      <c r="S73" s="547"/>
      <c r="T73" s="114" t="s">
        <v>114</v>
      </c>
      <c r="V73" s="113" t="s">
        <v>101</v>
      </c>
      <c r="X73" s="114"/>
      <c r="Z73" s="547"/>
      <c r="AA73" s="547"/>
      <c r="AB73" s="547"/>
      <c r="AC73" s="547"/>
      <c r="AD73" s="547"/>
      <c r="AE73" s="547"/>
      <c r="AF73" s="547"/>
      <c r="AG73" s="114" t="s">
        <v>115</v>
      </c>
      <c r="AK73" s="170">
        <v>2</v>
      </c>
    </row>
    <row r="74" spans="1:37" ht="24.75" customHeight="1">
      <c r="A74" s="35"/>
      <c r="B74" s="113" t="s">
        <v>121</v>
      </c>
      <c r="C74" s="113"/>
      <c r="D74" s="114"/>
      <c r="E74" s="114"/>
      <c r="G74" s="114"/>
      <c r="H74" s="114"/>
      <c r="I74" s="114"/>
      <c r="J74" s="114"/>
      <c r="K74" s="114"/>
      <c r="L74" s="114"/>
      <c r="M74" s="50"/>
      <c r="N74" s="50"/>
      <c r="O74" s="50"/>
      <c r="P74" s="50"/>
      <c r="Q74" s="50"/>
      <c r="R74" s="50"/>
      <c r="S74" s="50"/>
      <c r="Z74" s="50"/>
      <c r="AA74" s="50"/>
      <c r="AB74" s="50"/>
      <c r="AC74" s="50"/>
      <c r="AD74" s="50"/>
      <c r="AE74" s="50"/>
      <c r="AF74" s="50"/>
    </row>
    <row r="75" spans="1:37" ht="24.95" customHeight="1">
      <c r="A75" s="35"/>
      <c r="B75" s="34"/>
      <c r="C75" s="113"/>
      <c r="D75" s="114"/>
      <c r="E75" s="114"/>
      <c r="G75" s="114"/>
      <c r="H75" s="114"/>
      <c r="I75" s="114"/>
      <c r="J75" s="114"/>
      <c r="K75" s="114"/>
      <c r="L75" s="114"/>
      <c r="M75" s="547">
        <v>0</v>
      </c>
      <c r="N75" s="547"/>
      <c r="O75" s="547"/>
      <c r="P75" s="547"/>
      <c r="Q75" s="547"/>
      <c r="R75" s="547"/>
      <c r="S75" s="547"/>
      <c r="T75" s="114" t="s">
        <v>114</v>
      </c>
      <c r="V75" s="113" t="s">
        <v>101</v>
      </c>
      <c r="X75" s="114"/>
      <c r="Z75" s="547"/>
      <c r="AA75" s="547"/>
      <c r="AB75" s="547"/>
      <c r="AC75" s="547"/>
      <c r="AD75" s="547"/>
      <c r="AE75" s="547"/>
      <c r="AF75" s="547"/>
      <c r="AG75" s="114" t="s">
        <v>115</v>
      </c>
      <c r="AK75" s="170">
        <v>41</v>
      </c>
    </row>
    <row r="76" spans="1:37" ht="24.95" customHeight="1">
      <c r="A76" s="35"/>
      <c r="B76" s="113" t="s">
        <v>122</v>
      </c>
      <c r="C76" s="113"/>
      <c r="D76" s="114"/>
      <c r="E76" s="114"/>
      <c r="G76" s="114"/>
      <c r="H76" s="114"/>
      <c r="I76" s="114"/>
      <c r="J76" s="114"/>
      <c r="K76" s="114"/>
      <c r="L76" s="114"/>
      <c r="M76" s="158"/>
      <c r="N76" s="158"/>
      <c r="O76" s="158"/>
      <c r="P76" s="158"/>
      <c r="Q76" s="158"/>
      <c r="R76" s="158"/>
      <c r="S76" s="158"/>
      <c r="T76" s="114"/>
      <c r="U76" s="114"/>
      <c r="V76" s="114"/>
      <c r="W76" s="114"/>
      <c r="X76" s="114"/>
      <c r="Y76" s="114"/>
      <c r="Z76" s="158"/>
      <c r="AA76" s="158"/>
      <c r="AB76" s="158"/>
      <c r="AC76" s="158"/>
      <c r="AD76" s="158"/>
      <c r="AE76" s="158"/>
      <c r="AF76" s="158"/>
      <c r="AG76" s="114"/>
    </row>
    <row r="77" spans="1:37" ht="24.95" customHeight="1">
      <c r="A77" s="35"/>
      <c r="B77" s="34"/>
      <c r="C77" s="113"/>
      <c r="D77" s="114"/>
      <c r="E77" s="114"/>
      <c r="G77" s="114"/>
      <c r="H77" s="114"/>
      <c r="I77" s="114"/>
      <c r="J77" s="114"/>
      <c r="K77" s="114"/>
      <c r="L77" s="114"/>
      <c r="M77" s="547">
        <v>0</v>
      </c>
      <c r="N77" s="547"/>
      <c r="O77" s="547"/>
      <c r="P77" s="547"/>
      <c r="Q77" s="547"/>
      <c r="R77" s="547"/>
      <c r="S77" s="547"/>
      <c r="T77" s="114" t="s">
        <v>114</v>
      </c>
      <c r="U77" s="34"/>
      <c r="V77" s="113" t="s">
        <v>101</v>
      </c>
      <c r="W77" s="34"/>
      <c r="X77" s="114"/>
      <c r="Y77" s="34"/>
      <c r="Z77" s="547"/>
      <c r="AA77" s="547"/>
      <c r="AB77" s="547"/>
      <c r="AC77" s="547"/>
      <c r="AD77" s="547"/>
      <c r="AE77" s="547"/>
      <c r="AF77" s="547"/>
      <c r="AG77" s="114" t="s">
        <v>115</v>
      </c>
      <c r="AK77" s="170">
        <v>10</v>
      </c>
    </row>
    <row r="78" spans="1:37" ht="24.95" customHeight="1">
      <c r="A78" s="35"/>
      <c r="C78" s="41" t="s">
        <v>123</v>
      </c>
      <c r="D78" s="114"/>
      <c r="E78" s="114"/>
      <c r="F78" s="4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row>
    <row r="79" spans="1:37" ht="24.95" customHeight="1">
      <c r="A79" s="35"/>
      <c r="C79" s="41" t="s">
        <v>124</v>
      </c>
      <c r="D79" s="114"/>
      <c r="E79" s="114"/>
      <c r="F79" s="4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row>
    <row r="80" spans="1:37" ht="24.95" customHeight="1">
      <c r="A80" s="35"/>
      <c r="C80" s="41" t="s">
        <v>125</v>
      </c>
      <c r="D80" s="114"/>
      <c r="E80" s="114"/>
      <c r="F80" s="4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row>
    <row r="81" spans="1:37" ht="24.95" customHeight="1">
      <c r="A81" s="35"/>
      <c r="C81" s="41" t="s">
        <v>104</v>
      </c>
      <c r="D81" s="114"/>
      <c r="E81" s="114"/>
      <c r="F81" s="4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row>
    <row r="82" spans="1:37" ht="24.95" customHeight="1">
      <c r="A82" s="35"/>
      <c r="B82" s="113" t="s">
        <v>126</v>
      </c>
      <c r="C82" s="41"/>
      <c r="D82" s="114"/>
      <c r="E82" s="114"/>
      <c r="F82" s="4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row>
    <row r="83" spans="1:37" ht="24.95" customHeight="1">
      <c r="A83" s="35"/>
      <c r="B83" s="113" t="s">
        <v>127</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row>
    <row r="84" spans="1:37" ht="24.95" customHeight="1">
      <c r="A84" s="35"/>
      <c r="C84" s="113"/>
      <c r="D84" s="114"/>
      <c r="E84" s="114"/>
      <c r="G84" s="114"/>
      <c r="H84" s="114"/>
      <c r="I84" s="114"/>
      <c r="J84" s="114"/>
      <c r="K84" s="114"/>
      <c r="L84" s="114"/>
      <c r="M84" s="577">
        <f>SUM(M62:S77)</f>
        <v>700</v>
      </c>
      <c r="N84" s="577"/>
      <c r="O84" s="577"/>
      <c r="P84" s="577"/>
      <c r="Q84" s="577"/>
      <c r="R84" s="577"/>
      <c r="S84" s="577"/>
      <c r="T84" s="114" t="s">
        <v>114</v>
      </c>
      <c r="U84" s="34"/>
      <c r="V84" s="113" t="s">
        <v>101</v>
      </c>
      <c r="W84" s="34"/>
      <c r="X84" s="114"/>
      <c r="Y84" s="34"/>
      <c r="Z84" s="577">
        <f>SUM(Z62:AF77)</f>
        <v>0</v>
      </c>
      <c r="AA84" s="577"/>
      <c r="AB84" s="577"/>
      <c r="AC84" s="577"/>
      <c r="AD84" s="577"/>
      <c r="AE84" s="577"/>
      <c r="AF84" s="577"/>
      <c r="AG84" s="114" t="s">
        <v>115</v>
      </c>
    </row>
    <row r="85" spans="1:37" ht="24.95" customHeight="1">
      <c r="A85" s="35"/>
      <c r="B85" s="113" t="s">
        <v>128</v>
      </c>
      <c r="C85" s="113"/>
      <c r="D85" s="114"/>
      <c r="E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row>
    <row r="86" spans="1:37" ht="24.95" customHeight="1">
      <c r="A86" s="35"/>
      <c r="C86" s="113"/>
      <c r="D86" s="114"/>
      <c r="E86" s="114"/>
      <c r="G86" s="114"/>
      <c r="H86" s="114"/>
      <c r="I86" s="114"/>
      <c r="J86" s="114"/>
      <c r="K86" s="114"/>
      <c r="L86" s="114"/>
      <c r="M86" s="577">
        <f>M63*AK63+M65*AK65+M67*AK67+M69*AK69+M71*AK71+M73*AK73+M75*AK75+M77*AK77</f>
        <v>2200</v>
      </c>
      <c r="N86" s="577"/>
      <c r="O86" s="577"/>
      <c r="P86" s="577"/>
      <c r="Q86" s="577"/>
      <c r="R86" s="577"/>
      <c r="S86" s="577"/>
      <c r="T86" s="114" t="s">
        <v>129</v>
      </c>
      <c r="U86" s="34"/>
      <c r="V86" s="113" t="s">
        <v>101</v>
      </c>
      <c r="W86" s="34"/>
      <c r="X86" s="114"/>
      <c r="Y86" s="34"/>
      <c r="Z86" s="577">
        <f>Z63*AK63+Z65*AK65+Z67*AK67+Z69*AK69+Z71*AK71+Z73*AK73+Z75*AK75+Z77*AK77</f>
        <v>0</v>
      </c>
      <c r="AA86" s="577"/>
      <c r="AB86" s="577"/>
      <c r="AC86" s="577"/>
      <c r="AD86" s="577"/>
      <c r="AE86" s="577"/>
      <c r="AF86" s="577"/>
      <c r="AG86" s="114" t="s">
        <v>130</v>
      </c>
    </row>
    <row r="87" spans="1:37" ht="15" customHeight="1">
      <c r="A87" s="35"/>
      <c r="C87" s="113"/>
      <c r="D87" s="114"/>
      <c r="E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row>
    <row r="88" spans="1:37" ht="24.95" customHeight="1">
      <c r="A88" s="35"/>
      <c r="B88" s="113" t="s">
        <v>131</v>
      </c>
      <c r="C88" s="113"/>
      <c r="D88" s="114"/>
      <c r="E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row>
    <row r="89" spans="1:37" ht="24.95" customHeight="1">
      <c r="A89" s="35"/>
      <c r="B89" s="113"/>
      <c r="D89" s="114"/>
      <c r="E89" s="114"/>
      <c r="G89" s="114"/>
      <c r="H89" s="114"/>
      <c r="I89" s="114"/>
      <c r="J89" s="114"/>
      <c r="K89" s="114"/>
      <c r="L89" s="114"/>
      <c r="M89" s="569">
        <f>IFERROR(ROUNDDOWN(M86*10/M52,4),"")</f>
        <v>1.0999999999999999E-2</v>
      </c>
      <c r="N89" s="569"/>
      <c r="O89" s="569"/>
      <c r="P89" s="569"/>
      <c r="Q89" s="569"/>
      <c r="R89" s="569"/>
      <c r="S89" s="569"/>
      <c r="T89" s="114"/>
      <c r="U89" s="34"/>
      <c r="V89" s="113" t="s">
        <v>101</v>
      </c>
      <c r="W89" s="34"/>
      <c r="X89" s="114"/>
      <c r="Y89" s="34"/>
      <c r="Z89" s="575" t="str">
        <f>IFERROR(Z86*10/Z52,"")</f>
        <v/>
      </c>
      <c r="AA89" s="575"/>
      <c r="AB89" s="575"/>
      <c r="AC89" s="575"/>
      <c r="AD89" s="575"/>
      <c r="AE89" s="575"/>
      <c r="AF89" s="575"/>
      <c r="AG89" s="114" t="s">
        <v>132</v>
      </c>
      <c r="AK89" s="173">
        <f>IF(M89&lt;0.012,1,0)</f>
        <v>1</v>
      </c>
    </row>
    <row r="90" spans="1:37" ht="15" customHeight="1">
      <c r="A90" s="35"/>
      <c r="B90" s="113"/>
      <c r="D90" s="41"/>
      <c r="E90" s="114"/>
      <c r="F90" s="41"/>
      <c r="G90" s="114"/>
      <c r="H90" s="114"/>
      <c r="I90" s="114"/>
      <c r="J90" s="114"/>
      <c r="K90" s="114"/>
      <c r="L90" s="114"/>
      <c r="M90" s="114"/>
      <c r="N90" s="114"/>
      <c r="O90" s="114"/>
      <c r="P90" s="114"/>
      <c r="Q90" s="114"/>
      <c r="R90" s="114"/>
      <c r="S90" s="114"/>
      <c r="AE90" s="159"/>
      <c r="AF90" s="159"/>
    </row>
    <row r="91" spans="1:37" ht="24.95" customHeight="1">
      <c r="A91" s="35"/>
      <c r="B91" s="113" t="s">
        <v>133</v>
      </c>
      <c r="D91" s="114"/>
      <c r="E91" s="114"/>
      <c r="G91" s="114"/>
      <c r="H91" s="114"/>
      <c r="I91" s="114"/>
      <c r="J91" s="114"/>
      <c r="K91" s="114"/>
      <c r="L91" s="114"/>
    </row>
    <row r="92" spans="1:37" ht="24.95" customHeight="1">
      <c r="A92" s="35"/>
      <c r="C92" s="113"/>
      <c r="D92" s="114"/>
      <c r="E92" s="114"/>
      <c r="M92" s="574">
        <f>IFERROR(IF((M52*1.2%-(M86*10))/(((M63+M67+M69+M71+M75+M77)*8+M65+M73)*10)&lt;0,0,(M52*1.2%-(M86*10))/(((M63+M67+M69+M71+M75+M77)*8+M65+M73)*10)),"")</f>
        <v>0.14285714285714285</v>
      </c>
      <c r="N92" s="574"/>
      <c r="O92" s="574"/>
      <c r="P92" s="574"/>
      <c r="Q92" s="574"/>
      <c r="R92" s="574"/>
      <c r="S92" s="574"/>
      <c r="T92" s="114"/>
      <c r="V92" s="113" t="s">
        <v>101</v>
      </c>
      <c r="Z92" s="574" t="str">
        <f>IFERROR(IF((Z52*1.2%-(Z86*10))/(((Z63+Z67+Z69+Z71+Z75+Z77)*8+Z65+Z73)*10)&lt;0,0,(Z52*1.2%-(Z86*10))/(((Z63+Z67+Z69+Z71+Z75+Z77)*8+Z65+Z73)*10)),"")</f>
        <v/>
      </c>
      <c r="AA92" s="574"/>
      <c r="AB92" s="574"/>
      <c r="AC92" s="574"/>
      <c r="AD92" s="574"/>
      <c r="AE92" s="574"/>
      <c r="AF92" s="574"/>
      <c r="AG92" s="114" t="s">
        <v>134</v>
      </c>
    </row>
    <row r="93" spans="1:37" ht="24.95" customHeight="1">
      <c r="A93" s="35"/>
      <c r="C93" s="113"/>
      <c r="D93" s="114"/>
      <c r="E93" s="114"/>
      <c r="G93" s="114"/>
      <c r="H93" s="114"/>
      <c r="I93" s="114"/>
      <c r="J93" s="114"/>
      <c r="K93" s="114"/>
      <c r="L93" s="114"/>
      <c r="M93" s="114"/>
      <c r="N93" s="114"/>
      <c r="O93" s="114"/>
      <c r="P93" s="114"/>
      <c r="Q93" s="114"/>
      <c r="R93" s="114"/>
      <c r="S93" s="114"/>
    </row>
    <row r="94" spans="1:37" ht="20.100000000000001" customHeight="1">
      <c r="A94" s="35"/>
      <c r="B94" s="570" t="s">
        <v>135</v>
      </c>
      <c r="C94" s="570"/>
      <c r="D94" s="570"/>
      <c r="E94" s="570"/>
      <c r="F94" s="560" t="s">
        <v>136</v>
      </c>
      <c r="G94" s="560"/>
      <c r="H94" s="560"/>
      <c r="I94" s="560"/>
      <c r="J94" s="560"/>
      <c r="K94" s="560"/>
      <c r="L94" s="560"/>
      <c r="M94" s="560"/>
      <c r="N94" s="560"/>
      <c r="O94" s="560"/>
      <c r="P94" s="560"/>
      <c r="Q94" s="560"/>
      <c r="R94" s="560"/>
      <c r="S94" s="560"/>
      <c r="T94" s="560"/>
      <c r="U94" s="560"/>
      <c r="V94" s="560"/>
      <c r="W94" s="560"/>
      <c r="X94" s="560"/>
      <c r="Y94" s="560"/>
      <c r="Z94" s="560"/>
      <c r="AA94" s="560"/>
      <c r="AB94" s="560"/>
      <c r="AC94" s="560"/>
      <c r="AD94" s="560"/>
      <c r="AE94" s="560"/>
      <c r="AF94" s="560"/>
      <c r="AG94" s="560"/>
      <c r="AH94" s="560"/>
    </row>
    <row r="95" spans="1:37" ht="20.100000000000001" customHeight="1">
      <c r="A95" s="35"/>
      <c r="B95" s="570"/>
      <c r="C95" s="570"/>
      <c r="D95" s="570"/>
      <c r="E95" s="570"/>
      <c r="F95" s="563" t="s">
        <v>137</v>
      </c>
      <c r="G95" s="563"/>
      <c r="H95" s="563"/>
      <c r="I95" s="563"/>
      <c r="J95" s="563"/>
      <c r="K95" s="563"/>
      <c r="L95" s="563"/>
      <c r="M95" s="563"/>
      <c r="N95" s="563"/>
      <c r="O95" s="563"/>
      <c r="P95" s="563"/>
      <c r="Q95" s="563"/>
      <c r="R95" s="563"/>
      <c r="S95" s="563"/>
      <c r="T95" s="563"/>
      <c r="U95" s="563"/>
      <c r="V95" s="563"/>
      <c r="W95" s="563"/>
      <c r="X95" s="563"/>
      <c r="Y95" s="563"/>
      <c r="Z95" s="563"/>
      <c r="AA95" s="563"/>
      <c r="AB95" s="563"/>
      <c r="AC95" s="563"/>
      <c r="AD95" s="563"/>
      <c r="AE95" s="563"/>
      <c r="AF95" s="563"/>
      <c r="AG95" s="563"/>
      <c r="AH95" s="563"/>
    </row>
    <row r="96" spans="1:37" ht="20.100000000000001" customHeight="1">
      <c r="A96" s="35"/>
      <c r="B96" s="570"/>
      <c r="C96" s="570"/>
      <c r="D96" s="570"/>
      <c r="E96" s="570"/>
      <c r="G96" s="73"/>
      <c r="H96" s="73"/>
      <c r="I96" s="73"/>
      <c r="J96" s="557" t="s">
        <v>138</v>
      </c>
      <c r="K96" s="557"/>
      <c r="L96" s="557"/>
      <c r="M96" s="557"/>
      <c r="N96" s="557"/>
      <c r="O96" s="557"/>
      <c r="P96" s="557"/>
      <c r="Q96" s="557"/>
      <c r="R96" s="557"/>
      <c r="S96" s="557"/>
      <c r="T96" s="557"/>
      <c r="U96" s="557"/>
      <c r="V96" s="557"/>
      <c r="W96" s="557"/>
      <c r="X96" s="557"/>
      <c r="Y96" s="557"/>
      <c r="Z96" s="557"/>
      <c r="AA96" s="557"/>
      <c r="AB96" s="557"/>
      <c r="AC96" s="557"/>
      <c r="AD96" s="557"/>
      <c r="AE96" s="73"/>
      <c r="AF96" s="73"/>
      <c r="AG96" s="73"/>
      <c r="AH96" s="73"/>
    </row>
    <row r="97" spans="1:37" ht="20.100000000000001" customHeight="1">
      <c r="A97" s="35"/>
      <c r="B97" s="570"/>
      <c r="C97" s="570"/>
      <c r="D97" s="570"/>
      <c r="E97" s="570"/>
      <c r="G97" s="72"/>
      <c r="H97" s="72"/>
      <c r="I97" s="72"/>
      <c r="J97" s="572" t="s">
        <v>139</v>
      </c>
      <c r="K97" s="572"/>
      <c r="L97" s="572"/>
      <c r="M97" s="572"/>
      <c r="N97" s="572"/>
      <c r="O97" s="572"/>
      <c r="P97" s="572"/>
      <c r="Q97" s="572"/>
      <c r="R97" s="572"/>
      <c r="S97" s="572"/>
      <c r="T97" s="572"/>
      <c r="U97" s="572"/>
      <c r="V97" s="572"/>
      <c r="W97" s="572"/>
      <c r="X97" s="572"/>
      <c r="Y97" s="572"/>
      <c r="Z97" s="572"/>
      <c r="AA97" s="572"/>
      <c r="AB97" s="572"/>
      <c r="AC97" s="572"/>
      <c r="AD97" s="572"/>
      <c r="AE97" s="72"/>
      <c r="AF97" s="72"/>
      <c r="AG97" s="72"/>
      <c r="AH97" s="72"/>
    </row>
    <row r="98" spans="1:37" ht="20.100000000000001" customHeight="1">
      <c r="A98" s="35"/>
      <c r="B98" s="570"/>
      <c r="C98" s="570"/>
      <c r="D98" s="570"/>
      <c r="E98" s="570"/>
      <c r="G98" s="71"/>
      <c r="H98" s="71"/>
      <c r="I98" s="71"/>
      <c r="J98" s="572" t="s">
        <v>140</v>
      </c>
      <c r="K98" s="572"/>
      <c r="L98" s="572"/>
      <c r="M98" s="572"/>
      <c r="N98" s="572"/>
      <c r="O98" s="572"/>
      <c r="P98" s="572"/>
      <c r="Q98" s="572"/>
      <c r="R98" s="572"/>
      <c r="S98" s="572"/>
      <c r="T98" s="572"/>
      <c r="U98" s="572"/>
      <c r="V98" s="572"/>
      <c r="W98" s="572"/>
      <c r="X98" s="572"/>
      <c r="Y98" s="572"/>
      <c r="Z98" s="572"/>
      <c r="AA98" s="572"/>
      <c r="AB98" s="572"/>
      <c r="AC98" s="572"/>
      <c r="AD98" s="572"/>
      <c r="AE98" s="72" t="s">
        <v>141</v>
      </c>
      <c r="AF98" s="72"/>
      <c r="AG98" s="72"/>
      <c r="AH98" s="72"/>
    </row>
    <row r="99" spans="1:37" ht="20.100000000000001" customHeight="1">
      <c r="A99" s="35"/>
      <c r="B99" s="570"/>
      <c r="C99" s="570"/>
      <c r="D99" s="570"/>
      <c r="E99" s="570"/>
      <c r="G99" s="72"/>
      <c r="H99" s="72"/>
      <c r="I99" s="72"/>
      <c r="J99" s="572" t="s">
        <v>142</v>
      </c>
      <c r="K99" s="572"/>
      <c r="L99" s="572"/>
      <c r="M99" s="572"/>
      <c r="N99" s="572"/>
      <c r="O99" s="572"/>
      <c r="P99" s="572"/>
      <c r="Q99" s="572"/>
      <c r="R99" s="572"/>
      <c r="S99" s="572"/>
      <c r="T99" s="572"/>
      <c r="U99" s="572"/>
      <c r="V99" s="572"/>
      <c r="W99" s="572"/>
      <c r="X99" s="572"/>
      <c r="Y99" s="572"/>
      <c r="Z99" s="572"/>
      <c r="AA99" s="572"/>
      <c r="AB99" s="572"/>
      <c r="AC99" s="572"/>
      <c r="AD99" s="572"/>
      <c r="AE99" s="72"/>
      <c r="AF99" s="72"/>
      <c r="AG99" s="72"/>
      <c r="AH99" s="72"/>
    </row>
    <row r="100" spans="1:37" ht="20.100000000000001" customHeight="1">
      <c r="A100" s="35"/>
      <c r="B100" s="114"/>
      <c r="C100" s="114"/>
      <c r="D100" s="114"/>
      <c r="E100" s="114"/>
      <c r="G100" s="72"/>
      <c r="H100" s="72"/>
      <c r="I100" s="72"/>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72"/>
      <c r="AF100" s="72"/>
      <c r="AG100" s="72"/>
      <c r="AH100" s="72"/>
    </row>
    <row r="101" spans="1:37" ht="24.95" customHeight="1">
      <c r="A101" s="35" t="s">
        <v>143</v>
      </c>
      <c r="B101" s="113" t="s">
        <v>144</v>
      </c>
      <c r="D101" s="114"/>
      <c r="E101" s="114"/>
      <c r="G101" s="114"/>
      <c r="H101" s="114"/>
      <c r="I101" s="114"/>
      <c r="J101" s="114"/>
      <c r="K101" s="114"/>
      <c r="L101" s="114"/>
      <c r="M101" s="114"/>
      <c r="N101" s="114"/>
      <c r="O101" s="114"/>
      <c r="P101" s="114"/>
      <c r="Q101" s="114"/>
      <c r="R101" s="114"/>
      <c r="S101" s="114"/>
    </row>
    <row r="102" spans="1:37" ht="15" customHeight="1">
      <c r="A102" s="35"/>
      <c r="B102" s="113"/>
      <c r="D102" s="114"/>
      <c r="E102" s="114"/>
      <c r="G102" s="114"/>
      <c r="H102" s="114"/>
      <c r="I102" s="114"/>
      <c r="J102" s="114"/>
      <c r="K102" s="114"/>
      <c r="L102" s="114"/>
      <c r="M102" s="114"/>
      <c r="N102" s="114"/>
      <c r="O102" s="114"/>
      <c r="P102" s="114"/>
      <c r="Q102" s="114"/>
      <c r="R102" s="114"/>
      <c r="S102" s="114"/>
    </row>
    <row r="103" spans="1:37" ht="24.95" customHeight="1">
      <c r="A103" s="35"/>
      <c r="B103" s="113"/>
      <c r="D103" s="114"/>
      <c r="E103" s="114"/>
      <c r="G103" s="114"/>
      <c r="J103" s="571" t="str">
        <f>IF(AK103&lt;=1.1,IF(AK103&gt;=0.9,"☑","□"),"□")</f>
        <v>□</v>
      </c>
      <c r="K103" s="571"/>
      <c r="L103" s="113" t="s">
        <v>1469</v>
      </c>
      <c r="M103" s="114"/>
      <c r="N103" s="114"/>
      <c r="O103" s="114"/>
      <c r="P103" s="114"/>
      <c r="Q103" s="114"/>
      <c r="R103" s="114"/>
      <c r="S103" s="114"/>
      <c r="T103" s="114"/>
      <c r="U103" s="114"/>
      <c r="V103" s="114"/>
      <c r="AK103" s="174" t="str">
        <f>IFERROR(M52/Z52,"")</f>
        <v/>
      </c>
    </row>
    <row r="104" spans="1:37" ht="24.95" customHeight="1">
      <c r="A104" s="35"/>
      <c r="B104" s="113"/>
      <c r="C104" s="44" t="s">
        <v>145</v>
      </c>
      <c r="D104" s="114"/>
      <c r="E104" s="114"/>
      <c r="G104" s="114"/>
      <c r="J104" s="571" t="str">
        <f>IF(AK104&lt;=1.1,IF(AK104&gt;=0.9,"☑","□"),"□")</f>
        <v>□</v>
      </c>
      <c r="K104" s="571"/>
      <c r="L104" s="41" t="s">
        <v>1470</v>
      </c>
      <c r="M104" s="114"/>
      <c r="N104" s="114"/>
      <c r="O104" s="114"/>
      <c r="P104" s="114"/>
      <c r="Q104" s="114"/>
      <c r="R104" s="114"/>
      <c r="S104" s="114"/>
      <c r="T104" s="114"/>
      <c r="U104" s="114"/>
      <c r="V104" s="114"/>
      <c r="AK104" s="174" t="str">
        <f>IFERROR(M86/Z86,"")</f>
        <v/>
      </c>
    </row>
    <row r="105" spans="1:37" ht="24.95" customHeight="1">
      <c r="A105" s="35"/>
      <c r="B105" s="113"/>
      <c r="D105" s="114"/>
      <c r="E105" s="114"/>
      <c r="G105" s="114"/>
      <c r="J105" s="571" t="str">
        <f>IF(AK105&lt;=1.1,IF(AK105&gt;=0.9,"☑","□"),"□")</f>
        <v>□</v>
      </c>
      <c r="K105" s="571"/>
      <c r="L105" s="41" t="s">
        <v>1471</v>
      </c>
      <c r="M105" s="114"/>
      <c r="N105" s="114"/>
      <c r="O105" s="114"/>
      <c r="P105" s="114"/>
      <c r="Q105" s="114"/>
      <c r="R105" s="114"/>
      <c r="S105" s="114"/>
      <c r="T105" s="114"/>
      <c r="U105" s="114"/>
      <c r="V105" s="114"/>
      <c r="AK105" s="174" t="str">
        <f>IFERROR(M84/Z84,"")</f>
        <v/>
      </c>
    </row>
    <row r="106" spans="1:37" ht="24.95" customHeight="1">
      <c r="A106" s="35"/>
      <c r="B106" s="113"/>
      <c r="D106" s="114"/>
      <c r="E106" s="114"/>
      <c r="G106" s="114"/>
      <c r="J106" s="571" t="str">
        <f>IF(AK106&lt;=1.1,IF(AK106&gt;=0.9,"☑","□"),"□")</f>
        <v>□</v>
      </c>
      <c r="K106" s="571"/>
      <c r="L106" s="113" t="s">
        <v>1472</v>
      </c>
      <c r="M106" s="114"/>
      <c r="N106" s="114"/>
      <c r="O106" s="114"/>
      <c r="P106" s="114"/>
      <c r="Q106" s="114"/>
      <c r="R106" s="114"/>
      <c r="S106" s="114"/>
      <c r="T106" s="114"/>
      <c r="U106" s="114"/>
      <c r="V106" s="114"/>
      <c r="AK106" s="174" t="str">
        <f>IFERROR(M92/Z92,"")</f>
        <v/>
      </c>
    </row>
    <row r="107" spans="1:37" ht="24.95" customHeight="1">
      <c r="A107" s="35"/>
      <c r="B107" s="113"/>
      <c r="D107" s="114"/>
      <c r="E107" s="114"/>
      <c r="G107" s="114"/>
      <c r="J107" s="41" t="s">
        <v>146</v>
      </c>
      <c r="K107" s="162"/>
      <c r="L107" s="113"/>
      <c r="M107" s="114"/>
      <c r="N107" s="114"/>
      <c r="O107" s="114"/>
      <c r="P107" s="114"/>
      <c r="Q107" s="114"/>
      <c r="R107" s="114"/>
      <c r="S107" s="114"/>
      <c r="T107" s="114"/>
      <c r="U107" s="114"/>
      <c r="V107" s="114"/>
      <c r="AK107" s="174"/>
    </row>
    <row r="108" spans="1:37" ht="15" customHeight="1">
      <c r="A108" s="35"/>
      <c r="B108" s="113"/>
      <c r="D108" s="114"/>
      <c r="E108" s="114"/>
      <c r="G108" s="114"/>
      <c r="H108" s="114"/>
      <c r="I108" s="114"/>
      <c r="J108" s="114"/>
      <c r="K108" s="114"/>
      <c r="L108" s="114"/>
      <c r="M108" s="114"/>
      <c r="N108" s="114"/>
      <c r="O108" s="114"/>
      <c r="P108" s="114"/>
      <c r="Q108" s="114"/>
      <c r="R108" s="114"/>
      <c r="S108" s="114"/>
    </row>
    <row r="109" spans="1:37" ht="24.95" customHeight="1">
      <c r="A109" s="35" t="s">
        <v>147</v>
      </c>
      <c r="B109" s="113" t="s">
        <v>148</v>
      </c>
      <c r="D109" s="114"/>
      <c r="E109" s="114"/>
      <c r="G109" s="114"/>
      <c r="H109" s="114"/>
      <c r="I109" s="114"/>
      <c r="J109" s="114"/>
      <c r="K109" s="114"/>
      <c r="L109" s="114"/>
      <c r="M109" s="114"/>
      <c r="N109" s="114"/>
      <c r="O109" s="114"/>
      <c r="P109" s="114"/>
      <c r="Q109" s="114"/>
      <c r="R109" s="114"/>
      <c r="S109" s="114"/>
    </row>
    <row r="110" spans="1:37" ht="24.95" customHeight="1">
      <c r="A110" s="35"/>
      <c r="B110" s="44" t="s">
        <v>149</v>
      </c>
      <c r="E110" s="114"/>
      <c r="F110" s="114"/>
      <c r="G110" s="114"/>
      <c r="H110" s="114"/>
      <c r="I110" s="114"/>
      <c r="J110" s="114"/>
      <c r="K110" s="114"/>
      <c r="L110" s="114"/>
      <c r="M110" s="114"/>
      <c r="N110" s="114"/>
      <c r="O110" s="114"/>
    </row>
    <row r="111" spans="1:37" ht="24.95" customHeight="1">
      <c r="A111" s="35"/>
      <c r="D111" s="573" t="str">
        <f>IFERROR(IF(OR(AK34*AK37*AK89=0,M92&lt;=0),"算定不可",(VLOOKUP("該当",'リスト（外来）'!J:L,3,FALSE))),"")</f>
        <v>外来・在宅ベースアップ評価料（Ⅱ）1</v>
      </c>
      <c r="E111" s="573"/>
      <c r="F111" s="573"/>
      <c r="G111" s="573"/>
      <c r="H111" s="573"/>
      <c r="I111" s="573"/>
      <c r="J111" s="573"/>
      <c r="K111" s="573"/>
      <c r="L111" s="573"/>
      <c r="M111" s="573"/>
      <c r="N111" s="573"/>
      <c r="O111" s="573"/>
      <c r="P111" s="573"/>
      <c r="R111" s="573" t="str">
        <f>IFERROR(IF(OR(AK34*AK37*AK89=0,M92&lt;=0),"算定不可",(VLOOKUP("該当",'リスト（外来）'!J:N,4,FALSE))),"")</f>
        <v>歯科外来・在宅ベースアップ評価料（Ⅱ）1</v>
      </c>
      <c r="S111" s="573"/>
      <c r="T111" s="573"/>
      <c r="U111" s="573"/>
      <c r="V111" s="573"/>
      <c r="W111" s="573"/>
      <c r="X111" s="573"/>
      <c r="Y111" s="573"/>
      <c r="Z111" s="573"/>
      <c r="AA111" s="573"/>
      <c r="AB111" s="573"/>
      <c r="AC111" s="573"/>
      <c r="AD111" s="573"/>
      <c r="AK111" s="170">
        <f>IFERROR(VLOOKUP(D111,'リスト（外来）'!L:N,3,FALSE),0)</f>
        <v>1</v>
      </c>
    </row>
    <row r="112" spans="1:37" ht="24.95" customHeight="1">
      <c r="A112" s="35"/>
      <c r="B112" s="44" t="s">
        <v>150</v>
      </c>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row>
    <row r="113" spans="1:40" ht="24.95" customHeight="1">
      <c r="A113" s="35"/>
      <c r="D113" s="565" t="s">
        <v>151</v>
      </c>
      <c r="E113" s="566"/>
      <c r="F113" s="567" t="s">
        <v>152</v>
      </c>
      <c r="G113" s="567"/>
      <c r="H113" s="567"/>
      <c r="I113" s="567"/>
      <c r="J113" s="567"/>
      <c r="K113" s="567"/>
      <c r="L113" s="567"/>
      <c r="M113" s="567"/>
      <c r="N113" s="567"/>
      <c r="O113" s="567"/>
      <c r="P113" s="568"/>
      <c r="Q113" s="114"/>
      <c r="R113" s="565" t="s">
        <v>151</v>
      </c>
      <c r="S113" s="566"/>
      <c r="T113" s="567" t="s">
        <v>152</v>
      </c>
      <c r="U113" s="567"/>
      <c r="V113" s="567"/>
      <c r="W113" s="567"/>
      <c r="X113" s="567"/>
      <c r="Y113" s="567"/>
      <c r="Z113" s="567"/>
      <c r="AA113" s="567"/>
      <c r="AB113" s="567"/>
      <c r="AC113" s="567"/>
      <c r="AD113" s="568"/>
      <c r="AK113" s="170">
        <v>1</v>
      </c>
      <c r="AL113" s="171">
        <v>1</v>
      </c>
      <c r="AM113" s="171">
        <v>1</v>
      </c>
      <c r="AN113" s="171">
        <v>1</v>
      </c>
    </row>
    <row r="114" spans="1:40" ht="24.95" customHeight="1">
      <c r="A114" s="35"/>
      <c r="B114" s="113"/>
      <c r="C114" s="114"/>
      <c r="D114" s="565" t="s">
        <v>151</v>
      </c>
      <c r="E114" s="566"/>
      <c r="F114" s="567" t="s">
        <v>153</v>
      </c>
      <c r="G114" s="567"/>
      <c r="H114" s="567"/>
      <c r="I114" s="567"/>
      <c r="J114" s="567"/>
      <c r="K114" s="567"/>
      <c r="L114" s="567"/>
      <c r="M114" s="567"/>
      <c r="N114" s="567"/>
      <c r="O114" s="567"/>
      <c r="P114" s="568"/>
      <c r="R114" s="565" t="s">
        <v>151</v>
      </c>
      <c r="S114" s="566"/>
      <c r="T114" s="567" t="s">
        <v>154</v>
      </c>
      <c r="U114" s="567"/>
      <c r="V114" s="567"/>
      <c r="W114" s="567"/>
      <c r="X114" s="567"/>
      <c r="Y114" s="567"/>
      <c r="Z114" s="567"/>
      <c r="AA114" s="567"/>
      <c r="AB114" s="567"/>
      <c r="AC114" s="567"/>
      <c r="AD114" s="568"/>
      <c r="AK114" s="170">
        <v>1</v>
      </c>
      <c r="AL114" s="171">
        <f>IF(AK$111&gt;=AK114,1,0)</f>
        <v>1</v>
      </c>
    </row>
    <row r="115" spans="1:40" ht="24.95" customHeight="1">
      <c r="A115" s="35"/>
      <c r="B115" s="113"/>
      <c r="C115" s="114"/>
      <c r="D115" s="565" t="s">
        <v>151</v>
      </c>
      <c r="E115" s="566"/>
      <c r="F115" s="567" t="s">
        <v>155</v>
      </c>
      <c r="G115" s="567"/>
      <c r="H115" s="567"/>
      <c r="I115" s="567"/>
      <c r="J115" s="567"/>
      <c r="K115" s="567"/>
      <c r="L115" s="567"/>
      <c r="M115" s="567"/>
      <c r="N115" s="567"/>
      <c r="O115" s="567"/>
      <c r="P115" s="568"/>
      <c r="R115" s="565" t="s">
        <v>151</v>
      </c>
      <c r="S115" s="566"/>
      <c r="T115" s="567" t="s">
        <v>156</v>
      </c>
      <c r="U115" s="567"/>
      <c r="V115" s="567"/>
      <c r="W115" s="567"/>
      <c r="X115" s="567"/>
      <c r="Y115" s="567"/>
      <c r="Z115" s="567"/>
      <c r="AA115" s="567"/>
      <c r="AB115" s="567"/>
      <c r="AC115" s="567"/>
      <c r="AD115" s="568"/>
      <c r="AK115" s="170">
        <v>2</v>
      </c>
      <c r="AL115" s="171">
        <f>IF(AK$111&gt;=AK115,1,0)</f>
        <v>0</v>
      </c>
    </row>
    <row r="116" spans="1:40" ht="24.95" customHeight="1">
      <c r="A116" s="35"/>
      <c r="B116" s="113"/>
      <c r="C116" s="114"/>
      <c r="D116" s="565" t="s">
        <v>151</v>
      </c>
      <c r="E116" s="566"/>
      <c r="F116" s="567" t="s">
        <v>157</v>
      </c>
      <c r="G116" s="567"/>
      <c r="H116" s="567"/>
      <c r="I116" s="567"/>
      <c r="J116" s="567"/>
      <c r="K116" s="567"/>
      <c r="L116" s="567"/>
      <c r="M116" s="567"/>
      <c r="N116" s="567"/>
      <c r="O116" s="567"/>
      <c r="P116" s="568"/>
      <c r="R116" s="565" t="s">
        <v>151</v>
      </c>
      <c r="S116" s="566"/>
      <c r="T116" s="567" t="s">
        <v>158</v>
      </c>
      <c r="U116" s="567"/>
      <c r="V116" s="567"/>
      <c r="W116" s="567"/>
      <c r="X116" s="567"/>
      <c r="Y116" s="567"/>
      <c r="Z116" s="567"/>
      <c r="AA116" s="567"/>
      <c r="AB116" s="567"/>
      <c r="AC116" s="567"/>
      <c r="AD116" s="568"/>
      <c r="AK116" s="170">
        <v>3</v>
      </c>
      <c r="AL116" s="171">
        <f>IF(AK$111&gt;=AK116,1,0)</f>
        <v>0</v>
      </c>
    </row>
    <row r="117" spans="1:40" ht="24.95" customHeight="1">
      <c r="A117" s="35"/>
      <c r="B117" s="113"/>
      <c r="C117" s="114"/>
      <c r="D117" s="565" t="s">
        <v>151</v>
      </c>
      <c r="E117" s="566"/>
      <c r="F117" s="567" t="s">
        <v>159</v>
      </c>
      <c r="G117" s="567"/>
      <c r="H117" s="567"/>
      <c r="I117" s="567"/>
      <c r="J117" s="567"/>
      <c r="K117" s="567"/>
      <c r="L117" s="567"/>
      <c r="M117" s="567"/>
      <c r="N117" s="567"/>
      <c r="O117" s="567"/>
      <c r="P117" s="568"/>
      <c r="R117" s="565" t="s">
        <v>151</v>
      </c>
      <c r="S117" s="566"/>
      <c r="T117" s="567" t="s">
        <v>160</v>
      </c>
      <c r="U117" s="567"/>
      <c r="V117" s="567"/>
      <c r="W117" s="567"/>
      <c r="X117" s="567"/>
      <c r="Y117" s="567"/>
      <c r="Z117" s="567"/>
      <c r="AA117" s="567"/>
      <c r="AB117" s="567"/>
      <c r="AC117" s="567"/>
      <c r="AD117" s="568"/>
      <c r="AK117" s="170">
        <v>4</v>
      </c>
      <c r="AL117" s="171">
        <f t="shared" ref="AL117:AL121" si="0">IF(AK$111&gt;=AK117,1,0)</f>
        <v>0</v>
      </c>
    </row>
    <row r="118" spans="1:40" ht="24.95" customHeight="1">
      <c r="A118" s="35"/>
      <c r="B118" s="113"/>
      <c r="C118" s="114"/>
      <c r="D118" s="565" t="s">
        <v>151</v>
      </c>
      <c r="E118" s="566"/>
      <c r="F118" s="567" t="s">
        <v>161</v>
      </c>
      <c r="G118" s="567"/>
      <c r="H118" s="567"/>
      <c r="I118" s="567"/>
      <c r="J118" s="567"/>
      <c r="K118" s="567"/>
      <c r="L118" s="567"/>
      <c r="M118" s="567"/>
      <c r="N118" s="567"/>
      <c r="O118" s="567"/>
      <c r="P118" s="568"/>
      <c r="R118" s="565" t="s">
        <v>151</v>
      </c>
      <c r="S118" s="566"/>
      <c r="T118" s="567" t="s">
        <v>162</v>
      </c>
      <c r="U118" s="567"/>
      <c r="V118" s="567"/>
      <c r="W118" s="567"/>
      <c r="X118" s="567"/>
      <c r="Y118" s="567"/>
      <c r="Z118" s="567"/>
      <c r="AA118" s="567"/>
      <c r="AB118" s="567"/>
      <c r="AC118" s="567"/>
      <c r="AD118" s="568"/>
      <c r="AK118" s="170">
        <v>5</v>
      </c>
      <c r="AL118" s="171">
        <f t="shared" si="0"/>
        <v>0</v>
      </c>
    </row>
    <row r="119" spans="1:40" ht="24.95" customHeight="1">
      <c r="A119" s="35"/>
      <c r="B119" s="113"/>
      <c r="C119" s="114"/>
      <c r="D119" s="565" t="s">
        <v>151</v>
      </c>
      <c r="E119" s="566"/>
      <c r="F119" s="567" t="s">
        <v>163</v>
      </c>
      <c r="G119" s="567"/>
      <c r="H119" s="567"/>
      <c r="I119" s="567"/>
      <c r="J119" s="567"/>
      <c r="K119" s="567"/>
      <c r="L119" s="567"/>
      <c r="M119" s="567"/>
      <c r="N119" s="567"/>
      <c r="O119" s="567"/>
      <c r="P119" s="568"/>
      <c r="R119" s="565" t="s">
        <v>151</v>
      </c>
      <c r="S119" s="566"/>
      <c r="T119" s="567" t="s">
        <v>164</v>
      </c>
      <c r="U119" s="567"/>
      <c r="V119" s="567"/>
      <c r="W119" s="567"/>
      <c r="X119" s="567"/>
      <c r="Y119" s="567"/>
      <c r="Z119" s="567"/>
      <c r="AA119" s="567"/>
      <c r="AB119" s="567"/>
      <c r="AC119" s="567"/>
      <c r="AD119" s="568"/>
      <c r="AK119" s="170">
        <v>6</v>
      </c>
      <c r="AL119" s="171">
        <f t="shared" si="0"/>
        <v>0</v>
      </c>
    </row>
    <row r="120" spans="1:40" ht="24.95" customHeight="1">
      <c r="A120" s="35"/>
      <c r="B120" s="113"/>
      <c r="C120" s="114"/>
      <c r="D120" s="565" t="s">
        <v>151</v>
      </c>
      <c r="E120" s="566"/>
      <c r="F120" s="567" t="s">
        <v>165</v>
      </c>
      <c r="G120" s="567"/>
      <c r="H120" s="567"/>
      <c r="I120" s="567"/>
      <c r="J120" s="567"/>
      <c r="K120" s="567"/>
      <c r="L120" s="567"/>
      <c r="M120" s="567"/>
      <c r="N120" s="567"/>
      <c r="O120" s="567"/>
      <c r="P120" s="568"/>
      <c r="R120" s="565" t="s">
        <v>151</v>
      </c>
      <c r="S120" s="566"/>
      <c r="T120" s="567" t="s">
        <v>166</v>
      </c>
      <c r="U120" s="567"/>
      <c r="V120" s="567"/>
      <c r="W120" s="567"/>
      <c r="X120" s="567"/>
      <c r="Y120" s="567"/>
      <c r="Z120" s="567"/>
      <c r="AA120" s="567"/>
      <c r="AB120" s="567"/>
      <c r="AC120" s="567"/>
      <c r="AD120" s="568"/>
      <c r="AK120" s="170">
        <v>7</v>
      </c>
      <c r="AL120" s="171">
        <f t="shared" si="0"/>
        <v>0</v>
      </c>
    </row>
    <row r="121" spans="1:40" ht="24.95" customHeight="1">
      <c r="A121" s="35"/>
      <c r="B121" s="113"/>
      <c r="C121" s="114"/>
      <c r="D121" s="565" t="s">
        <v>151</v>
      </c>
      <c r="E121" s="566"/>
      <c r="F121" s="567" t="s">
        <v>167</v>
      </c>
      <c r="G121" s="567"/>
      <c r="H121" s="567"/>
      <c r="I121" s="567"/>
      <c r="J121" s="567"/>
      <c r="K121" s="567"/>
      <c r="L121" s="567"/>
      <c r="M121" s="567"/>
      <c r="N121" s="567"/>
      <c r="O121" s="567"/>
      <c r="P121" s="568"/>
      <c r="R121" s="565" t="s">
        <v>151</v>
      </c>
      <c r="S121" s="566"/>
      <c r="T121" s="567" t="s">
        <v>168</v>
      </c>
      <c r="U121" s="567"/>
      <c r="V121" s="567"/>
      <c r="W121" s="567"/>
      <c r="X121" s="567"/>
      <c r="Y121" s="567"/>
      <c r="Z121" s="567"/>
      <c r="AA121" s="567"/>
      <c r="AB121" s="567"/>
      <c r="AC121" s="567"/>
      <c r="AD121" s="568"/>
      <c r="AK121" s="170">
        <v>8</v>
      </c>
      <c r="AL121" s="171">
        <f t="shared" si="0"/>
        <v>0</v>
      </c>
    </row>
    <row r="122" spans="1:40" ht="24.95" customHeight="1">
      <c r="A122" s="35"/>
      <c r="B122" s="113"/>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row>
    <row r="123" spans="1:40" ht="24.95" customHeight="1">
      <c r="A123" s="44" t="s">
        <v>44</v>
      </c>
    </row>
    <row r="124" spans="1:40" ht="24.95" customHeight="1">
      <c r="A124" s="44" t="s">
        <v>45</v>
      </c>
    </row>
    <row r="125" spans="1:40" ht="24.95" customHeight="1">
      <c r="A125" s="44" t="s">
        <v>169</v>
      </c>
    </row>
    <row r="126" spans="1:40" ht="24.95" customHeight="1">
      <c r="A126" s="44" t="s">
        <v>170</v>
      </c>
    </row>
    <row r="127" spans="1:40" ht="24.95" customHeight="1">
      <c r="A127" s="44" t="s">
        <v>50</v>
      </c>
    </row>
    <row r="128" spans="1:40" ht="24.95" customHeight="1">
      <c r="A128" s="44" t="s">
        <v>51</v>
      </c>
    </row>
    <row r="129" spans="1:37" ht="24.95" customHeight="1">
      <c r="A129" s="44" t="s">
        <v>52</v>
      </c>
    </row>
    <row r="130" spans="1:37" ht="24.95" customHeight="1">
      <c r="A130" s="44" t="s">
        <v>171</v>
      </c>
    </row>
    <row r="131" spans="1:37" ht="24.95" customHeight="1">
      <c r="A131" s="44" t="s">
        <v>172</v>
      </c>
      <c r="AK131" s="175"/>
    </row>
    <row r="132" spans="1:37" ht="24.95" customHeight="1">
      <c r="A132" s="34" t="s">
        <v>173</v>
      </c>
    </row>
    <row r="133" spans="1:37" ht="24.95" customHeight="1">
      <c r="A133" s="44" t="s">
        <v>174</v>
      </c>
    </row>
    <row r="134" spans="1:37" ht="24.95" customHeight="1">
      <c r="B134" s="44" t="s">
        <v>175</v>
      </c>
    </row>
    <row r="135" spans="1:37" ht="24.95" customHeight="1">
      <c r="A135" s="44" t="s">
        <v>1485</v>
      </c>
    </row>
    <row r="136" spans="1:37" ht="24.95" customHeight="1">
      <c r="A136" s="44" t="s">
        <v>176</v>
      </c>
    </row>
    <row r="137" spans="1:37" ht="24.95" customHeight="1">
      <c r="A137" s="44" t="s">
        <v>177</v>
      </c>
    </row>
    <row r="138" spans="1:37" ht="24.95" customHeight="1">
      <c r="A138" s="44" t="s">
        <v>178</v>
      </c>
    </row>
    <row r="139" spans="1:37" ht="24.95" customHeight="1">
      <c r="A139" s="44" t="s">
        <v>1486</v>
      </c>
    </row>
    <row r="140" spans="1:37" ht="24.95" customHeight="1">
      <c r="A140" s="44" t="s">
        <v>179</v>
      </c>
    </row>
    <row r="141" spans="1:37" ht="24.95" customHeight="1">
      <c r="A141" s="44" t="s">
        <v>180</v>
      </c>
    </row>
    <row r="142" spans="1:37" ht="24.95" customHeight="1">
      <c r="A142" s="44" t="s">
        <v>181</v>
      </c>
    </row>
    <row r="143" spans="1:37" ht="24.95" customHeight="1">
      <c r="A143" s="44" t="s">
        <v>182</v>
      </c>
    </row>
    <row r="144" spans="1:37" ht="24.95" customHeight="1">
      <c r="A144" s="44" t="s">
        <v>183</v>
      </c>
    </row>
    <row r="145" spans="1:42" ht="24.95" customHeight="1">
      <c r="A145" s="44" t="s">
        <v>184</v>
      </c>
    </row>
    <row r="146" spans="1:42" ht="24.95" customHeight="1">
      <c r="A146" s="44" t="s">
        <v>185</v>
      </c>
    </row>
    <row r="147" spans="1:42" ht="24.95" customHeight="1">
      <c r="A147" s="44" t="s">
        <v>186</v>
      </c>
    </row>
    <row r="148" spans="1:42" ht="24.95" customHeight="1">
      <c r="A148" s="44" t="s">
        <v>187</v>
      </c>
    </row>
    <row r="149" spans="1:42" ht="24.95" customHeight="1">
      <c r="A149" s="44" t="s">
        <v>188</v>
      </c>
    </row>
    <row r="150" spans="1:42" ht="24.95" customHeight="1">
      <c r="A150" s="44" t="s">
        <v>1487</v>
      </c>
    </row>
    <row r="151" spans="1:42" ht="24.95" customHeight="1">
      <c r="A151" s="44" t="s">
        <v>189</v>
      </c>
    </row>
    <row r="152" spans="1:42" ht="24.95" customHeight="1">
      <c r="A152" s="44" t="s">
        <v>190</v>
      </c>
    </row>
    <row r="153" spans="1:42" ht="24.95" customHeight="1">
      <c r="A153" s="44" t="s">
        <v>1488</v>
      </c>
    </row>
    <row r="154" spans="1:42" ht="24.95" customHeight="1">
      <c r="A154" s="44" t="s">
        <v>191</v>
      </c>
    </row>
    <row r="155" spans="1:42" ht="24.95" customHeight="1">
      <c r="A155" s="44" t="s">
        <v>192</v>
      </c>
    </row>
    <row r="156" spans="1:42" ht="24.95" customHeight="1">
      <c r="A156" s="44" t="s">
        <v>1489</v>
      </c>
    </row>
    <row r="157" spans="1:42" ht="24.95" customHeight="1">
      <c r="A157" s="44" t="s">
        <v>193</v>
      </c>
    </row>
    <row r="158" spans="1:42" ht="24.95" customHeight="1">
      <c r="A158" s="44" t="s">
        <v>1490</v>
      </c>
    </row>
    <row r="159" spans="1:42" s="34" customFormat="1" ht="24.95" customHeight="1">
      <c r="A159" s="34" t="s">
        <v>194</v>
      </c>
      <c r="F159" s="113"/>
      <c r="AK159" s="170"/>
      <c r="AL159" s="172"/>
      <c r="AM159" s="172"/>
      <c r="AN159" s="172"/>
      <c r="AO159" s="172"/>
      <c r="AP159" s="172"/>
    </row>
    <row r="160" spans="1:42" ht="24.95" customHeight="1">
      <c r="A160" s="44" t="s">
        <v>195</v>
      </c>
    </row>
    <row r="161" spans="1:42" ht="24.95" customHeight="1">
      <c r="A161" s="44" t="s">
        <v>196</v>
      </c>
    </row>
    <row r="162" spans="1:42" ht="24.95" customHeight="1">
      <c r="A162" s="44" t="s">
        <v>197</v>
      </c>
    </row>
    <row r="163" spans="1:42" ht="24.95" customHeight="1">
      <c r="A163" s="44" t="s">
        <v>1491</v>
      </c>
    </row>
    <row r="164" spans="1:42" ht="24.95" customHeight="1">
      <c r="A164" s="44" t="s">
        <v>198</v>
      </c>
    </row>
    <row r="165" spans="1:42" ht="24.95" customHeight="1">
      <c r="A165" s="44" t="s">
        <v>1492</v>
      </c>
    </row>
    <row r="166" spans="1:42" ht="24.95" customHeight="1">
      <c r="A166" s="44" t="s">
        <v>199</v>
      </c>
    </row>
    <row r="167" spans="1:42" ht="24.95" customHeight="1">
      <c r="A167" s="44" t="s">
        <v>200</v>
      </c>
    </row>
    <row r="168" spans="1:42" ht="24.95" customHeight="1">
      <c r="A168" s="44" t="s">
        <v>201</v>
      </c>
    </row>
    <row r="169" spans="1:42" ht="24.95" customHeight="1">
      <c r="A169" s="44" t="s">
        <v>202</v>
      </c>
    </row>
    <row r="170" spans="1:42" ht="24.95" customHeight="1">
      <c r="A170" s="44" t="s">
        <v>203</v>
      </c>
    </row>
    <row r="171" spans="1:42" s="34" customFormat="1" ht="24.95" customHeight="1">
      <c r="A171" s="34" t="s">
        <v>204</v>
      </c>
      <c r="F171" s="113"/>
      <c r="AK171" s="170"/>
      <c r="AL171" s="172"/>
      <c r="AM171" s="172"/>
      <c r="AN171" s="172"/>
      <c r="AO171" s="172"/>
      <c r="AP171" s="172"/>
    </row>
    <row r="172" spans="1:42" s="34" customFormat="1" ht="24.95" customHeight="1">
      <c r="A172" s="34" t="s">
        <v>205</v>
      </c>
      <c r="F172" s="113"/>
      <c r="AK172" s="170"/>
      <c r="AL172" s="172"/>
      <c r="AM172" s="172"/>
      <c r="AN172" s="172"/>
      <c r="AO172" s="172"/>
      <c r="AP172" s="172"/>
    </row>
    <row r="173" spans="1:42" ht="24.95" customHeight="1">
      <c r="A173" s="34"/>
    </row>
    <row r="174" spans="1:42" ht="24.95" customHeight="1">
      <c r="A174" s="34"/>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row r="197" spans="6:37" ht="24.95" customHeight="1">
      <c r="F197" s="44"/>
      <c r="AK197" s="171"/>
    </row>
    <row r="198" spans="6:37" ht="24.95" customHeight="1">
      <c r="F198" s="44"/>
      <c r="AK198" s="171"/>
    </row>
    <row r="199" spans="6:37" ht="24.95" customHeight="1">
      <c r="F199" s="44"/>
      <c r="AK199" s="171"/>
    </row>
    <row r="200" spans="6:37" ht="24.95" customHeight="1">
      <c r="F200" s="44"/>
      <c r="AK200" s="171"/>
    </row>
    <row r="201" spans="6:37" ht="24.95" customHeight="1">
      <c r="F201" s="44"/>
      <c r="AK201" s="171"/>
    </row>
  </sheetData>
  <sheetProtection algorithmName="SHA-512" hashValue="oDTWd5bsNJMP1Up46xvOPVbswBkYP6Hvp/BjOVFg2BZzia7WbmykE6Nn66ktLxanN/mXw3IYZ0ambltjMavHRg==" saltValue="O8LlPrH76MfCl/a7HC0FhA==" spinCount="100000" sheet="1" objects="1" scenarios="1"/>
  <mergeCells count="109">
    <mergeCell ref="A3:AJ3"/>
    <mergeCell ref="B5:G5"/>
    <mergeCell ref="H5:T5"/>
    <mergeCell ref="B6:G6"/>
    <mergeCell ref="H6:T6"/>
    <mergeCell ref="F120:P120"/>
    <mergeCell ref="F121:P121"/>
    <mergeCell ref="T120:AD120"/>
    <mergeCell ref="T121:AD121"/>
    <mergeCell ref="D120:E120"/>
    <mergeCell ref="D121:E121"/>
    <mergeCell ref="R120:S120"/>
    <mergeCell ref="R121:S121"/>
    <mergeCell ref="T15:T16"/>
    <mergeCell ref="U15:V16"/>
    <mergeCell ref="W15:W16"/>
    <mergeCell ref="M84:S84"/>
    <mergeCell ref="Z84:AF84"/>
    <mergeCell ref="J34:P34"/>
    <mergeCell ref="M52:S52"/>
    <mergeCell ref="Z52:AF52"/>
    <mergeCell ref="J15:J16"/>
    <mergeCell ref="K15:K16"/>
    <mergeCell ref="L15:M16"/>
    <mergeCell ref="N15:N16"/>
    <mergeCell ref="O15:P16"/>
    <mergeCell ref="Q15:Q16"/>
    <mergeCell ref="R15:S16"/>
    <mergeCell ref="M63:S63"/>
    <mergeCell ref="Z63:AF63"/>
    <mergeCell ref="M65:S65"/>
    <mergeCell ref="Z65:AF65"/>
    <mergeCell ref="M86:S86"/>
    <mergeCell ref="Z86:AF86"/>
    <mergeCell ref="M67:S67"/>
    <mergeCell ref="Z67:AF67"/>
    <mergeCell ref="M69:S69"/>
    <mergeCell ref="Z69:AF69"/>
    <mergeCell ref="M71:S71"/>
    <mergeCell ref="Z71:AF71"/>
    <mergeCell ref="M73:S73"/>
    <mergeCell ref="Z73:AF73"/>
    <mergeCell ref="M75:S75"/>
    <mergeCell ref="Z75:AF75"/>
    <mergeCell ref="M77:S77"/>
    <mergeCell ref="Z77:AF77"/>
    <mergeCell ref="M92:S92"/>
    <mergeCell ref="Z92:AF92"/>
    <mergeCell ref="Z89:AF89"/>
    <mergeCell ref="F94:AH94"/>
    <mergeCell ref="J103:K103"/>
    <mergeCell ref="F95:AH95"/>
    <mergeCell ref="J96:AD96"/>
    <mergeCell ref="J97:AD97"/>
    <mergeCell ref="J98:AD98"/>
    <mergeCell ref="R113:S113"/>
    <mergeCell ref="T113:AD113"/>
    <mergeCell ref="B94:E99"/>
    <mergeCell ref="J105:K105"/>
    <mergeCell ref="J104:K104"/>
    <mergeCell ref="J99:AD99"/>
    <mergeCell ref="J106:K106"/>
    <mergeCell ref="D111:P111"/>
    <mergeCell ref="R111:AD111"/>
    <mergeCell ref="T114:AD114"/>
    <mergeCell ref="D115:E115"/>
    <mergeCell ref="F115:P115"/>
    <mergeCell ref="R115:S115"/>
    <mergeCell ref="T115:AD115"/>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8:E118"/>
    <mergeCell ref="F118:P118"/>
    <mergeCell ref="R118:S118"/>
    <mergeCell ref="T118:AD118"/>
    <mergeCell ref="H20:K20"/>
    <mergeCell ref="L20:O20"/>
    <mergeCell ref="H21:K21"/>
    <mergeCell ref="H22:K22"/>
    <mergeCell ref="H23:K23"/>
    <mergeCell ref="L21:O23"/>
    <mergeCell ref="D114:E114"/>
    <mergeCell ref="F114:P114"/>
    <mergeCell ref="R114:S114"/>
    <mergeCell ref="L24:O26"/>
    <mergeCell ref="L27:O29"/>
    <mergeCell ref="L30:O32"/>
    <mergeCell ref="H29:K29"/>
    <mergeCell ref="H30:K30"/>
    <mergeCell ref="H31:K31"/>
    <mergeCell ref="H32:K32"/>
    <mergeCell ref="H24:K24"/>
    <mergeCell ref="H25:K25"/>
    <mergeCell ref="H26:K26"/>
    <mergeCell ref="H27:K27"/>
    <mergeCell ref="H28:K28"/>
    <mergeCell ref="M89:S89"/>
    <mergeCell ref="D113:E113"/>
    <mergeCell ref="F113:P113"/>
  </mergeCells>
  <phoneticPr fontId="1"/>
  <conditionalFormatting sqref="D114:P121 R114:AD121">
    <cfRule type="expression" dxfId="41" priority="4">
      <formula>$AL114=0</formula>
    </cfRule>
  </conditionalFormatting>
  <conditionalFormatting sqref="F113:P113">
    <cfRule type="expression" dxfId="40" priority="2">
      <formula>$AL113=0</formula>
    </cfRule>
  </conditionalFormatting>
  <conditionalFormatting sqref="T113:AD113">
    <cfRule type="expression" dxfId="39" priority="1">
      <formula>$AL113=0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44" max="35" man="1"/>
    <brk id="9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116</xdr:row>
                    <xdr:rowOff>38100</xdr:rowOff>
                  </from>
                  <to>
                    <xdr:col>4</xdr:col>
                    <xdr:colOff>247650</xdr:colOff>
                    <xdr:row>116</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117</xdr:row>
                    <xdr:rowOff>38100</xdr:rowOff>
                  </from>
                  <to>
                    <xdr:col>4</xdr:col>
                    <xdr:colOff>247650</xdr:colOff>
                    <xdr:row>117</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118</xdr:row>
                    <xdr:rowOff>38100</xdr:rowOff>
                  </from>
                  <to>
                    <xdr:col>4</xdr:col>
                    <xdr:colOff>247650</xdr:colOff>
                    <xdr:row>118</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111</xdr:row>
                    <xdr:rowOff>304800</xdr:rowOff>
                  </from>
                  <to>
                    <xdr:col>5</xdr:col>
                    <xdr:colOff>0</xdr:colOff>
                    <xdr:row>121</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116</xdr:row>
                    <xdr:rowOff>38100</xdr:rowOff>
                  </from>
                  <to>
                    <xdr:col>18</xdr:col>
                    <xdr:colOff>247650</xdr:colOff>
                    <xdr:row>116</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117</xdr:row>
                    <xdr:rowOff>38100</xdr:rowOff>
                  </from>
                  <to>
                    <xdr:col>18</xdr:col>
                    <xdr:colOff>247650</xdr:colOff>
                    <xdr:row>117</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118</xdr:row>
                    <xdr:rowOff>38100</xdr:rowOff>
                  </from>
                  <to>
                    <xdr:col>18</xdr:col>
                    <xdr:colOff>247650</xdr:colOff>
                    <xdr:row>118</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111</xdr:row>
                    <xdr:rowOff>304800</xdr:rowOff>
                  </from>
                  <to>
                    <xdr:col>19</xdr:col>
                    <xdr:colOff>0</xdr:colOff>
                    <xdr:row>121</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119</xdr:row>
                    <xdr:rowOff>38100</xdr:rowOff>
                  </from>
                  <to>
                    <xdr:col>4</xdr:col>
                    <xdr:colOff>247650</xdr:colOff>
                    <xdr:row>119</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120</xdr:row>
                    <xdr:rowOff>38100</xdr:rowOff>
                  </from>
                  <to>
                    <xdr:col>4</xdr:col>
                    <xdr:colOff>247650</xdr:colOff>
                    <xdr:row>120</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119</xdr:row>
                    <xdr:rowOff>38100</xdr:rowOff>
                  </from>
                  <to>
                    <xdr:col>18</xdr:col>
                    <xdr:colOff>247650</xdr:colOff>
                    <xdr:row>119</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120</xdr:row>
                    <xdr:rowOff>38100</xdr:rowOff>
                  </from>
                  <to>
                    <xdr:col>18</xdr:col>
                    <xdr:colOff>247650</xdr:colOff>
                    <xdr:row>120</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F91" sqref="AF91"/>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78" t="s">
        <v>207</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row>
    <row r="4" spans="1:39" ht="15" customHeight="1">
      <c r="A4" s="114"/>
      <c r="B4" s="114"/>
      <c r="C4" s="114"/>
      <c r="D4" s="114"/>
      <c r="E4" s="114"/>
      <c r="G4" s="114"/>
      <c r="H4" s="114"/>
      <c r="I4" s="114"/>
    </row>
    <row r="5" spans="1:39" ht="24.95" customHeight="1">
      <c r="A5" s="35" t="s">
        <v>28</v>
      </c>
      <c r="B5" s="549" t="s">
        <v>29</v>
      </c>
      <c r="C5" s="549"/>
      <c r="D5" s="549"/>
      <c r="E5" s="549"/>
      <c r="F5" s="549"/>
      <c r="G5" s="549"/>
      <c r="H5" s="581" t="str">
        <f>IF('様式95_外来・在宅ベースアップ評価料（Ⅰ）'!H5=0,"",'様式95_外来・在宅ベースアップ評価料（Ⅰ）'!H5)</f>
        <v>1234567</v>
      </c>
      <c r="I5" s="581"/>
      <c r="J5" s="581"/>
      <c r="K5" s="581"/>
      <c r="L5" s="581"/>
      <c r="M5" s="581"/>
      <c r="N5" s="581"/>
      <c r="O5" s="581"/>
      <c r="P5" s="581"/>
      <c r="Q5" s="581"/>
      <c r="R5" s="581"/>
      <c r="S5" s="581"/>
      <c r="T5" s="581"/>
    </row>
    <row r="6" spans="1:39" ht="24.95" customHeight="1">
      <c r="B6" s="549" t="s">
        <v>30</v>
      </c>
      <c r="C6" s="549"/>
      <c r="D6" s="549"/>
      <c r="E6" s="549"/>
      <c r="F6" s="549"/>
      <c r="G6" s="549"/>
      <c r="H6" s="579" t="str">
        <f>'様式95_外来・在宅ベースアップ評価料（Ⅰ）'!H6</f>
        <v>●●歯科医院</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70"/>
      <c r="K10" s="576"/>
      <c r="L10" s="570" t="s">
        <v>61</v>
      </c>
      <c r="M10" s="570"/>
      <c r="N10" s="576"/>
      <c r="O10" s="570" t="s">
        <v>62</v>
      </c>
      <c r="P10" s="570"/>
      <c r="Q10" s="576"/>
      <c r="R10" s="570" t="s">
        <v>63</v>
      </c>
      <c r="S10" s="570"/>
      <c r="T10" s="576"/>
      <c r="U10" s="570" t="s">
        <v>64</v>
      </c>
      <c r="V10" s="570"/>
      <c r="W10" s="570"/>
      <c r="AM10" s="171" t="b">
        <v>0</v>
      </c>
    </row>
    <row r="11" spans="1:39" ht="24.95" customHeight="1">
      <c r="A11" s="35"/>
      <c r="B11" s="114"/>
      <c r="C11" s="114"/>
      <c r="D11" s="114"/>
      <c r="E11" s="114"/>
      <c r="F11" s="169"/>
      <c r="G11" s="113" t="s">
        <v>65</v>
      </c>
      <c r="H11" s="114"/>
      <c r="I11" s="114"/>
      <c r="J11" s="570"/>
      <c r="K11" s="576"/>
      <c r="L11" s="570"/>
      <c r="M11" s="570"/>
      <c r="N11" s="576"/>
      <c r="O11" s="570"/>
      <c r="P11" s="570"/>
      <c r="Q11" s="576"/>
      <c r="R11" s="570"/>
      <c r="S11" s="570"/>
      <c r="T11" s="576"/>
      <c r="U11" s="570"/>
      <c r="V11" s="570"/>
      <c r="W11" s="570"/>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52" t="s">
        <v>69</v>
      </c>
      <c r="H15" s="553"/>
      <c r="I15" s="553"/>
      <c r="J15" s="554"/>
      <c r="K15" s="555" t="s">
        <v>70</v>
      </c>
      <c r="L15" s="555"/>
      <c r="M15" s="555"/>
      <c r="N15" s="555"/>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52" t="s">
        <v>71</v>
      </c>
      <c r="H16" s="553"/>
      <c r="I16" s="553"/>
      <c r="J16" s="554"/>
      <c r="K16" s="556" t="s">
        <v>71</v>
      </c>
      <c r="L16" s="557"/>
      <c r="M16" s="557"/>
      <c r="N16" s="558"/>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52" t="s">
        <v>72</v>
      </c>
      <c r="H17" s="553"/>
      <c r="I17" s="553"/>
      <c r="J17" s="554"/>
      <c r="K17" s="559"/>
      <c r="L17" s="560"/>
      <c r="M17" s="560"/>
      <c r="N17" s="561"/>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52" t="s">
        <v>73</v>
      </c>
      <c r="H18" s="553"/>
      <c r="I18" s="553"/>
      <c r="J18" s="554"/>
      <c r="K18" s="562"/>
      <c r="L18" s="563"/>
      <c r="M18" s="563"/>
      <c r="N18" s="564"/>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52" t="s">
        <v>74</v>
      </c>
      <c r="H19" s="553"/>
      <c r="I19" s="553"/>
      <c r="J19" s="554"/>
      <c r="K19" s="556" t="s">
        <v>74</v>
      </c>
      <c r="L19" s="557"/>
      <c r="M19" s="557"/>
      <c r="N19" s="558"/>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52" t="s">
        <v>75</v>
      </c>
      <c r="H20" s="553"/>
      <c r="I20" s="553"/>
      <c r="J20" s="554"/>
      <c r="K20" s="559"/>
      <c r="L20" s="560"/>
      <c r="M20" s="560"/>
      <c r="N20" s="561"/>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52" t="s">
        <v>76</v>
      </c>
      <c r="H21" s="553"/>
      <c r="I21" s="553"/>
      <c r="J21" s="554"/>
      <c r="K21" s="562"/>
      <c r="L21" s="563"/>
      <c r="M21" s="563"/>
      <c r="N21" s="564"/>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52" t="s">
        <v>77</v>
      </c>
      <c r="H22" s="553"/>
      <c r="I22" s="553"/>
      <c r="J22" s="554"/>
      <c r="K22" s="556" t="s">
        <v>77</v>
      </c>
      <c r="L22" s="557"/>
      <c r="M22" s="557"/>
      <c r="N22" s="558"/>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52" t="s">
        <v>78</v>
      </c>
      <c r="H23" s="553"/>
      <c r="I23" s="553"/>
      <c r="J23" s="554"/>
      <c r="K23" s="559"/>
      <c r="L23" s="560"/>
      <c r="M23" s="560"/>
      <c r="N23" s="561"/>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52" t="s">
        <v>79</v>
      </c>
      <c r="H24" s="553"/>
      <c r="I24" s="553"/>
      <c r="J24" s="554"/>
      <c r="K24" s="562"/>
      <c r="L24" s="563"/>
      <c r="M24" s="563"/>
      <c r="N24" s="564"/>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52" t="s">
        <v>80</v>
      </c>
      <c r="H25" s="553"/>
      <c r="I25" s="553"/>
      <c r="J25" s="554"/>
      <c r="K25" s="556" t="s">
        <v>80</v>
      </c>
      <c r="L25" s="557"/>
      <c r="M25" s="557"/>
      <c r="N25" s="558"/>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52" t="s">
        <v>81</v>
      </c>
      <c r="H26" s="553"/>
      <c r="I26" s="553"/>
      <c r="J26" s="554"/>
      <c r="K26" s="559"/>
      <c r="L26" s="560"/>
      <c r="M26" s="560"/>
      <c r="N26" s="561"/>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52" t="s">
        <v>82</v>
      </c>
      <c r="H27" s="553"/>
      <c r="I27" s="553"/>
      <c r="J27" s="554"/>
      <c r="K27" s="562"/>
      <c r="L27" s="563"/>
      <c r="M27" s="563"/>
      <c r="N27" s="564"/>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7"/>
      <c r="N37" s="547"/>
      <c r="O37" s="547"/>
      <c r="P37" s="547"/>
      <c r="Q37" s="547"/>
      <c r="R37" s="547"/>
      <c r="S37" s="547"/>
      <c r="T37" s="114" t="s">
        <v>100</v>
      </c>
      <c r="V37" s="113" t="s">
        <v>101</v>
      </c>
      <c r="W37" s="34"/>
      <c r="X37" s="114"/>
      <c r="Y37" s="34"/>
      <c r="Z37" s="547"/>
      <c r="AA37" s="547"/>
      <c r="AB37" s="547"/>
      <c r="AC37" s="547"/>
      <c r="AD37" s="547"/>
      <c r="AE37" s="547"/>
      <c r="AF37" s="547"/>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7"/>
      <c r="N48" s="547"/>
      <c r="O48" s="547"/>
      <c r="P48" s="547"/>
      <c r="Q48" s="547"/>
      <c r="R48" s="547"/>
      <c r="S48" s="547"/>
      <c r="T48" s="114" t="s">
        <v>114</v>
      </c>
      <c r="V48" s="113" t="s">
        <v>101</v>
      </c>
      <c r="X48" s="114"/>
      <c r="Z48" s="547"/>
      <c r="AA48" s="547"/>
      <c r="AB48" s="547"/>
      <c r="AC48" s="547"/>
      <c r="AD48" s="547"/>
      <c r="AE48" s="547"/>
      <c r="AF48" s="547"/>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7"/>
      <c r="N50" s="547"/>
      <c r="O50" s="547"/>
      <c r="P50" s="547"/>
      <c r="Q50" s="547"/>
      <c r="R50" s="547"/>
      <c r="S50" s="547"/>
      <c r="T50" s="114" t="s">
        <v>114</v>
      </c>
      <c r="V50" s="113" t="s">
        <v>101</v>
      </c>
      <c r="X50" s="114"/>
      <c r="Z50" s="547"/>
      <c r="AA50" s="547"/>
      <c r="AB50" s="547"/>
      <c r="AC50" s="547"/>
      <c r="AD50" s="547"/>
      <c r="AE50" s="547"/>
      <c r="AF50" s="547"/>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7"/>
      <c r="N52" s="547"/>
      <c r="O52" s="547"/>
      <c r="P52" s="547"/>
      <c r="Q52" s="547"/>
      <c r="R52" s="547"/>
      <c r="S52" s="547"/>
      <c r="T52" s="114" t="s">
        <v>114</v>
      </c>
      <c r="V52" s="113" t="s">
        <v>101</v>
      </c>
      <c r="X52" s="114"/>
      <c r="Z52" s="547"/>
      <c r="AA52" s="547"/>
      <c r="AB52" s="547"/>
      <c r="AC52" s="547"/>
      <c r="AD52" s="547"/>
      <c r="AE52" s="547"/>
      <c r="AF52" s="547"/>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7"/>
      <c r="N54" s="547"/>
      <c r="O54" s="547"/>
      <c r="P54" s="547"/>
      <c r="Q54" s="547"/>
      <c r="R54" s="547"/>
      <c r="S54" s="547"/>
      <c r="T54" s="114" t="s">
        <v>114</v>
      </c>
      <c r="U54" s="34"/>
      <c r="V54" s="113" t="s">
        <v>101</v>
      </c>
      <c r="W54" s="34"/>
      <c r="X54" s="114"/>
      <c r="Y54" s="34"/>
      <c r="Z54" s="547"/>
      <c r="AA54" s="547"/>
      <c r="AB54" s="547"/>
      <c r="AC54" s="547"/>
      <c r="AD54" s="547"/>
      <c r="AE54" s="547"/>
      <c r="AF54" s="547"/>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7"/>
      <c r="N56" s="547"/>
      <c r="O56" s="547"/>
      <c r="P56" s="547"/>
      <c r="Q56" s="547"/>
      <c r="R56" s="547"/>
      <c r="S56" s="547"/>
      <c r="T56" s="114" t="s">
        <v>114</v>
      </c>
      <c r="U56" s="34"/>
      <c r="V56" s="113" t="s">
        <v>101</v>
      </c>
      <c r="W56" s="34"/>
      <c r="X56" s="114"/>
      <c r="Y56" s="34"/>
      <c r="Z56" s="547"/>
      <c r="AA56" s="547"/>
      <c r="AB56" s="547"/>
      <c r="AC56" s="547"/>
      <c r="AD56" s="547"/>
      <c r="AE56" s="547"/>
      <c r="AF56" s="547"/>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7"/>
      <c r="N58" s="547"/>
      <c r="O58" s="547"/>
      <c r="P58" s="547"/>
      <c r="Q58" s="547"/>
      <c r="R58" s="547"/>
      <c r="S58" s="547"/>
      <c r="T58" s="114" t="s">
        <v>114</v>
      </c>
      <c r="V58" s="113" t="s">
        <v>101</v>
      </c>
      <c r="X58" s="114"/>
      <c r="Z58" s="547"/>
      <c r="AA58" s="547"/>
      <c r="AB58" s="547"/>
      <c r="AC58" s="547"/>
      <c r="AD58" s="547"/>
      <c r="AE58" s="547"/>
      <c r="AF58" s="547"/>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7"/>
      <c r="N60" s="547"/>
      <c r="O60" s="547"/>
      <c r="P60" s="547"/>
      <c r="Q60" s="547"/>
      <c r="R60" s="547"/>
      <c r="S60" s="547"/>
      <c r="T60" s="114" t="s">
        <v>114</v>
      </c>
      <c r="V60" s="113" t="s">
        <v>101</v>
      </c>
      <c r="X60" s="114"/>
      <c r="Z60" s="547"/>
      <c r="AA60" s="547"/>
      <c r="AB60" s="547"/>
      <c r="AC60" s="547"/>
      <c r="AD60" s="547"/>
      <c r="AE60" s="547"/>
      <c r="AF60" s="547"/>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7"/>
      <c r="N62" s="547"/>
      <c r="O62" s="547"/>
      <c r="P62" s="547"/>
      <c r="Q62" s="547"/>
      <c r="R62" s="547"/>
      <c r="S62" s="547"/>
      <c r="T62" s="114" t="s">
        <v>114</v>
      </c>
      <c r="U62" s="34"/>
      <c r="V62" s="113" t="s">
        <v>101</v>
      </c>
      <c r="W62" s="34"/>
      <c r="X62" s="114"/>
      <c r="Y62" s="34"/>
      <c r="Z62" s="547"/>
      <c r="AA62" s="547"/>
      <c r="AB62" s="547"/>
      <c r="AC62" s="547"/>
      <c r="AD62" s="547"/>
      <c r="AE62" s="547"/>
      <c r="AF62" s="547"/>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7">
        <f>M48*AK48+M50*AK50+M52*AK52+M54*AK54+M56*AK56+M58*AK58+M60*AK60+M62*AK62</f>
        <v>0</v>
      </c>
      <c r="N71" s="577"/>
      <c r="O71" s="577"/>
      <c r="P71" s="577"/>
      <c r="Q71" s="577"/>
      <c r="R71" s="577"/>
      <c r="S71" s="577"/>
      <c r="T71" s="114" t="s">
        <v>219</v>
      </c>
      <c r="U71" s="34"/>
      <c r="V71" s="113" t="s">
        <v>101</v>
      </c>
      <c r="W71" s="34"/>
      <c r="X71" s="114"/>
      <c r="Y71" s="34"/>
      <c r="Z71" s="577">
        <f>Z48*AK48+Z50*AK50+Z52*AK52+Z54*AK54+Z56*AK56+Z58*AK58+Z60*AK60+Z62*AK62</f>
        <v>0</v>
      </c>
      <c r="AA71" s="577"/>
      <c r="AB71" s="577"/>
      <c r="AC71" s="577"/>
      <c r="AD71" s="577"/>
      <c r="AE71" s="577"/>
      <c r="AF71" s="577"/>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9" t="str">
        <f>IFERROR(ROUNDDOWN(M71*10/M37,4),"")</f>
        <v/>
      </c>
      <c r="N73" s="569"/>
      <c r="O73" s="569"/>
      <c r="P73" s="569"/>
      <c r="Q73" s="569"/>
      <c r="R73" s="569"/>
      <c r="S73" s="56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7"/>
      <c r="N76" s="547"/>
      <c r="O76" s="547"/>
      <c r="P76" s="547"/>
      <c r="Q76" s="547"/>
      <c r="R76" s="547"/>
      <c r="S76" s="547"/>
      <c r="T76" s="113" t="s">
        <v>222</v>
      </c>
      <c r="V76" s="113" t="s">
        <v>101</v>
      </c>
      <c r="X76" s="114"/>
      <c r="Z76" s="547"/>
      <c r="AA76" s="547"/>
      <c r="AB76" s="547"/>
      <c r="AC76" s="547"/>
      <c r="AD76" s="547"/>
      <c r="AE76" s="547"/>
      <c r="AF76" s="547"/>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7" t="str">
        <f>IFERROR(IF((M37*2.3%-M71*10)/(M76*10)&lt;0,0,(M37*2.3%-M71*10)/(M76*10)),"")</f>
        <v/>
      </c>
      <c r="J84" s="577"/>
      <c r="K84" s="577"/>
      <c r="L84" s="577"/>
      <c r="M84" s="577"/>
      <c r="N84" s="577"/>
      <c r="O84" s="577"/>
      <c r="P84" s="114"/>
      <c r="Q84" s="114"/>
      <c r="R84" s="113" t="s">
        <v>101</v>
      </c>
      <c r="T84" s="114"/>
      <c r="V84" s="577" t="str">
        <f>IFERROR(IF((Z37*2.3%-Z71*10)/(Z76*10)&lt;0,0,(Z37*2.3%-Z71*10)/(Z76*10)),"")</f>
        <v/>
      </c>
      <c r="W84" s="577"/>
      <c r="X84" s="577"/>
      <c r="Y84" s="577"/>
      <c r="Z84" s="577"/>
      <c r="AA84" s="577"/>
      <c r="AB84" s="577"/>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70" t="s">
        <v>227</v>
      </c>
      <c r="C86" s="570"/>
      <c r="D86" s="570"/>
      <c r="E86" s="570"/>
      <c r="F86" s="570" t="s">
        <v>228</v>
      </c>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row>
    <row r="87" spans="1:37" ht="24.95" customHeight="1">
      <c r="A87" s="35"/>
      <c r="B87" s="570"/>
      <c r="C87" s="570"/>
      <c r="D87" s="570"/>
      <c r="E87" s="570"/>
      <c r="F87" s="583" t="s">
        <v>229</v>
      </c>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row>
    <row r="88" spans="1:37" ht="24.95" customHeight="1">
      <c r="A88" s="35"/>
      <c r="B88" s="570"/>
      <c r="C88" s="570"/>
      <c r="D88" s="570"/>
      <c r="E88" s="570"/>
      <c r="F88" s="584" t="s">
        <v>230</v>
      </c>
      <c r="G88" s="584"/>
      <c r="H88" s="584"/>
      <c r="I88" s="584"/>
      <c r="J88" s="584"/>
      <c r="K88" s="584"/>
      <c r="L88" s="584"/>
      <c r="M88" s="584"/>
      <c r="N88" s="584"/>
      <c r="O88" s="584"/>
      <c r="P88" s="584"/>
      <c r="Q88" s="584"/>
      <c r="R88" s="584"/>
      <c r="S88" s="584"/>
      <c r="T88" s="584"/>
      <c r="U88" s="584"/>
      <c r="V88" s="584"/>
      <c r="W88" s="584"/>
      <c r="X88" s="584"/>
      <c r="Y88" s="584"/>
      <c r="Z88" s="584"/>
      <c r="AA88" s="584"/>
      <c r="AB88" s="584"/>
      <c r="AC88" s="584"/>
      <c r="AD88" s="584"/>
      <c r="AE88" s="584"/>
      <c r="AF88" s="584"/>
      <c r="AG88" s="584"/>
      <c r="AH88" s="584"/>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71" t="str">
        <f>IF(AK91&lt;=1.1,IF(AK91&gt;=0.9,"☑","□"),"□")</f>
        <v>□</v>
      </c>
      <c r="K91" s="571"/>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71" t="str">
        <f>IF(AK92&lt;=1.1,IF(AK92&gt;=0.9,"☑","□"),"□")</f>
        <v>□</v>
      </c>
      <c r="K92" s="571"/>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71" t="str">
        <f>IF(AK93&lt;=1.1,IF(AK93&gt;=0.9,"☑","□"),"□")</f>
        <v>□</v>
      </c>
      <c r="K93" s="571"/>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71" t="str">
        <f>IF(AK94&lt;=1.1,IF(AK94&gt;=0.9,"☑","□"),"□")</f>
        <v>□</v>
      </c>
      <c r="K94" s="571"/>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3" t="str">
        <f>IFERROR(IF(OR(AK27=0,AK73=0,I84&lt;=0),"算定不可",(VLOOKUP("該当",'リスト（入院）'!I:K,3,FALSE))),"")</f>
        <v>算定不可</v>
      </c>
      <c r="Q97" s="573"/>
      <c r="R97" s="573"/>
      <c r="S97" s="573"/>
      <c r="T97" s="573"/>
      <c r="U97" s="573"/>
      <c r="V97" s="573"/>
      <c r="W97" s="573"/>
      <c r="X97" s="573"/>
      <c r="Y97" s="573"/>
      <c r="Z97" s="573"/>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S124" sqref="AS124"/>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5" t="s">
        <v>255</v>
      </c>
      <c r="B2" s="585"/>
      <c r="C2" s="585"/>
      <c r="D2" s="585"/>
      <c r="E2" s="585"/>
      <c r="F2" s="585"/>
      <c r="G2" s="585"/>
      <c r="H2" s="585"/>
      <c r="I2" s="585"/>
      <c r="J2" s="585"/>
      <c r="K2" s="585"/>
      <c r="L2" s="585"/>
      <c r="M2" s="585"/>
      <c r="N2" s="585"/>
      <c r="O2" s="585"/>
      <c r="P2" s="585"/>
      <c r="Q2" s="585"/>
      <c r="R2" s="585"/>
      <c r="S2" s="585"/>
      <c r="T2" s="585"/>
      <c r="U2" s="586"/>
      <c r="V2" s="58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8" t="s">
        <v>257</v>
      </c>
      <c r="R4" s="608"/>
      <c r="S4" s="608"/>
      <c r="T4" s="608"/>
      <c r="U4" s="608"/>
      <c r="V4" s="609" t="str">
        <f>IF('様式95_外来・在宅ベースアップ評価料（Ⅰ）'!H5=0,"",'様式95_外来・在宅ベースアップ評価料（Ⅰ）'!H5)</f>
        <v>1234567</v>
      </c>
      <c r="W4" s="609"/>
      <c r="X4" s="609"/>
      <c r="Y4" s="609"/>
      <c r="Z4" s="609"/>
      <c r="AA4" s="609"/>
      <c r="AB4" s="609"/>
      <c r="AC4" s="609"/>
      <c r="AD4" s="609"/>
      <c r="AE4" s="609"/>
      <c r="AF4" s="609"/>
      <c r="AG4" s="609"/>
      <c r="AH4" s="104"/>
      <c r="AI4" s="196"/>
    </row>
    <row r="5" spans="1:35" ht="16.149999999999999" customHeight="1">
      <c r="A5" s="3"/>
      <c r="B5" s="3"/>
      <c r="C5" s="3"/>
      <c r="D5" s="3"/>
      <c r="E5" s="3"/>
      <c r="F5" s="3"/>
      <c r="G5" s="3"/>
      <c r="H5" s="3"/>
      <c r="I5" s="3"/>
      <c r="J5" s="3"/>
      <c r="K5" s="3"/>
      <c r="L5" s="3"/>
      <c r="M5" s="3"/>
      <c r="N5" s="3"/>
      <c r="O5" s="3"/>
      <c r="P5" s="3"/>
      <c r="Q5" s="587" t="s">
        <v>258</v>
      </c>
      <c r="R5" s="587"/>
      <c r="S5" s="587"/>
      <c r="T5" s="587"/>
      <c r="U5" s="588"/>
      <c r="V5" s="610" t="str">
        <f>IF(様式97_入院ベースアップ評価料!H6="","",様式97_入院ベースアップ評価料!H6)</f>
        <v>●●歯科医院</v>
      </c>
      <c r="W5" s="610"/>
      <c r="X5" s="610"/>
      <c r="Y5" s="610"/>
      <c r="Z5" s="610"/>
      <c r="AA5" s="610"/>
      <c r="AB5" s="610"/>
      <c r="AC5" s="610"/>
      <c r="AD5" s="610"/>
      <c r="AE5" s="610"/>
      <c r="AF5" s="610"/>
      <c r="AG5" s="610"/>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8"/>
      <c r="C9" s="618"/>
      <c r="D9" s="619" t="s">
        <v>261</v>
      </c>
      <c r="E9" s="619"/>
      <c r="F9" s="619"/>
      <c r="G9" s="619"/>
      <c r="H9" s="619"/>
      <c r="I9" s="619"/>
      <c r="J9" s="619"/>
      <c r="K9" s="619"/>
      <c r="L9" s="619"/>
      <c r="M9" s="619"/>
      <c r="N9" s="619"/>
      <c r="O9" s="619"/>
      <c r="P9" s="619"/>
      <c r="Q9" s="619"/>
      <c r="R9" s="619"/>
      <c r="S9" s="619"/>
      <c r="T9" s="619"/>
      <c r="U9" s="619"/>
      <c r="V9" s="619"/>
      <c r="W9" s="619"/>
      <c r="X9" s="619"/>
      <c r="Y9" s="619"/>
      <c r="Z9" s="619"/>
      <c r="AA9" s="3"/>
      <c r="AB9" s="3"/>
      <c r="AC9" s="3"/>
      <c r="AD9" s="3"/>
      <c r="AE9" s="3"/>
      <c r="AF9" s="3"/>
      <c r="AG9" s="19"/>
    </row>
    <row r="10" spans="1:35" ht="16.149999999999999" customHeight="1" thickBot="1">
      <c r="A10" s="2"/>
      <c r="B10" s="601"/>
      <c r="C10" s="601"/>
      <c r="D10" s="602" t="s">
        <v>262</v>
      </c>
      <c r="E10" s="602"/>
      <c r="F10" s="602"/>
      <c r="G10" s="602"/>
      <c r="H10" s="602"/>
      <c r="I10" s="602"/>
      <c r="J10" s="602"/>
      <c r="K10" s="602"/>
      <c r="L10" s="602"/>
      <c r="M10" s="602"/>
      <c r="N10" s="602"/>
      <c r="O10" s="602"/>
      <c r="P10" s="602"/>
      <c r="Q10" s="602"/>
      <c r="R10" s="602"/>
      <c r="S10" s="602"/>
      <c r="T10" s="602"/>
      <c r="U10" s="602"/>
      <c r="V10" s="602"/>
      <c r="W10" s="602"/>
      <c r="X10" s="602"/>
      <c r="Y10" s="602"/>
      <c r="Z10" s="602"/>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5" t="s">
        <v>15</v>
      </c>
      <c r="C16" s="625"/>
      <c r="D16" s="625"/>
      <c r="E16" s="600"/>
      <c r="F16" s="600"/>
      <c r="G16" s="20" t="s">
        <v>16</v>
      </c>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5" t="s">
        <v>15</v>
      </c>
      <c r="C21" s="625"/>
      <c r="D21" s="625"/>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2">
        <f>IFERROR(SUM(AB29:AF30),"")</f>
        <v>0</v>
      </c>
      <c r="AC28" s="622"/>
      <c r="AD28" s="622"/>
      <c r="AE28" s="622"/>
      <c r="AF28" s="622"/>
      <c r="AG28" s="132" t="s">
        <v>270</v>
      </c>
    </row>
    <row r="29" spans="1:33" ht="16.149999999999999" customHeight="1">
      <c r="A29" s="53"/>
      <c r="B29" s="623" t="s">
        <v>271</v>
      </c>
      <c r="C29" s="623"/>
      <c r="D29" s="623"/>
      <c r="E29" s="623"/>
      <c r="F29" s="623"/>
      <c r="G29" s="623"/>
      <c r="H29" s="623"/>
      <c r="I29" s="623"/>
      <c r="J29" s="623"/>
      <c r="K29" s="623"/>
      <c r="L29" s="623"/>
      <c r="M29" s="623"/>
      <c r="N29" s="623"/>
      <c r="O29" s="623"/>
      <c r="P29" s="623"/>
      <c r="Q29" s="623"/>
      <c r="R29" s="623"/>
      <c r="S29" s="623"/>
      <c r="T29" s="623"/>
      <c r="U29" s="623"/>
      <c r="V29" s="623"/>
      <c r="W29" s="623"/>
      <c r="X29" s="14"/>
      <c r="Y29" s="14" t="s">
        <v>272</v>
      </c>
      <c r="Z29" s="14"/>
      <c r="AA29" s="14"/>
      <c r="AB29" s="624">
        <f>様式97_入院ベースアップ評価料!M71*V21*10</f>
        <v>0</v>
      </c>
      <c r="AC29" s="624"/>
      <c r="AD29" s="624"/>
      <c r="AE29" s="624"/>
      <c r="AF29" s="624"/>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1">
        <f>IFERROR(AB31*AB32*10,0)</f>
        <v>0</v>
      </c>
      <c r="AC30" s="591"/>
      <c r="AD30" s="591"/>
      <c r="AE30" s="591"/>
      <c r="AF30" s="591"/>
      <c r="AG30" s="168" t="s">
        <v>270</v>
      </c>
    </row>
    <row r="31" spans="1:33" ht="16.149999999999999" customHeight="1">
      <c r="A31" s="52"/>
      <c r="B31" s="57"/>
      <c r="C31" s="59" t="s">
        <v>274</v>
      </c>
      <c r="D31" s="60"/>
      <c r="E31" s="60"/>
      <c r="F31" s="60"/>
      <c r="G31" s="60"/>
      <c r="H31" s="60"/>
      <c r="I31" s="60"/>
      <c r="J31" s="60"/>
      <c r="K31" s="60"/>
      <c r="L31" s="60"/>
      <c r="M31" s="58"/>
      <c r="N31" s="58"/>
      <c r="O31" s="5" t="s">
        <v>275</v>
      </c>
      <c r="P31" s="603" t="str">
        <f>様式97_入院ベースアップ評価料!P97</f>
        <v>算定不可</v>
      </c>
      <c r="Q31" s="603"/>
      <c r="R31" s="603"/>
      <c r="S31" s="603"/>
      <c r="T31" s="603"/>
      <c r="U31" s="603"/>
      <c r="V31" s="603"/>
      <c r="W31" s="603"/>
      <c r="X31" s="5" t="s">
        <v>132</v>
      </c>
      <c r="Y31" s="5" t="s">
        <v>272</v>
      </c>
      <c r="Z31" s="5" t="s">
        <v>113</v>
      </c>
      <c r="AA31" s="5"/>
      <c r="AB31" s="604" t="str">
        <f>IFERROR(VLOOKUP(P31,'リスト（入院）'!C:D,2,FALSE),"-")</f>
        <v>-</v>
      </c>
      <c r="AC31" s="604"/>
      <c r="AD31" s="604"/>
      <c r="AE31" s="604"/>
      <c r="AF31" s="604"/>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5">
        <f>IF(様式97_入院ベースアップ評価料!H5="","0",様式97_入院ベースアップ評価料!M76*V21)</f>
        <v>0</v>
      </c>
      <c r="AC32" s="605"/>
      <c r="AD32" s="605"/>
      <c r="AE32" s="605"/>
      <c r="AF32" s="605"/>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3">
        <v>0</v>
      </c>
      <c r="AC33" s="593"/>
      <c r="AD33" s="593"/>
      <c r="AE33" s="593"/>
      <c r="AF33" s="593"/>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90">
        <v>0</v>
      </c>
      <c r="AC34" s="590"/>
      <c r="AD34" s="590"/>
      <c r="AE34" s="590"/>
      <c r="AF34" s="59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9">
        <f>IFERROR(AB28-AB33+AB34,"")</f>
        <v>0</v>
      </c>
      <c r="AC35" s="589"/>
      <c r="AD35" s="589"/>
      <c r="AE35" s="589"/>
      <c r="AF35" s="589"/>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598"/>
      <c r="AC40" s="598"/>
      <c r="AD40" s="598"/>
      <c r="AE40" s="598"/>
      <c r="AF40" s="598"/>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599">
        <f>AB35</f>
        <v>0</v>
      </c>
      <c r="AC41" s="599"/>
      <c r="AD41" s="599"/>
      <c r="AE41" s="599"/>
      <c r="AF41" s="599"/>
      <c r="AG41" s="339" t="s">
        <v>270</v>
      </c>
    </row>
    <row r="42" spans="1:42" ht="16.149999999999999" customHeight="1" collapsed="1">
      <c r="A42" s="40"/>
      <c r="B42" s="39" t="s">
        <v>1600</v>
      </c>
      <c r="C42" s="5"/>
      <c r="D42" s="5"/>
      <c r="E42" s="5"/>
      <c r="F42" s="5"/>
      <c r="G42" s="5"/>
      <c r="H42" s="5"/>
      <c r="I42" s="5"/>
      <c r="J42" s="5"/>
      <c r="K42" s="5"/>
      <c r="L42" s="5"/>
      <c r="M42" s="5"/>
      <c r="N42" s="5"/>
      <c r="O42" s="5"/>
      <c r="P42" s="5"/>
      <c r="Q42" s="5"/>
      <c r="R42" s="5"/>
      <c r="S42" s="5"/>
      <c r="T42" s="5"/>
      <c r="U42" s="5"/>
      <c r="V42" s="5"/>
      <c r="W42" s="5"/>
      <c r="X42" s="5"/>
      <c r="Y42" s="5"/>
      <c r="Z42" s="5"/>
      <c r="AA42" s="5"/>
      <c r="AB42" s="593"/>
      <c r="AC42" s="593"/>
      <c r="AD42" s="593"/>
      <c r="AE42" s="593"/>
      <c r="AF42" s="593"/>
      <c r="AG42" s="168" t="s">
        <v>270</v>
      </c>
    </row>
    <row r="43" spans="1:42" ht="16.149999999999999" customHeight="1">
      <c r="A43" s="40"/>
      <c r="B43" s="96" t="s">
        <v>1601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595"/>
      <c r="AC43" s="595"/>
      <c r="AD43" s="595"/>
      <c r="AE43" s="595"/>
      <c r="AF43" s="595"/>
      <c r="AG43" s="136" t="s">
        <v>270</v>
      </c>
    </row>
    <row r="44" spans="1:42" ht="16.149999999999999" customHeight="1" thickBot="1">
      <c r="A44" s="86"/>
      <c r="B44" s="77" t="s">
        <v>1602</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94">
        <f>AB40-SUM(AB41:AF43)</f>
        <v>0</v>
      </c>
      <c r="AC44" s="594"/>
      <c r="AD44" s="594"/>
      <c r="AE44" s="594"/>
      <c r="AF44" s="594"/>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1598</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1599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1595</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1596</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1603</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1605</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1613</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1606</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597">
        <f>SUM(AB78,AB87,AB96,AB105,AB114)</f>
        <v>0</v>
      </c>
      <c r="AC69" s="597"/>
      <c r="AD69" s="597"/>
      <c r="AE69" s="597"/>
      <c r="AF69" s="597"/>
      <c r="AG69" s="78" t="s">
        <v>289</v>
      </c>
      <c r="AH69" s="28"/>
      <c r="AI69" s="181"/>
    </row>
    <row r="70" spans="1:44" ht="16.149999999999999" customHeight="1">
      <c r="A70" s="1" t="s">
        <v>1607</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596">
        <f t="shared" ref="AB70:AB74" si="0">SUM(AB79,AB88,AB97,AB106,AB115)</f>
        <v>0</v>
      </c>
      <c r="AC70" s="596"/>
      <c r="AD70" s="596"/>
      <c r="AE70" s="596"/>
      <c r="AF70" s="596"/>
      <c r="AG70" s="118" t="s">
        <v>270</v>
      </c>
    </row>
    <row r="71" spans="1:44" ht="16.149999999999999" customHeight="1">
      <c r="A71" s="1" t="s">
        <v>1608</v>
      </c>
      <c r="B71" s="3"/>
      <c r="C71" s="3"/>
      <c r="D71" s="3"/>
      <c r="E71" s="3"/>
      <c r="F71" s="3"/>
      <c r="G71" s="3"/>
      <c r="H71" s="3"/>
      <c r="I71" s="3"/>
      <c r="J71" s="3"/>
      <c r="K71" s="3"/>
      <c r="L71" s="3"/>
      <c r="M71" s="3"/>
      <c r="N71" s="3"/>
      <c r="O71" s="3"/>
      <c r="P71" s="3"/>
      <c r="Q71" s="3"/>
      <c r="R71" s="3"/>
      <c r="S71" s="3"/>
      <c r="T71" s="3"/>
      <c r="U71" s="3"/>
      <c r="V71" s="3"/>
      <c r="W71" s="3"/>
      <c r="X71" s="3"/>
      <c r="Y71" s="3"/>
      <c r="Z71" s="3"/>
      <c r="AA71" s="3"/>
      <c r="AB71" s="596">
        <f t="shared" si="0"/>
        <v>0</v>
      </c>
      <c r="AC71" s="596"/>
      <c r="AD71" s="596"/>
      <c r="AE71" s="596"/>
      <c r="AF71" s="596"/>
      <c r="AG71" s="168" t="s">
        <v>270</v>
      </c>
    </row>
    <row r="72" spans="1:44" ht="16.149999999999999" customHeight="1">
      <c r="A72" s="22" t="s">
        <v>1609</v>
      </c>
      <c r="B72" s="5"/>
      <c r="C72" s="5"/>
      <c r="D72" s="5"/>
      <c r="E72" s="5"/>
      <c r="F72" s="5"/>
      <c r="G72" s="5"/>
      <c r="H72" s="5"/>
      <c r="I72" s="5"/>
      <c r="J72" s="5"/>
      <c r="K72" s="5"/>
      <c r="L72" s="5"/>
      <c r="M72" s="5"/>
      <c r="N72" s="5"/>
      <c r="O72" s="5"/>
      <c r="P72" s="5"/>
      <c r="Q72" s="5"/>
      <c r="R72" s="5"/>
      <c r="S72" s="5"/>
      <c r="T72" s="5"/>
      <c r="U72" s="5"/>
      <c r="V72" s="5"/>
      <c r="W72" s="5"/>
      <c r="X72" s="5"/>
      <c r="Y72" s="5"/>
      <c r="Z72" s="5"/>
      <c r="AA72" s="5"/>
      <c r="AB72" s="592">
        <f>AB71-AB70</f>
        <v>0</v>
      </c>
      <c r="AC72" s="592"/>
      <c r="AD72" s="592"/>
      <c r="AE72" s="592"/>
      <c r="AF72" s="592"/>
      <c r="AG72" s="168" t="s">
        <v>270</v>
      </c>
    </row>
    <row r="73" spans="1:44" ht="16.149999999999999" customHeight="1">
      <c r="A73" s="16"/>
      <c r="B73" s="39" t="s">
        <v>1610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596">
        <f t="shared" si="0"/>
        <v>0</v>
      </c>
      <c r="AC73" s="596"/>
      <c r="AD73" s="596"/>
      <c r="AE73" s="596"/>
      <c r="AF73" s="596"/>
      <c r="AG73" s="120" t="s">
        <v>270</v>
      </c>
    </row>
    <row r="74" spans="1:44" ht="16.149999999999999" customHeight="1" thickBot="1">
      <c r="A74" s="40"/>
      <c r="B74" s="96" t="s">
        <v>1611</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16">
        <f t="shared" si="0"/>
        <v>0</v>
      </c>
      <c r="AC74" s="616"/>
      <c r="AD74" s="616"/>
      <c r="AE74" s="616"/>
      <c r="AF74" s="616"/>
      <c r="AG74" s="120" t="s">
        <v>291</v>
      </c>
    </row>
    <row r="75" spans="1:44" ht="16.149999999999999" customHeight="1" thickTop="1" thickBot="1">
      <c r="A75" s="86"/>
      <c r="B75" s="97" t="s">
        <v>1612</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7">
        <f>IFERROR(AB74/AB70*100,0)</f>
        <v>0</v>
      </c>
      <c r="AC75" s="617"/>
      <c r="AD75" s="617"/>
      <c r="AE75" s="617"/>
      <c r="AF75" s="617"/>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1614</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614"/>
      <c r="AC78" s="614"/>
      <c r="AD78" s="614"/>
      <c r="AE78" s="614"/>
      <c r="AF78" s="614"/>
      <c r="AG78" s="78" t="s">
        <v>289</v>
      </c>
      <c r="AH78" s="28"/>
      <c r="AI78" s="181"/>
      <c r="AJ78" s="197"/>
    </row>
    <row r="79" spans="1:44" ht="16.149999999999999" customHeight="1">
      <c r="A79" s="406" t="s">
        <v>1615</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93"/>
      <c r="AC79" s="593"/>
      <c r="AD79" s="593"/>
      <c r="AE79" s="593"/>
      <c r="AF79" s="593"/>
      <c r="AG79" s="118" t="s">
        <v>270</v>
      </c>
    </row>
    <row r="80" spans="1:44" ht="16.149999999999999" customHeight="1">
      <c r="A80" s="1" t="s">
        <v>1616</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68" t="s">
        <v>270</v>
      </c>
    </row>
    <row r="81" spans="1:35" ht="16.149999999999999" customHeight="1">
      <c r="A81" s="22" t="s">
        <v>1617</v>
      </c>
      <c r="B81" s="5"/>
      <c r="C81" s="5"/>
      <c r="D81" s="5"/>
      <c r="E81" s="5"/>
      <c r="F81" s="5"/>
      <c r="G81" s="5"/>
      <c r="H81" s="5"/>
      <c r="I81" s="5"/>
      <c r="J81" s="5"/>
      <c r="K81" s="5"/>
      <c r="L81" s="5"/>
      <c r="M81" s="5"/>
      <c r="N81" s="5"/>
      <c r="O81" s="5"/>
      <c r="P81" s="5"/>
      <c r="Q81" s="5"/>
      <c r="R81" s="5"/>
      <c r="S81" s="5"/>
      <c r="T81" s="5"/>
      <c r="U81" s="5"/>
      <c r="V81" s="5"/>
      <c r="W81" s="5"/>
      <c r="X81" s="5"/>
      <c r="Y81" s="5"/>
      <c r="Z81" s="5"/>
      <c r="AA81" s="5"/>
      <c r="AB81" s="615">
        <f>AB80-AB79</f>
        <v>0</v>
      </c>
      <c r="AC81" s="615"/>
      <c r="AD81" s="615"/>
      <c r="AE81" s="615"/>
      <c r="AF81" s="615"/>
      <c r="AG81" s="168" t="s">
        <v>270</v>
      </c>
    </row>
    <row r="82" spans="1:35" ht="16.149999999999999" customHeight="1">
      <c r="A82" s="16"/>
      <c r="B82" s="39" t="s">
        <v>1618</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93"/>
      <c r="AC82" s="593"/>
      <c r="AD82" s="593"/>
      <c r="AE82" s="593"/>
      <c r="AF82" s="593"/>
      <c r="AG82" s="120" t="s">
        <v>270</v>
      </c>
    </row>
    <row r="83" spans="1:35" ht="16.149999999999999" customHeight="1" thickBot="1">
      <c r="A83" s="40"/>
      <c r="B83" s="96" t="s">
        <v>1619</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16">
        <f>AB81-AB82</f>
        <v>0</v>
      </c>
      <c r="AC83" s="616"/>
      <c r="AD83" s="616"/>
      <c r="AE83" s="616"/>
      <c r="AF83" s="616"/>
      <c r="AG83" s="120" t="s">
        <v>291</v>
      </c>
    </row>
    <row r="84" spans="1:35" ht="16.350000000000001" customHeight="1" thickTop="1" thickBot="1">
      <c r="A84" s="86"/>
      <c r="B84" s="97" t="s">
        <v>1620</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611">
        <f>IFERROR(AB83/AB79*100,0)</f>
        <v>0</v>
      </c>
      <c r="AC84" s="611"/>
      <c r="AD84" s="611"/>
      <c r="AE84" s="611"/>
      <c r="AF84" s="611"/>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632"/>
      <c r="AB86" s="632"/>
      <c r="AC86" s="632"/>
      <c r="AD86" s="632"/>
      <c r="AE86" s="632"/>
      <c r="AF86" s="632"/>
      <c r="AG86" s="632"/>
      <c r="AH86" s="94"/>
      <c r="AI86" s="195"/>
    </row>
    <row r="87" spans="1:35" ht="16.149999999999999" customHeight="1">
      <c r="A87" s="107" t="s">
        <v>1621</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14"/>
      <c r="AC87" s="614"/>
      <c r="AD87" s="614"/>
      <c r="AE87" s="614"/>
      <c r="AF87" s="614"/>
      <c r="AG87" s="78" t="s">
        <v>289</v>
      </c>
      <c r="AH87" s="28"/>
      <c r="AI87" s="181"/>
    </row>
    <row r="88" spans="1:35" ht="16.149999999999999" customHeight="1">
      <c r="A88" s="406" t="s">
        <v>1622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93"/>
      <c r="AC88" s="593"/>
      <c r="AD88" s="593"/>
      <c r="AE88" s="593"/>
      <c r="AF88" s="593"/>
      <c r="AG88" s="118" t="s">
        <v>270</v>
      </c>
    </row>
    <row r="89" spans="1:35" ht="16.149999999999999" customHeight="1">
      <c r="A89" s="1" t="s">
        <v>1623</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68" t="s">
        <v>270</v>
      </c>
    </row>
    <row r="90" spans="1:35" ht="16.149999999999999" customHeight="1">
      <c r="A90" s="22" t="s">
        <v>1624</v>
      </c>
      <c r="B90" s="5"/>
      <c r="C90" s="5"/>
      <c r="D90" s="5"/>
      <c r="E90" s="5"/>
      <c r="F90" s="5"/>
      <c r="G90" s="5"/>
      <c r="H90" s="5"/>
      <c r="I90" s="5"/>
      <c r="J90" s="5"/>
      <c r="K90" s="5"/>
      <c r="L90" s="5"/>
      <c r="M90" s="5"/>
      <c r="N90" s="5"/>
      <c r="O90" s="5"/>
      <c r="P90" s="5"/>
      <c r="Q90" s="5"/>
      <c r="R90" s="5"/>
      <c r="S90" s="5"/>
      <c r="T90" s="5"/>
      <c r="U90" s="5"/>
      <c r="V90" s="5"/>
      <c r="W90" s="5"/>
      <c r="X90" s="5"/>
      <c r="Y90" s="5"/>
      <c r="Z90" s="5"/>
      <c r="AA90" s="5"/>
      <c r="AB90" s="615">
        <f>AB89-AB88</f>
        <v>0</v>
      </c>
      <c r="AC90" s="615"/>
      <c r="AD90" s="615"/>
      <c r="AE90" s="615"/>
      <c r="AF90" s="615"/>
      <c r="AG90" s="168" t="s">
        <v>270</v>
      </c>
    </row>
    <row r="91" spans="1:35" ht="16.149999999999999" customHeight="1">
      <c r="A91" s="16"/>
      <c r="B91" s="39" t="s">
        <v>1625</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3"/>
      <c r="AC91" s="593"/>
      <c r="AD91" s="593"/>
      <c r="AE91" s="593"/>
      <c r="AF91" s="593"/>
      <c r="AG91" s="120" t="s">
        <v>270</v>
      </c>
    </row>
    <row r="92" spans="1:35" ht="16.149999999999999" customHeight="1" thickBot="1">
      <c r="A92" s="40"/>
      <c r="B92" s="96" t="s">
        <v>1626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6">
        <f>AB90-AB91</f>
        <v>0</v>
      </c>
      <c r="AC92" s="616"/>
      <c r="AD92" s="616"/>
      <c r="AE92" s="616"/>
      <c r="AF92" s="616"/>
      <c r="AG92" s="120" t="s">
        <v>291</v>
      </c>
    </row>
    <row r="93" spans="1:35" ht="16.350000000000001" customHeight="1" thickTop="1" thickBot="1">
      <c r="A93" s="86"/>
      <c r="B93" s="97" t="s">
        <v>1627</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11">
        <f>IFERROR(AB92/AB88*100,0)</f>
        <v>0</v>
      </c>
      <c r="AC93" s="611"/>
      <c r="AD93" s="611"/>
      <c r="AE93" s="611"/>
      <c r="AF93" s="611"/>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632"/>
      <c r="AB95" s="632"/>
      <c r="AC95" s="632"/>
      <c r="AD95" s="632"/>
      <c r="AE95" s="632"/>
      <c r="AF95" s="632"/>
      <c r="AG95" s="632"/>
      <c r="AH95" s="94"/>
      <c r="AI95" s="195"/>
    </row>
    <row r="96" spans="1:35" ht="16.149999999999999" customHeight="1">
      <c r="A96" s="107" t="s">
        <v>1628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14"/>
      <c r="AC96" s="614"/>
      <c r="AD96" s="614"/>
      <c r="AE96" s="614"/>
      <c r="AF96" s="614"/>
      <c r="AG96" s="78" t="s">
        <v>289</v>
      </c>
      <c r="AH96" s="28"/>
      <c r="AI96" s="181"/>
    </row>
    <row r="97" spans="1:35" ht="16.149999999999999" customHeight="1">
      <c r="A97" s="406" t="s">
        <v>1629</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93"/>
      <c r="AC97" s="593"/>
      <c r="AD97" s="593"/>
      <c r="AE97" s="593"/>
      <c r="AF97" s="593"/>
      <c r="AG97" s="118" t="s">
        <v>270</v>
      </c>
    </row>
    <row r="98" spans="1:35" ht="16.149999999999999" customHeight="1">
      <c r="A98" s="1" t="s">
        <v>1630</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68" t="s">
        <v>270</v>
      </c>
    </row>
    <row r="99" spans="1:35" ht="16.149999999999999" customHeight="1">
      <c r="A99" s="22" t="s">
        <v>1631</v>
      </c>
      <c r="B99" s="5"/>
      <c r="C99" s="5"/>
      <c r="D99" s="5"/>
      <c r="E99" s="5"/>
      <c r="F99" s="5"/>
      <c r="G99" s="5"/>
      <c r="H99" s="5"/>
      <c r="I99" s="5"/>
      <c r="J99" s="5"/>
      <c r="K99" s="5"/>
      <c r="L99" s="5"/>
      <c r="M99" s="5"/>
      <c r="N99" s="5"/>
      <c r="O99" s="5"/>
      <c r="P99" s="5"/>
      <c r="Q99" s="5"/>
      <c r="R99" s="5"/>
      <c r="S99" s="5"/>
      <c r="T99" s="5"/>
      <c r="U99" s="5"/>
      <c r="V99" s="5"/>
      <c r="W99" s="5"/>
      <c r="X99" s="5"/>
      <c r="Y99" s="5"/>
      <c r="Z99" s="5"/>
      <c r="AA99" s="5"/>
      <c r="AB99" s="615">
        <f>AB98-AB97</f>
        <v>0</v>
      </c>
      <c r="AC99" s="615"/>
      <c r="AD99" s="615"/>
      <c r="AE99" s="615"/>
      <c r="AF99" s="615"/>
      <c r="AG99" s="168" t="s">
        <v>270</v>
      </c>
    </row>
    <row r="100" spans="1:35" ht="16.149999999999999" customHeight="1">
      <c r="A100" s="16"/>
      <c r="B100" s="39" t="s">
        <v>1632</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3"/>
      <c r="AC100" s="593"/>
      <c r="AD100" s="593"/>
      <c r="AE100" s="593"/>
      <c r="AF100" s="593"/>
      <c r="AG100" s="120" t="s">
        <v>270</v>
      </c>
    </row>
    <row r="101" spans="1:35" ht="16.350000000000001" customHeight="1" thickBot="1">
      <c r="A101" s="40"/>
      <c r="B101" s="96" t="s">
        <v>1633</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6">
        <f>AB99-AB100</f>
        <v>0</v>
      </c>
      <c r="AC101" s="616"/>
      <c r="AD101" s="616"/>
      <c r="AE101" s="616"/>
      <c r="AF101" s="616"/>
      <c r="AG101" s="120" t="s">
        <v>291</v>
      </c>
    </row>
    <row r="102" spans="1:35" ht="16.350000000000001" customHeight="1" thickTop="1" thickBot="1">
      <c r="A102" s="86"/>
      <c r="B102" s="97" t="s">
        <v>1634</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1">
        <f>IFERROR(AB101/AB97*100,0)</f>
        <v>0</v>
      </c>
      <c r="AC102" s="611"/>
      <c r="AD102" s="611"/>
      <c r="AE102" s="611"/>
      <c r="AF102" s="611"/>
      <c r="AG102" s="154" t="s">
        <v>292</v>
      </c>
    </row>
    <row r="103" spans="1:35" ht="16.350000000000001" customHeight="1"/>
    <row r="104" spans="1:35" ht="16.350000000000001" customHeight="1" thickBot="1">
      <c r="A104" s="633" t="s">
        <v>317</v>
      </c>
      <c r="B104" s="633"/>
      <c r="C104" s="633"/>
      <c r="D104" s="633"/>
      <c r="E104" s="633"/>
      <c r="F104" s="633"/>
      <c r="G104" s="633"/>
      <c r="H104" s="633"/>
      <c r="I104" s="633"/>
      <c r="J104" s="633"/>
      <c r="K104" s="633"/>
      <c r="L104" s="633"/>
      <c r="M104" s="633"/>
      <c r="N104" s="633"/>
      <c r="O104" s="633"/>
      <c r="P104" s="633"/>
      <c r="Q104" s="633"/>
      <c r="R104" s="633"/>
      <c r="S104" s="633"/>
      <c r="T104" s="633"/>
      <c r="U104" s="633"/>
      <c r="V104" s="633"/>
      <c r="W104" s="633"/>
      <c r="X104" s="633"/>
      <c r="Y104" s="633"/>
      <c r="Z104" s="633"/>
      <c r="AA104" s="633"/>
      <c r="AB104" s="633"/>
      <c r="AC104" s="633"/>
      <c r="AD104" s="633"/>
      <c r="AE104" s="633"/>
      <c r="AF104" s="633"/>
      <c r="AG104" s="633"/>
      <c r="AH104" s="94"/>
      <c r="AI104" s="195"/>
    </row>
    <row r="105" spans="1:35" ht="16.350000000000001" customHeight="1">
      <c r="A105" s="107" t="s">
        <v>1635</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14"/>
      <c r="AC105" s="614"/>
      <c r="AD105" s="614"/>
      <c r="AE105" s="614"/>
      <c r="AF105" s="614"/>
      <c r="AG105" s="78" t="s">
        <v>289</v>
      </c>
      <c r="AH105" s="28"/>
      <c r="AI105" s="181"/>
    </row>
    <row r="106" spans="1:35" ht="16.350000000000001" customHeight="1">
      <c r="A106" s="406" t="s">
        <v>1636</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93"/>
      <c r="AC106" s="593"/>
      <c r="AD106" s="593"/>
      <c r="AE106" s="593"/>
      <c r="AF106" s="593"/>
      <c r="AG106" s="118" t="s">
        <v>270</v>
      </c>
    </row>
    <row r="107" spans="1:35" ht="16.350000000000001" customHeight="1">
      <c r="A107" s="1" t="s">
        <v>1637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68" t="s">
        <v>270</v>
      </c>
    </row>
    <row r="108" spans="1:35" ht="16.350000000000001" customHeight="1">
      <c r="A108" s="22" t="s">
        <v>1638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5">
        <f>AB107-AB106</f>
        <v>0</v>
      </c>
      <c r="AC108" s="615"/>
      <c r="AD108" s="615"/>
      <c r="AE108" s="615"/>
      <c r="AF108" s="615"/>
      <c r="AG108" s="168" t="s">
        <v>270</v>
      </c>
    </row>
    <row r="109" spans="1:35" ht="16.350000000000001" customHeight="1">
      <c r="A109" s="16"/>
      <c r="B109" s="39" t="s">
        <v>1639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3"/>
      <c r="AC109" s="593"/>
      <c r="AD109" s="593"/>
      <c r="AE109" s="593"/>
      <c r="AF109" s="593"/>
      <c r="AG109" s="120" t="s">
        <v>270</v>
      </c>
    </row>
    <row r="110" spans="1:35" ht="16.350000000000001" customHeight="1" thickBot="1">
      <c r="A110" s="40"/>
      <c r="B110" s="96" t="s">
        <v>1640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6">
        <f>AB108-AB109</f>
        <v>0</v>
      </c>
      <c r="AC110" s="616"/>
      <c r="AD110" s="616"/>
      <c r="AE110" s="616"/>
      <c r="AF110" s="616"/>
      <c r="AG110" s="120" t="s">
        <v>291</v>
      </c>
    </row>
    <row r="111" spans="1:35" ht="16.350000000000001" customHeight="1" thickTop="1" thickBot="1">
      <c r="A111" s="86"/>
      <c r="B111" s="97" t="s">
        <v>1641</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1">
        <f>IFERROR(AB110/AB106*100,0)</f>
        <v>0</v>
      </c>
      <c r="AC111" s="611"/>
      <c r="AD111" s="611"/>
      <c r="AE111" s="611"/>
      <c r="AF111" s="611"/>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2"/>
      <c r="AB113" s="632"/>
      <c r="AC113" s="632"/>
      <c r="AD113" s="632"/>
      <c r="AE113" s="632"/>
      <c r="AF113" s="632"/>
      <c r="AG113" s="632"/>
      <c r="AH113" s="94"/>
      <c r="AI113" s="195"/>
    </row>
    <row r="114" spans="1:36" ht="16.149999999999999" customHeight="1">
      <c r="A114" s="107" t="s">
        <v>1642</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14"/>
      <c r="AC114" s="614"/>
      <c r="AD114" s="614"/>
      <c r="AE114" s="614"/>
      <c r="AF114" s="614"/>
      <c r="AG114" s="78" t="s">
        <v>289</v>
      </c>
      <c r="AH114" s="28"/>
      <c r="AI114" s="181"/>
      <c r="AJ114" s="198"/>
    </row>
    <row r="115" spans="1:36" ht="16.149999999999999" customHeight="1">
      <c r="A115" s="406" t="s">
        <v>1648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93"/>
      <c r="AC115" s="593"/>
      <c r="AD115" s="593"/>
      <c r="AE115" s="593"/>
      <c r="AF115" s="593"/>
      <c r="AG115" s="118" t="s">
        <v>270</v>
      </c>
      <c r="AJ115" s="198"/>
    </row>
    <row r="116" spans="1:36" ht="16.149999999999999" customHeight="1">
      <c r="A116" s="1" t="s">
        <v>1643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3"/>
      <c r="AC116" s="613"/>
      <c r="AD116" s="613"/>
      <c r="AE116" s="613"/>
      <c r="AF116" s="613"/>
      <c r="AG116" s="168" t="s">
        <v>270</v>
      </c>
      <c r="AJ116" s="198"/>
    </row>
    <row r="117" spans="1:36" ht="16.149999999999999" customHeight="1">
      <c r="A117" s="22" t="s">
        <v>1644</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5">
        <f>AB116-AB115</f>
        <v>0</v>
      </c>
      <c r="AC117" s="615"/>
      <c r="AD117" s="615"/>
      <c r="AE117" s="615"/>
      <c r="AF117" s="615"/>
      <c r="AG117" s="168" t="s">
        <v>270</v>
      </c>
      <c r="AJ117" s="198"/>
    </row>
    <row r="118" spans="1:36" ht="16.149999999999999" customHeight="1">
      <c r="A118" s="16"/>
      <c r="B118" s="39" t="s">
        <v>1645</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3"/>
      <c r="AC118" s="593"/>
      <c r="AD118" s="593"/>
      <c r="AE118" s="593"/>
      <c r="AF118" s="593"/>
      <c r="AG118" s="120" t="s">
        <v>270</v>
      </c>
      <c r="AJ118" s="198"/>
    </row>
    <row r="119" spans="1:36" ht="16.149999999999999" customHeight="1" thickBot="1">
      <c r="A119" s="40"/>
      <c r="B119" s="96" t="s">
        <v>1646</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6">
        <f>AB117-AB118</f>
        <v>0</v>
      </c>
      <c r="AC119" s="616"/>
      <c r="AD119" s="616"/>
      <c r="AE119" s="616"/>
      <c r="AF119" s="616"/>
      <c r="AG119" s="120" t="s">
        <v>291</v>
      </c>
      <c r="AJ119" s="198"/>
    </row>
    <row r="120" spans="1:36" ht="16.350000000000001" customHeight="1" thickTop="1" thickBot="1">
      <c r="A120" s="86"/>
      <c r="B120" s="97" t="s">
        <v>1647</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1">
        <f>IFERROR(AB119/AB115*100,0)</f>
        <v>0</v>
      </c>
      <c r="AC120" s="611"/>
      <c r="AD120" s="611"/>
      <c r="AE120" s="611"/>
      <c r="AF120" s="611"/>
      <c r="AG120" s="154" t="s">
        <v>292</v>
      </c>
    </row>
    <row r="121" spans="1:36" ht="16.350000000000001" customHeight="1"/>
    <row r="122" spans="1:36" ht="16.350000000000001" customHeight="1">
      <c r="A122" s="63" t="s">
        <v>1656</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30"/>
      <c r="AB123" s="630"/>
      <c r="AC123" s="630"/>
      <c r="AD123" s="630"/>
      <c r="AE123" s="630"/>
      <c r="AF123" s="630"/>
      <c r="AG123" s="630"/>
      <c r="AH123" s="94"/>
      <c r="AI123" s="195"/>
    </row>
    <row r="124" spans="1:36" ht="16.149999999999999" customHeight="1">
      <c r="A124" s="106" t="s">
        <v>1649</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631"/>
      <c r="AC124" s="631"/>
      <c r="AD124" s="631"/>
      <c r="AE124" s="631"/>
      <c r="AF124" s="631"/>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606"/>
      <c r="AC125" s="606"/>
      <c r="AD125" s="606"/>
      <c r="AE125" s="606"/>
      <c r="AF125" s="606"/>
      <c r="AG125" s="112" t="s">
        <v>270</v>
      </c>
      <c r="AH125" s="28"/>
      <c r="AI125" s="181"/>
    </row>
    <row r="126" spans="1:36" ht="16.149999999999999" customHeight="1" collapsed="1">
      <c r="A126" s="407" t="s">
        <v>1650</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606"/>
      <c r="AC126" s="606"/>
      <c r="AD126" s="606"/>
      <c r="AE126" s="606"/>
      <c r="AF126" s="606"/>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7"/>
      <c r="AC127" s="607"/>
      <c r="AD127" s="607"/>
      <c r="AE127" s="607"/>
      <c r="AF127" s="607"/>
      <c r="AG127" s="124" t="s">
        <v>270</v>
      </c>
    </row>
    <row r="128" spans="1:36" ht="16.149999999999999" customHeight="1" collapsed="1">
      <c r="A128" s="95" t="s">
        <v>1651</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06"/>
      <c r="AC128" s="606"/>
      <c r="AD128" s="606"/>
      <c r="AE128" s="606"/>
      <c r="AF128" s="606"/>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12">
        <f>AB127-AB125</f>
        <v>0</v>
      </c>
      <c r="AC129" s="612"/>
      <c r="AD129" s="612"/>
      <c r="AE129" s="612"/>
      <c r="AF129" s="612"/>
      <c r="AG129" s="124" t="s">
        <v>270</v>
      </c>
    </row>
    <row r="130" spans="1:35" ht="16.149999999999999" customHeight="1" collapsed="1">
      <c r="A130" s="99"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12">
        <f>AB128-AB126</f>
        <v>0</v>
      </c>
      <c r="AC130" s="612"/>
      <c r="AD130" s="612"/>
      <c r="AE130" s="612"/>
      <c r="AF130" s="612"/>
      <c r="AG130" s="124" t="s">
        <v>270</v>
      </c>
    </row>
    <row r="131" spans="1:35" ht="16.149999999999999" customHeight="1">
      <c r="A131" s="88"/>
      <c r="B131" s="89" t="s">
        <v>1653</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606"/>
      <c r="AC131" s="606"/>
      <c r="AD131" s="606"/>
      <c r="AE131" s="606"/>
      <c r="AF131" s="606"/>
      <c r="AG131" s="127" t="s">
        <v>270</v>
      </c>
    </row>
    <row r="132" spans="1:35" ht="16.149999999999999" customHeight="1" thickBot="1">
      <c r="A132" s="90"/>
      <c r="B132" s="101" t="s">
        <v>1654</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616">
        <f>AB130-AB131</f>
        <v>0</v>
      </c>
      <c r="AC132" s="616"/>
      <c r="AD132" s="616"/>
      <c r="AE132" s="616"/>
      <c r="AF132" s="616"/>
      <c r="AG132" s="127" t="s">
        <v>291</v>
      </c>
    </row>
    <row r="133" spans="1:35" ht="16.350000000000001" customHeight="1" thickTop="1" thickBot="1">
      <c r="A133" s="91"/>
      <c r="B133" s="102" t="s">
        <v>1655</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611">
        <f>IFERROR(AB132/AB126*100,0)</f>
        <v>0</v>
      </c>
      <c r="AC133" s="611"/>
      <c r="AD133" s="611"/>
      <c r="AE133" s="611"/>
      <c r="AF133" s="611"/>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30"/>
      <c r="AB135" s="630"/>
      <c r="AC135" s="630"/>
      <c r="AD135" s="630"/>
      <c r="AE135" s="630"/>
      <c r="AF135" s="630"/>
      <c r="AG135" s="630"/>
      <c r="AH135" s="94"/>
      <c r="AI135" s="195"/>
    </row>
    <row r="136" spans="1:35" ht="16.149999999999999" customHeight="1">
      <c r="A136" s="106" t="s">
        <v>1657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631"/>
      <c r="AC136" s="631"/>
      <c r="AD136" s="631"/>
      <c r="AE136" s="631"/>
      <c r="AF136" s="631"/>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606"/>
      <c r="AC137" s="606"/>
      <c r="AD137" s="606"/>
      <c r="AE137" s="606"/>
      <c r="AF137" s="606"/>
      <c r="AG137" s="112" t="s">
        <v>270</v>
      </c>
      <c r="AH137" s="28"/>
      <c r="AI137" s="181"/>
    </row>
    <row r="138" spans="1:35" ht="16.149999999999999" customHeight="1" collapsed="1">
      <c r="A138" s="95" t="s">
        <v>1663</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606"/>
      <c r="AC138" s="606"/>
      <c r="AD138" s="606"/>
      <c r="AE138" s="606"/>
      <c r="AF138" s="606"/>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7"/>
      <c r="AC139" s="607"/>
      <c r="AD139" s="607"/>
      <c r="AE139" s="607"/>
      <c r="AF139" s="607"/>
      <c r="AG139" s="124" t="s">
        <v>270</v>
      </c>
    </row>
    <row r="140" spans="1:35" ht="16.149999999999999" customHeight="1" collapsed="1">
      <c r="A140" s="95" t="s">
        <v>1658</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06"/>
      <c r="AC140" s="606"/>
      <c r="AD140" s="606"/>
      <c r="AE140" s="606"/>
      <c r="AF140" s="606"/>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12">
        <f>AB139-AB137</f>
        <v>0</v>
      </c>
      <c r="AC141" s="612"/>
      <c r="AD141" s="612"/>
      <c r="AE141" s="612"/>
      <c r="AF141" s="612"/>
      <c r="AG141" s="124" t="s">
        <v>270</v>
      </c>
    </row>
    <row r="142" spans="1:35" ht="16.149999999999999" customHeight="1" collapsed="1">
      <c r="A142" s="99"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12">
        <f>AB140-AB138</f>
        <v>0</v>
      </c>
      <c r="AC142" s="612"/>
      <c r="AD142" s="612"/>
      <c r="AE142" s="612"/>
      <c r="AF142" s="612"/>
      <c r="AG142" s="124" t="s">
        <v>270</v>
      </c>
    </row>
    <row r="143" spans="1:35" ht="16.149999999999999" customHeight="1">
      <c r="A143" s="88"/>
      <c r="B143" s="89" t="s">
        <v>1660</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606"/>
      <c r="AC143" s="606"/>
      <c r="AD143" s="606"/>
      <c r="AE143" s="606"/>
      <c r="AF143" s="606"/>
      <c r="AG143" s="127" t="s">
        <v>270</v>
      </c>
    </row>
    <row r="144" spans="1:35" ht="16.149999999999999" customHeight="1" thickBot="1">
      <c r="A144" s="90"/>
      <c r="B144" s="101" t="s">
        <v>1661</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616">
        <f>AB142-AB143</f>
        <v>0</v>
      </c>
      <c r="AC144" s="616"/>
      <c r="AD144" s="616"/>
      <c r="AE144" s="616"/>
      <c r="AF144" s="616"/>
      <c r="AG144" s="127" t="s">
        <v>291</v>
      </c>
    </row>
    <row r="145" spans="1:36" ht="16.350000000000001" customHeight="1" thickTop="1" thickBot="1">
      <c r="A145" s="91"/>
      <c r="B145" s="102" t="s">
        <v>1662</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611">
        <f>IFERROR(AB144/AB138*100,0)</f>
        <v>0</v>
      </c>
      <c r="AC145" s="611"/>
      <c r="AD145" s="611"/>
      <c r="AE145" s="611"/>
      <c r="AF145" s="611"/>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1664</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629"/>
      <c r="K150" s="629"/>
      <c r="L150" s="629"/>
      <c r="M150" s="629"/>
      <c r="N150" s="629"/>
      <c r="O150" s="629"/>
      <c r="P150" s="629"/>
      <c r="Q150" s="629"/>
      <c r="R150" s="629"/>
      <c r="S150" s="629"/>
      <c r="T150" s="629"/>
      <c r="U150" s="629"/>
      <c r="V150" s="629"/>
      <c r="W150" s="629"/>
      <c r="X150" s="629"/>
      <c r="Y150" s="629"/>
      <c r="Z150" s="629"/>
      <c r="AA150" s="629"/>
      <c r="AB150" s="629"/>
      <c r="AC150" s="629"/>
      <c r="AD150" s="629"/>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1665</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627" t="s">
        <v>335</v>
      </c>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05"/>
      <c r="AI156" s="199"/>
    </row>
    <row r="157" spans="1:36" ht="15" customHeight="1">
      <c r="A157" s="627"/>
      <c r="B157" s="627"/>
      <c r="C157" s="627"/>
      <c r="D157" s="627"/>
      <c r="E157" s="627"/>
      <c r="F157" s="627"/>
      <c r="G157" s="627"/>
      <c r="H157" s="627"/>
      <c r="I157" s="627"/>
      <c r="J157" s="627"/>
      <c r="K157" s="627"/>
      <c r="L157" s="627"/>
      <c r="M157" s="627"/>
      <c r="N157" s="627"/>
      <c r="O157" s="627"/>
      <c r="P157" s="627"/>
      <c r="Q157" s="627"/>
      <c r="R157" s="627"/>
      <c r="S157" s="627"/>
      <c r="T157" s="627"/>
      <c r="U157" s="627"/>
      <c r="V157" s="627"/>
      <c r="W157" s="627"/>
      <c r="X157" s="627"/>
      <c r="Y157" s="627"/>
      <c r="Z157" s="627"/>
      <c r="AA157" s="627"/>
      <c r="AB157" s="627"/>
      <c r="AC157" s="627"/>
      <c r="AD157" s="627"/>
      <c r="AE157" s="627"/>
      <c r="AF157" s="627"/>
      <c r="AG157" s="627"/>
      <c r="AH157" s="105"/>
      <c r="AI157" s="199"/>
    </row>
    <row r="158" spans="1:36" ht="15" customHeight="1">
      <c r="A158" s="3"/>
      <c r="B158" s="3"/>
      <c r="C158" s="3" t="s">
        <v>15</v>
      </c>
      <c r="D158" s="3"/>
      <c r="E158" s="628"/>
      <c r="F158" s="628"/>
      <c r="G158" s="3" t="s">
        <v>16</v>
      </c>
      <c r="H158" s="628"/>
      <c r="I158" s="628"/>
      <c r="J158" s="3" t="s">
        <v>264</v>
      </c>
      <c r="K158" s="628"/>
      <c r="L158" s="628"/>
      <c r="M158" s="3" t="s">
        <v>18</v>
      </c>
      <c r="N158" s="3"/>
      <c r="O158" s="3"/>
      <c r="P158" s="3" t="s">
        <v>336</v>
      </c>
      <c r="Q158" s="3"/>
      <c r="R158" s="3"/>
      <c r="S158" s="3"/>
      <c r="T158" s="629"/>
      <c r="U158" s="629"/>
      <c r="V158" s="629"/>
      <c r="W158" s="629"/>
      <c r="X158" s="629"/>
      <c r="Y158" s="629"/>
      <c r="Z158" s="629"/>
      <c r="AA158" s="629"/>
      <c r="AB158" s="629"/>
      <c r="AC158" s="629"/>
      <c r="AD158" s="629"/>
      <c r="AE158" s="629"/>
      <c r="AF158" s="629"/>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hc/+aEwKY5rd0zMr8EuAn4ctxciSC305VCs4c+pJJ4yC5ZBqJtmeLS/YYpz/7yecuN4cYOpX2U59W6G7MQaLEA==" saltValue="onqxE/9IG0gvEE2U6b6/DQ=="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topLeftCell="A129" zoomScaleNormal="100" zoomScaleSheetLayoutView="100" workbookViewId="0">
      <selection activeCell="AV13" sqref="AV13"/>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5" t="s">
        <v>339</v>
      </c>
      <c r="B2" s="585"/>
      <c r="C2" s="585"/>
      <c r="D2" s="585"/>
      <c r="E2" s="585"/>
      <c r="F2" s="585"/>
      <c r="G2" s="585"/>
      <c r="H2" s="585"/>
      <c r="I2" s="585"/>
      <c r="J2" s="585"/>
      <c r="K2" s="585"/>
      <c r="L2" s="585"/>
      <c r="M2" s="585"/>
      <c r="N2" s="585"/>
      <c r="O2" s="585"/>
      <c r="P2" s="585"/>
      <c r="Q2" s="585"/>
      <c r="R2" s="585"/>
      <c r="S2" s="586">
        <v>6</v>
      </c>
      <c r="T2" s="586"/>
      <c r="U2" s="634" t="s">
        <v>256</v>
      </c>
      <c r="V2" s="634"/>
      <c r="W2" s="634"/>
      <c r="X2" s="634"/>
      <c r="Y2" s="634"/>
      <c r="Z2" s="634"/>
      <c r="AA2" s="634"/>
      <c r="AB2" s="634"/>
      <c r="AC2" s="634"/>
      <c r="AD2" s="634"/>
      <c r="AE2" s="634"/>
      <c r="AF2" s="634"/>
      <c r="AG2" s="634"/>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1234567</v>
      </c>
      <c r="W4" s="638"/>
      <c r="X4" s="638"/>
      <c r="Y4" s="638"/>
      <c r="Z4" s="638"/>
      <c r="AA4" s="638"/>
      <c r="AB4" s="638"/>
      <c r="AC4" s="638"/>
      <c r="AD4" s="638"/>
      <c r="AE4" s="638"/>
      <c r="AF4" s="638"/>
      <c r="AG4" s="639"/>
      <c r="AH4" s="196"/>
      <c r="AI4" s="196"/>
    </row>
    <row r="5" spans="1:45"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●●歯科医院</v>
      </c>
      <c r="W5" s="640"/>
      <c r="X5" s="640"/>
      <c r="Y5" s="640"/>
      <c r="Z5" s="640"/>
      <c r="AA5" s="640"/>
      <c r="AB5" s="640"/>
      <c r="AC5" s="640"/>
      <c r="AD5" s="640"/>
      <c r="AE5" s="640"/>
      <c r="AF5" s="640"/>
      <c r="AG5" s="641"/>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c r="AJ9" s="176">
        <v>1</v>
      </c>
    </row>
    <row r="10" spans="1:45"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5" t="s">
        <v>15</v>
      </c>
      <c r="C16" s="644"/>
      <c r="D16" s="644"/>
      <c r="E16" s="600">
        <v>6</v>
      </c>
      <c r="F16" s="600"/>
      <c r="G16" s="20" t="s">
        <v>16</v>
      </c>
      <c r="H16" s="600">
        <v>10</v>
      </c>
      <c r="I16" s="600"/>
      <c r="J16" s="20" t="s">
        <v>264</v>
      </c>
      <c r="K16" s="20"/>
      <c r="L16" s="20" t="s">
        <v>265</v>
      </c>
      <c r="M16" s="20" t="s">
        <v>15</v>
      </c>
      <c r="N16" s="20"/>
      <c r="O16" s="600">
        <v>7</v>
      </c>
      <c r="P16" s="600"/>
      <c r="Q16" s="20" t="s">
        <v>16</v>
      </c>
      <c r="R16" s="600">
        <v>3</v>
      </c>
      <c r="S16" s="600"/>
      <c r="T16" s="21" t="s">
        <v>264</v>
      </c>
      <c r="V16" s="620">
        <f>IF(E16=O16,R16-H16+1,IF(O16-E16=1,12-H16+1+R16,IF(O16-E16=2,12-H16+1+R16+12,"エラー")))</f>
        <v>6</v>
      </c>
      <c r="W16" s="620"/>
      <c r="X16" s="620"/>
      <c r="Y16" s="621"/>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5" t="s">
        <v>15</v>
      </c>
      <c r="C21" s="644"/>
      <c r="D21" s="644"/>
      <c r="E21" s="600">
        <v>6</v>
      </c>
      <c r="F21" s="600"/>
      <c r="G21" s="20" t="s">
        <v>16</v>
      </c>
      <c r="H21" s="600">
        <v>10</v>
      </c>
      <c r="I21" s="600"/>
      <c r="J21" s="20" t="s">
        <v>264</v>
      </c>
      <c r="K21" s="20"/>
      <c r="L21" s="20" t="s">
        <v>265</v>
      </c>
      <c r="M21" s="20" t="s">
        <v>15</v>
      </c>
      <c r="N21" s="20"/>
      <c r="O21" s="600">
        <v>7</v>
      </c>
      <c r="P21" s="600"/>
      <c r="Q21" s="20" t="s">
        <v>16</v>
      </c>
      <c r="R21" s="600">
        <v>3</v>
      </c>
      <c r="S21" s="600"/>
      <c r="T21" s="21" t="s">
        <v>264</v>
      </c>
      <c r="V21" s="620">
        <f>IF(E21=O21,R21-H21+1,IF(O21-E21=1,12-H21+1+R21,IF(O21-E21=2,12-H21+1+R21+12,"エラー")))</f>
        <v>6</v>
      </c>
      <c r="W21" s="620"/>
      <c r="X21" s="620"/>
      <c r="Y21" s="621"/>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0" t="s">
        <v>342</v>
      </c>
      <c r="Y27" s="651"/>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216000</v>
      </c>
      <c r="AC33" s="622"/>
      <c r="AD33" s="622"/>
      <c r="AE33" s="622"/>
      <c r="AF33" s="622"/>
      <c r="AG33" s="37" t="s">
        <v>270</v>
      </c>
    </row>
    <row r="34" spans="1:47" ht="16.149999999999999" customHeight="1">
      <c r="A34" s="53"/>
      <c r="B34" s="647" t="s">
        <v>271</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132000</v>
      </c>
      <c r="AC34" s="624"/>
      <c r="AD34" s="624"/>
      <c r="AE34" s="624"/>
      <c r="AF34" s="624"/>
      <c r="AG34" s="15" t="s">
        <v>270</v>
      </c>
    </row>
    <row r="35" spans="1:47" ht="16.149999999999999" customHeight="1">
      <c r="A35" s="52"/>
      <c r="B35" s="137"/>
      <c r="C35" s="648" t="s">
        <v>344</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IF(AH27=TRUE,'様式96_外来・在宅ベースアップ評価料（Ⅱ）'!M86,'（参考）賃金引き上げ計画書作成のための計算シート'!M53)</f>
        <v>2200</v>
      </c>
      <c r="AC35" s="649"/>
      <c r="AD35" s="649"/>
      <c r="AE35" s="649"/>
      <c r="AF35" s="649"/>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2">
        <f>IFERROR(AA37*AB38*10+AF37*AB39*10,"-")</f>
        <v>84000</v>
      </c>
      <c r="AC36" s="652"/>
      <c r="AD36" s="652"/>
      <c r="AE36" s="652"/>
      <c r="AF36" s="652"/>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54" t="str">
        <f>IF(AH27=FALSE,"届出なし",IF('様式96_外来・在宅ベースアップ評価料（Ⅱ）'!AM113=1,'様式96_外来・在宅ベースアップ評価料（Ⅱ）'!F114,IF('様式96_外来・在宅ベースアップ評価料（Ⅱ）'!AM113=2,'様式96_外来・在宅ベースアップ評価料（Ⅱ）'!F115,IF('様式96_外来・在宅ベースアップ評価料（Ⅱ）'!AM113=3,'様式96_外来・在宅ベースアップ評価料（Ⅱ）'!F116,IF('様式96_外来・在宅ベースアップ評価料（Ⅱ）'!AM113=4,'様式96_外来・在宅ベースアップ評価料（Ⅱ）'!F117,IF('様式96_外来・在宅ベースアップ評価料（Ⅱ）'!AM113=5,'様式96_外来・在宅ベースアップ評価料（Ⅱ）'!F118,IF('様式96_外来・在宅ベースアップ評価料（Ⅱ）'!AM113=6,'様式96_外来・在宅ベースアップ評価料（Ⅱ）'!F119,IF('様式96_外来・在宅ベースアップ評価料（Ⅱ）'!AM113=8,'様式96_外来・在宅ベースアップ評価料（Ⅱ）'!F120,IF('様式96_外来・在宅ベースアップ評価料（Ⅱ）'!AM113=9,'様式96_外来・在宅ベースアップ評価料（Ⅱ）'!F121,"届出なし")))))))))</f>
        <v>外来・在宅ベースアップ評価料（Ⅱ）1</v>
      </c>
      <c r="S37" s="654"/>
      <c r="T37" s="654"/>
      <c r="U37" s="654"/>
      <c r="V37" s="654"/>
      <c r="W37" s="58" t="s">
        <v>132</v>
      </c>
      <c r="X37" s="655" t="s">
        <v>347</v>
      </c>
      <c r="Y37" s="656"/>
      <c r="Z37" s="656"/>
      <c r="AA37" s="131">
        <f>VLOOKUP(R37,'リスト（外来）'!C:D,2,FALSE)</f>
        <v>8</v>
      </c>
      <c r="AB37" s="144" t="s">
        <v>276</v>
      </c>
      <c r="AC37" s="656" t="s">
        <v>348</v>
      </c>
      <c r="AD37" s="656"/>
      <c r="AE37" s="656"/>
      <c r="AF37" s="131">
        <f>VLOOKUP(R37,'リスト（外来）'!C:E,3,FALSE)</f>
        <v>1</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7">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600</v>
      </c>
      <c r="AC38" s="637"/>
      <c r="AD38" s="637"/>
      <c r="AE38" s="637"/>
      <c r="AF38" s="637"/>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5">
        <f>IF(R37&lt;&gt;"届出なし",('様式96_外来・在宅ベースアップ評価料（Ⅱ）'!M65+'様式96_外来・在宅ベースアップ評価料（Ⅱ）'!M73)*V21,"-")</f>
        <v>3600</v>
      </c>
      <c r="AC39" s="605"/>
      <c r="AD39" s="605"/>
      <c r="AE39" s="605"/>
      <c r="AF39" s="605"/>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v>0</v>
      </c>
      <c r="AC40" s="593"/>
      <c r="AD40" s="593"/>
      <c r="AE40" s="593"/>
      <c r="AF40" s="593"/>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90">
        <v>0</v>
      </c>
      <c r="AC41" s="590"/>
      <c r="AD41" s="590"/>
      <c r="AE41" s="590"/>
      <c r="AF41" s="59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216000</v>
      </c>
      <c r="AC42" s="589"/>
      <c r="AD42" s="589"/>
      <c r="AE42" s="589"/>
      <c r="AF42" s="58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8">
        <v>301000</v>
      </c>
      <c r="AC47" s="598"/>
      <c r="AD47" s="598"/>
      <c r="AE47" s="598"/>
      <c r="AF47" s="598"/>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7"/>
      <c r="AC48" s="657"/>
      <c r="AD48" s="657"/>
      <c r="AE48" s="657"/>
      <c r="AF48" s="657"/>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3">
        <v>301000</v>
      </c>
      <c r="AC49" s="653"/>
      <c r="AD49" s="653"/>
      <c r="AE49" s="653"/>
      <c r="AF49" s="653"/>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5"/>
      <c r="AC50" s="595"/>
      <c r="AD50" s="595"/>
      <c r="AE50" s="595"/>
      <c r="AF50" s="595"/>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4">
        <f>AB47-SUM(AB48:AF50)</f>
        <v>0</v>
      </c>
      <c r="AC51" s="594"/>
      <c r="AD51" s="594"/>
      <c r="AE51" s="594"/>
      <c r="AF51" s="594"/>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4">
        <v>3.5</v>
      </c>
      <c r="AC74" s="614"/>
      <c r="AD74" s="614"/>
      <c r="AE74" s="614"/>
      <c r="AF74" s="614"/>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3">
        <v>1330000</v>
      </c>
      <c r="AC75" s="593"/>
      <c r="AD75" s="593"/>
      <c r="AE75" s="593"/>
      <c r="AF75" s="593"/>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613">
        <v>1358000</v>
      </c>
      <c r="AC76" s="613"/>
      <c r="AD76" s="613"/>
      <c r="AE76" s="613"/>
      <c r="AF76" s="613"/>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57">
        <f>AB76-AB75</f>
        <v>28000</v>
      </c>
      <c r="AC77" s="657"/>
      <c r="AD77" s="657"/>
      <c r="AE77" s="657"/>
      <c r="AF77" s="657"/>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8">
        <f>1000*AB74</f>
        <v>3500</v>
      </c>
      <c r="AC78" s="658"/>
      <c r="AD78" s="658"/>
      <c r="AE78" s="658"/>
      <c r="AF78" s="658"/>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5">
        <v>28000</v>
      </c>
      <c r="AC79" s="595"/>
      <c r="AD79" s="595"/>
      <c r="AE79" s="595"/>
      <c r="AF79" s="595"/>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1">
        <f>IFERROR(AB79/AB75*100,0)</f>
        <v>2.1052631578947367</v>
      </c>
      <c r="AC80" s="611"/>
      <c r="AD80" s="611"/>
      <c r="AE80" s="611"/>
      <c r="AF80" s="61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4"/>
      <c r="AC83" s="614"/>
      <c r="AD83" s="614"/>
      <c r="AE83" s="614"/>
      <c r="AF83" s="614"/>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3"/>
      <c r="AC84" s="593"/>
      <c r="AD84" s="593"/>
      <c r="AE84" s="593"/>
      <c r="AF84" s="593"/>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5">
        <f>AB85-AB84</f>
        <v>0</v>
      </c>
      <c r="AC86" s="615"/>
      <c r="AD86" s="615"/>
      <c r="AE86" s="615"/>
      <c r="AF86" s="615"/>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3"/>
      <c r="AC87" s="593"/>
      <c r="AD87" s="593"/>
      <c r="AE87" s="593"/>
      <c r="AF87" s="593"/>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5"/>
      <c r="AC88" s="595"/>
      <c r="AD88" s="595"/>
      <c r="AE88" s="595"/>
      <c r="AF88" s="595"/>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1">
        <f>IFERROR(AB88/AB84*100,0)</f>
        <v>0</v>
      </c>
      <c r="AC89" s="611"/>
      <c r="AD89" s="611"/>
      <c r="AE89" s="611"/>
      <c r="AF89" s="61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2"/>
      <c r="AB91" s="632"/>
      <c r="AC91" s="632"/>
      <c r="AD91" s="632"/>
      <c r="AE91" s="632"/>
      <c r="AF91" s="632"/>
      <c r="AG91" s="632"/>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4"/>
      <c r="AC92" s="614"/>
      <c r="AD92" s="614"/>
      <c r="AE92" s="614"/>
      <c r="AF92" s="614"/>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3"/>
      <c r="AC93" s="593"/>
      <c r="AD93" s="593"/>
      <c r="AE93" s="593"/>
      <c r="AF93" s="593"/>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3"/>
      <c r="AC94" s="613"/>
      <c r="AD94" s="613"/>
      <c r="AE94" s="613"/>
      <c r="AF94" s="61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5">
        <f>AB94-AB93</f>
        <v>0</v>
      </c>
      <c r="AC95" s="615"/>
      <c r="AD95" s="615"/>
      <c r="AE95" s="615"/>
      <c r="AF95" s="615"/>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3"/>
      <c r="AC96" s="593"/>
      <c r="AD96" s="593"/>
      <c r="AE96" s="593"/>
      <c r="AF96" s="593"/>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5"/>
      <c r="AC97" s="595"/>
      <c r="AD97" s="595"/>
      <c r="AE97" s="595"/>
      <c r="AF97" s="595"/>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1">
        <f>IFERROR(AB97/AB93*100,0)</f>
        <v>0</v>
      </c>
      <c r="AC98" s="611"/>
      <c r="AD98" s="611"/>
      <c r="AE98" s="611"/>
      <c r="AF98" s="61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2"/>
      <c r="AB100" s="632"/>
      <c r="AC100" s="632"/>
      <c r="AD100" s="632"/>
      <c r="AE100" s="632"/>
      <c r="AF100" s="632"/>
      <c r="AG100" s="632"/>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4"/>
      <c r="AC101" s="614"/>
      <c r="AD101" s="614"/>
      <c r="AE101" s="614"/>
      <c r="AF101" s="614"/>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3"/>
      <c r="AC102" s="593"/>
      <c r="AD102" s="593"/>
      <c r="AE102" s="593"/>
      <c r="AF102" s="593"/>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3"/>
      <c r="AC103" s="613"/>
      <c r="AD103" s="613"/>
      <c r="AE103" s="613"/>
      <c r="AF103" s="61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5">
        <f>AB103-AB102</f>
        <v>0</v>
      </c>
      <c r="AC104" s="615"/>
      <c r="AD104" s="615"/>
      <c r="AE104" s="615"/>
      <c r="AF104" s="615"/>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3"/>
      <c r="AC105" s="593"/>
      <c r="AD105" s="593"/>
      <c r="AE105" s="593"/>
      <c r="AF105" s="593"/>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5"/>
      <c r="AC106" s="595"/>
      <c r="AD106" s="595"/>
      <c r="AE106" s="595"/>
      <c r="AF106" s="595"/>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1">
        <f>IFERROR(AB106/AB102*100,0)</f>
        <v>0</v>
      </c>
      <c r="AC107" s="611"/>
      <c r="AD107" s="611"/>
      <c r="AE107" s="611"/>
      <c r="AF107" s="61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2"/>
      <c r="AB109" s="632"/>
      <c r="AC109" s="632"/>
      <c r="AD109" s="632"/>
      <c r="AE109" s="632"/>
      <c r="AF109" s="632"/>
      <c r="AG109" s="632"/>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4"/>
      <c r="AC110" s="614"/>
      <c r="AD110" s="614"/>
      <c r="AE110" s="614"/>
      <c r="AF110" s="614"/>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3"/>
      <c r="AC111" s="593"/>
      <c r="AD111" s="593"/>
      <c r="AE111" s="593"/>
      <c r="AF111" s="593"/>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3"/>
      <c r="AC112" s="613"/>
      <c r="AD112" s="613"/>
      <c r="AE112" s="613"/>
      <c r="AF112" s="61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5">
        <f>AB112-AB111</f>
        <v>0</v>
      </c>
      <c r="AC113" s="615"/>
      <c r="AD113" s="615"/>
      <c r="AE113" s="615"/>
      <c r="AF113" s="615"/>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3"/>
      <c r="AC114" s="593"/>
      <c r="AD114" s="593"/>
      <c r="AE114" s="593"/>
      <c r="AF114" s="593"/>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5"/>
      <c r="AC115" s="595"/>
      <c r="AD115" s="595"/>
      <c r="AE115" s="595"/>
      <c r="AF115" s="595"/>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1">
        <f>IFERROR(AB115/AB111*100,0)</f>
        <v>0</v>
      </c>
      <c r="AC116" s="611"/>
      <c r="AD116" s="611"/>
      <c r="AE116" s="611"/>
      <c r="AF116" s="61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30"/>
      <c r="AB119" s="630"/>
      <c r="AC119" s="630"/>
      <c r="AD119" s="630"/>
      <c r="AE119" s="630"/>
      <c r="AF119" s="630"/>
      <c r="AG119" s="630"/>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1">
        <v>0</v>
      </c>
      <c r="AC120" s="631"/>
      <c r="AD120" s="631"/>
      <c r="AE120" s="631"/>
      <c r="AF120" s="631"/>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6"/>
      <c r="AC121" s="606"/>
      <c r="AD121" s="606"/>
      <c r="AE121" s="606"/>
      <c r="AF121" s="606"/>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6">
        <v>0</v>
      </c>
      <c r="AC122" s="606"/>
      <c r="AD122" s="606"/>
      <c r="AE122" s="606"/>
      <c r="AF122" s="60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7"/>
      <c r="AC123" s="607"/>
      <c r="AD123" s="607"/>
      <c r="AE123" s="607"/>
      <c r="AF123" s="607"/>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6">
        <v>0</v>
      </c>
      <c r="AC124" s="606"/>
      <c r="AD124" s="606"/>
      <c r="AE124" s="606"/>
      <c r="AF124" s="60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2">
        <f>AB123-AB121</f>
        <v>0</v>
      </c>
      <c r="AC125" s="612"/>
      <c r="AD125" s="612"/>
      <c r="AE125" s="612"/>
      <c r="AF125" s="612"/>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9">
        <f>AB124-AB122</f>
        <v>0</v>
      </c>
      <c r="AC126" s="659"/>
      <c r="AD126" s="659"/>
      <c r="AE126" s="659"/>
      <c r="AF126" s="659"/>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2">
        <f>1000*AB120</f>
        <v>0</v>
      </c>
      <c r="AC127" s="662"/>
      <c r="AD127" s="662"/>
      <c r="AE127" s="662"/>
      <c r="AF127" s="662"/>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3">
        <v>0</v>
      </c>
      <c r="AC128" s="663"/>
      <c r="AD128" s="663"/>
      <c r="AE128" s="663"/>
      <c r="AF128" s="66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1">
        <f>IFERROR(AB128/AB122*100,0)</f>
        <v>0</v>
      </c>
      <c r="AC129" s="611"/>
      <c r="AD129" s="611"/>
      <c r="AE129" s="611"/>
      <c r="AF129" s="61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30"/>
      <c r="AB131" s="630"/>
      <c r="AC131" s="630"/>
      <c r="AD131" s="630"/>
      <c r="AE131" s="630"/>
      <c r="AF131" s="630"/>
      <c r="AG131" s="630"/>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1">
        <v>1.2</v>
      </c>
      <c r="AC132" s="631"/>
      <c r="AD132" s="631"/>
      <c r="AE132" s="631"/>
      <c r="AF132" s="631"/>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6"/>
      <c r="AC133" s="606"/>
      <c r="AD133" s="606"/>
      <c r="AE133" s="606"/>
      <c r="AF133" s="606"/>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6">
        <v>240000</v>
      </c>
      <c r="AC134" s="606"/>
      <c r="AD134" s="606"/>
      <c r="AE134" s="606"/>
      <c r="AF134" s="60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7"/>
      <c r="AC135" s="607"/>
      <c r="AD135" s="607"/>
      <c r="AE135" s="607"/>
      <c r="AF135" s="607"/>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6">
        <v>249600</v>
      </c>
      <c r="AC136" s="606"/>
      <c r="AD136" s="606"/>
      <c r="AE136" s="606"/>
      <c r="AF136" s="60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2">
        <f>AB135-AB133</f>
        <v>0</v>
      </c>
      <c r="AC137" s="612"/>
      <c r="AD137" s="612"/>
      <c r="AE137" s="612"/>
      <c r="AF137" s="612"/>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9">
        <f>AB136-AB134</f>
        <v>9600</v>
      </c>
      <c r="AC138" s="659"/>
      <c r="AD138" s="659"/>
      <c r="AE138" s="659"/>
      <c r="AF138" s="659"/>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f>1000*AB132</f>
        <v>1200</v>
      </c>
      <c r="AC139" s="662"/>
      <c r="AD139" s="662"/>
      <c r="AE139" s="662"/>
      <c r="AF139" s="662"/>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3">
        <v>9600</v>
      </c>
      <c r="AC140" s="663"/>
      <c r="AD140" s="663"/>
      <c r="AE140" s="663"/>
      <c r="AF140" s="66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1">
        <f>IFERROR(AB140/AB134*100,0)</f>
        <v>4</v>
      </c>
      <c r="AC141" s="611"/>
      <c r="AD141" s="611"/>
      <c r="AE141" s="611"/>
      <c r="AF141" s="61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1</v>
      </c>
    </row>
    <row r="146" spans="1:36" ht="15.6" customHeight="1">
      <c r="A146" s="16"/>
      <c r="B146" s="3"/>
      <c r="C146" s="3" t="s">
        <v>334</v>
      </c>
      <c r="D146" s="3"/>
      <c r="E146" s="3"/>
      <c r="F146" s="3"/>
      <c r="G146" s="3"/>
      <c r="H146" s="3"/>
      <c r="I146" s="3"/>
      <c r="J146" s="660"/>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61" t="s">
        <v>1781</v>
      </c>
      <c r="D149" s="661"/>
      <c r="E149" s="661"/>
      <c r="F149" s="661"/>
      <c r="G149" s="661"/>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7" t="s">
        <v>335</v>
      </c>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99"/>
      <c r="AI152" s="199"/>
    </row>
    <row r="153" spans="1:36" ht="15" customHeight="1">
      <c r="A153" s="627"/>
      <c r="B153" s="627"/>
      <c r="C153" s="627"/>
      <c r="D153" s="627"/>
      <c r="E153" s="627"/>
      <c r="F153" s="627"/>
      <c r="G153" s="627"/>
      <c r="H153" s="627"/>
      <c r="I153" s="627"/>
      <c r="J153" s="627"/>
      <c r="K153" s="627"/>
      <c r="L153" s="627"/>
      <c r="M153" s="627"/>
      <c r="N153" s="627"/>
      <c r="O153" s="627"/>
      <c r="P153" s="627"/>
      <c r="Q153" s="627"/>
      <c r="R153" s="627"/>
      <c r="S153" s="627"/>
      <c r="T153" s="627"/>
      <c r="U153" s="627"/>
      <c r="V153" s="627"/>
      <c r="W153" s="627"/>
      <c r="X153" s="627"/>
      <c r="Y153" s="627"/>
      <c r="Z153" s="627"/>
      <c r="AA153" s="627"/>
      <c r="AB153" s="627"/>
      <c r="AC153" s="627"/>
      <c r="AD153" s="627"/>
      <c r="AE153" s="627"/>
      <c r="AF153" s="627"/>
      <c r="AG153" s="627"/>
      <c r="AH153" s="199"/>
      <c r="AI153" s="199"/>
    </row>
    <row r="154" spans="1:36" ht="15" customHeight="1">
      <c r="A154" s="3"/>
      <c r="B154" s="3"/>
      <c r="C154" s="3" t="s">
        <v>15</v>
      </c>
      <c r="D154" s="3"/>
      <c r="E154" s="628">
        <v>6</v>
      </c>
      <c r="F154" s="628"/>
      <c r="G154" s="3" t="s">
        <v>16</v>
      </c>
      <c r="H154" s="628">
        <v>9</v>
      </c>
      <c r="I154" s="628"/>
      <c r="J154" s="3" t="s">
        <v>264</v>
      </c>
      <c r="K154" s="628">
        <v>30</v>
      </c>
      <c r="L154" s="628"/>
      <c r="M154" s="3" t="s">
        <v>18</v>
      </c>
      <c r="N154" s="3"/>
      <c r="O154" s="3"/>
      <c r="P154" s="3" t="s">
        <v>336</v>
      </c>
      <c r="Q154" s="3"/>
      <c r="R154" s="3"/>
      <c r="S154" s="3"/>
      <c r="T154" s="629" t="s">
        <v>1776</v>
      </c>
      <c r="U154" s="629"/>
      <c r="V154" s="629"/>
      <c r="W154" s="629"/>
      <c r="X154" s="629"/>
      <c r="Y154" s="629"/>
      <c r="Z154" s="629"/>
      <c r="AA154" s="629"/>
      <c r="AB154" s="629"/>
      <c r="AC154" s="629"/>
      <c r="AD154" s="629"/>
      <c r="AE154" s="629"/>
      <c r="AF154" s="629"/>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tabSelected="1" view="pageBreakPreview" zoomScaleNormal="100" zoomScaleSheetLayoutView="100" workbookViewId="0">
      <selection activeCell="AR12" sqref="AR12"/>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7"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7" ht="16.149999999999999" customHeight="1">
      <c r="A2" s="585" t="s">
        <v>367</v>
      </c>
      <c r="B2" s="585"/>
      <c r="C2" s="585"/>
      <c r="D2" s="585"/>
      <c r="E2" s="585"/>
      <c r="F2" s="585"/>
      <c r="G2" s="585"/>
      <c r="H2" s="585"/>
      <c r="I2" s="585"/>
      <c r="J2" s="585"/>
      <c r="K2" s="585"/>
      <c r="L2" s="585"/>
      <c r="M2" s="585"/>
      <c r="N2" s="585"/>
      <c r="O2" s="585"/>
      <c r="P2" s="585"/>
      <c r="Q2" s="585"/>
      <c r="R2" s="585"/>
      <c r="S2" s="586">
        <v>6</v>
      </c>
      <c r="T2" s="586"/>
      <c r="U2" s="164" t="s">
        <v>256</v>
      </c>
      <c r="V2" s="2"/>
      <c r="W2" s="2"/>
      <c r="X2" s="2"/>
      <c r="Y2" s="2"/>
      <c r="Z2" s="2"/>
      <c r="AA2" s="2"/>
      <c r="AB2" s="2"/>
      <c r="AC2" s="2"/>
      <c r="AD2" s="2"/>
      <c r="AE2" s="2"/>
      <c r="AF2" s="2"/>
      <c r="AG2" s="2"/>
      <c r="AH2" s="195"/>
      <c r="AI2" s="195"/>
      <c r="AJ2" s="195"/>
    </row>
    <row r="3" spans="1:37"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7"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1234567</v>
      </c>
      <c r="W4" s="638"/>
      <c r="X4" s="638"/>
      <c r="Y4" s="638"/>
      <c r="Z4" s="638"/>
      <c r="AA4" s="638"/>
      <c r="AB4" s="638"/>
      <c r="AC4" s="638"/>
      <c r="AD4" s="638"/>
      <c r="AE4" s="638"/>
      <c r="AF4" s="638"/>
      <c r="AG4" s="639"/>
      <c r="AH4" s="181"/>
      <c r="AI4" s="196"/>
      <c r="AJ4" s="196"/>
    </row>
    <row r="5" spans="1:37"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●●歯科医院</v>
      </c>
      <c r="W5" s="640"/>
      <c r="X5" s="640"/>
      <c r="Y5" s="640"/>
      <c r="Z5" s="640"/>
      <c r="AA5" s="640"/>
      <c r="AB5" s="640"/>
      <c r="AC5" s="640"/>
      <c r="AD5" s="640"/>
      <c r="AE5" s="640"/>
      <c r="AF5" s="640"/>
      <c r="AG5" s="641"/>
      <c r="AH5" s="207"/>
      <c r="AI5" s="181"/>
      <c r="AJ5" s="181"/>
    </row>
    <row r="6" spans="1:37"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7"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7"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7"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c r="AH9" s="206"/>
      <c r="AK9" s="176">
        <v>1</v>
      </c>
    </row>
    <row r="10" spans="1:37"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6"/>
    </row>
    <row r="11" spans="1:37"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7"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7"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7"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7"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7" ht="16.149999999999999" customHeight="1" thickBot="1">
      <c r="B16" s="625" t="s">
        <v>15</v>
      </c>
      <c r="C16" s="644"/>
      <c r="D16" s="644"/>
      <c r="E16" s="600">
        <v>6</v>
      </c>
      <c r="F16" s="600"/>
      <c r="G16" s="20"/>
      <c r="H16" s="600">
        <v>10</v>
      </c>
      <c r="I16" s="600"/>
      <c r="J16" s="20" t="s">
        <v>264</v>
      </c>
      <c r="K16" s="20"/>
      <c r="L16" s="20" t="s">
        <v>265</v>
      </c>
      <c r="M16" s="20" t="s">
        <v>15</v>
      </c>
      <c r="N16" s="20"/>
      <c r="O16" s="600">
        <v>7</v>
      </c>
      <c r="P16" s="600"/>
      <c r="Q16" s="20" t="s">
        <v>16</v>
      </c>
      <c r="R16" s="600">
        <v>3</v>
      </c>
      <c r="S16" s="600"/>
      <c r="T16" s="21" t="s">
        <v>264</v>
      </c>
      <c r="V16" s="620">
        <f>IF(E16=O16,R16-H16+1,IF(O16-E16=1,12-H16+1+R16,IF(O16-E16=2,12-H16+1+R16+12,"エラー")))</f>
        <v>6</v>
      </c>
      <c r="W16" s="620"/>
      <c r="X16" s="620"/>
      <c r="Y16" s="621"/>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25" t="s">
        <v>15</v>
      </c>
      <c r="C21" s="644"/>
      <c r="D21" s="644"/>
      <c r="E21" s="600">
        <v>6</v>
      </c>
      <c r="F21" s="600"/>
      <c r="G21" s="20" t="s">
        <v>16</v>
      </c>
      <c r="H21" s="600">
        <v>10</v>
      </c>
      <c r="I21" s="600"/>
      <c r="J21" s="20" t="s">
        <v>264</v>
      </c>
      <c r="K21" s="20"/>
      <c r="L21" s="20" t="s">
        <v>265</v>
      </c>
      <c r="M21" s="20" t="s">
        <v>15</v>
      </c>
      <c r="N21" s="20"/>
      <c r="O21" s="600">
        <v>7</v>
      </c>
      <c r="P21" s="600"/>
      <c r="Q21" s="20" t="s">
        <v>16</v>
      </c>
      <c r="R21" s="600">
        <v>3</v>
      </c>
      <c r="S21" s="600"/>
      <c r="T21" s="21" t="s">
        <v>264</v>
      </c>
      <c r="V21" s="620">
        <f>IF(E21=O21,R21-H21+1,IF(O21-E21=1,12-H21+1+R21,IF(O21-E21=2,12-H21+1+R21+12,"エラー")))</f>
        <v>6</v>
      </c>
      <c r="W21" s="620"/>
      <c r="X21" s="620"/>
      <c r="Y21" s="621"/>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0" t="s">
        <v>342</v>
      </c>
      <c r="Y27" s="651"/>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216000</v>
      </c>
      <c r="AC33" s="622"/>
      <c r="AD33" s="622"/>
      <c r="AE33" s="622"/>
      <c r="AF33" s="622"/>
      <c r="AG33" s="37" t="s">
        <v>270</v>
      </c>
    </row>
    <row r="34" spans="1:41" ht="16.149999999999999" customHeight="1">
      <c r="A34" s="53"/>
      <c r="B34" s="647" t="s">
        <v>370</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132000</v>
      </c>
      <c r="AC34" s="624"/>
      <c r="AD34" s="624"/>
      <c r="AE34" s="624"/>
      <c r="AF34" s="624"/>
      <c r="AG34" s="15" t="s">
        <v>270</v>
      </c>
    </row>
    <row r="35" spans="1:41" ht="16.149999999999999" customHeight="1">
      <c r="A35" s="52"/>
      <c r="B35" s="137"/>
      <c r="C35" s="648" t="s">
        <v>371</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IF(AI27=TRUE,'様式96_外来・在宅ベースアップ評価料（Ⅱ）'!M86,'（参考）賃金引き上げ計画書作成のための計算シート'!M53)</f>
        <v>2200</v>
      </c>
      <c r="AC35" s="649"/>
      <c r="AD35" s="649"/>
      <c r="AE35" s="649"/>
      <c r="AF35" s="649"/>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2">
        <f>IFERROR(AA37*AB38*10+AF37*AB39*10,"-")</f>
        <v>84000</v>
      </c>
      <c r="AC36" s="652"/>
      <c r="AD36" s="652"/>
      <c r="AE36" s="652"/>
      <c r="AF36" s="652"/>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54" t="str">
        <f>IF(AI27=FALSE,"届出なし",IF('様式96_外来・在宅ベースアップ評価料（Ⅱ）'!AN113=1,'様式96_外来・在宅ベースアップ評価料（Ⅱ）'!T114,IF('様式96_外来・在宅ベースアップ評価料（Ⅱ）'!AN113=2,'様式96_外来・在宅ベースアップ評価料（Ⅱ）'!T115,IF('様式96_外来・在宅ベースアップ評価料（Ⅱ）'!AN113=3,'様式96_外来・在宅ベースアップ評価料（Ⅱ）'!T116,IF('様式96_外来・在宅ベースアップ評価料（Ⅱ）'!AN113=4,'様式96_外来・在宅ベースアップ評価料（Ⅱ）'!T117,IF('様式96_外来・在宅ベースアップ評価料（Ⅱ）'!AN113=5,'様式96_外来・在宅ベースアップ評価料（Ⅱ）'!T118,IF('様式96_外来・在宅ベースアップ評価料（Ⅱ）'!AN113=6,'様式96_外来・在宅ベースアップ評価料（Ⅱ）'!T119,IF('様式96_外来・在宅ベースアップ評価料（Ⅱ）'!AN113=8,'様式96_外来・在宅ベースアップ評価料（Ⅱ）'!T120,IF('様式96_外来・在宅ベースアップ評価料（Ⅱ）'!AN113=9,'様式96_外来・在宅ベースアップ評価料（Ⅱ）'!T121,"届出なし")))))))))</f>
        <v>歯科外来・在宅ベースアップ評価料（Ⅱ）1</v>
      </c>
      <c r="S37" s="654"/>
      <c r="T37" s="654"/>
      <c r="U37" s="654"/>
      <c r="V37" s="654"/>
      <c r="W37" s="58" t="s">
        <v>132</v>
      </c>
      <c r="X37" s="655" t="s">
        <v>347</v>
      </c>
      <c r="Y37" s="656"/>
      <c r="Z37" s="656"/>
      <c r="AA37" s="131">
        <f>VLOOKUP(R37,'リスト（外来）'!C:D,2,FALSE)</f>
        <v>8</v>
      </c>
      <c r="AB37" s="144" t="s">
        <v>276</v>
      </c>
      <c r="AC37" s="656" t="s">
        <v>348</v>
      </c>
      <c r="AD37" s="656"/>
      <c r="AE37" s="656"/>
      <c r="AF37" s="131">
        <f>VLOOKUP(R37,'リスト（外来）'!C:E,3,FALSE)</f>
        <v>1</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7">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600</v>
      </c>
      <c r="AC38" s="637"/>
      <c r="AD38" s="637"/>
      <c r="AE38" s="637"/>
      <c r="AF38" s="637"/>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5">
        <f>IF(R37&lt;&gt;"届出なし",('様式96_外来・在宅ベースアップ評価料（Ⅱ）'!M65+'様式96_外来・在宅ベースアップ評価料（Ⅱ）'!M73)*V21,"-")</f>
        <v>3600</v>
      </c>
      <c r="AC39" s="605"/>
      <c r="AD39" s="605"/>
      <c r="AE39" s="605"/>
      <c r="AF39" s="605"/>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v>0</v>
      </c>
      <c r="AC40" s="593"/>
      <c r="AD40" s="593"/>
      <c r="AE40" s="593"/>
      <c r="AF40" s="593"/>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90">
        <v>0</v>
      </c>
      <c r="AC41" s="590"/>
      <c r="AD41" s="590"/>
      <c r="AE41" s="590"/>
      <c r="AF41" s="59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216000</v>
      </c>
      <c r="AC42" s="589"/>
      <c r="AD42" s="589"/>
      <c r="AE42" s="589"/>
      <c r="AF42" s="58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8">
        <v>366000</v>
      </c>
      <c r="AC47" s="598"/>
      <c r="AD47" s="598"/>
      <c r="AE47" s="598"/>
      <c r="AF47" s="598"/>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3">
        <v>366000</v>
      </c>
      <c r="AC48" s="653"/>
      <c r="AD48" s="653"/>
      <c r="AE48" s="653"/>
      <c r="AF48" s="653"/>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4"/>
      <c r="AC49" s="664"/>
      <c r="AD49" s="664"/>
      <c r="AE49" s="664"/>
      <c r="AF49" s="664"/>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4">
        <v>4.5</v>
      </c>
      <c r="AC74" s="614"/>
      <c r="AD74" s="614"/>
      <c r="AE74" s="614"/>
      <c r="AF74" s="614"/>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3">
        <v>1500000</v>
      </c>
      <c r="AC75" s="593"/>
      <c r="AD75" s="593"/>
      <c r="AE75" s="593"/>
      <c r="AF75" s="593"/>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613">
        <v>1527000</v>
      </c>
      <c r="AC76" s="613"/>
      <c r="AD76" s="613"/>
      <c r="AE76" s="613"/>
      <c r="AF76" s="613"/>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57">
        <f>AB76-AB75</f>
        <v>27000</v>
      </c>
      <c r="AC77" s="657"/>
      <c r="AD77" s="657"/>
      <c r="AE77" s="657"/>
      <c r="AF77" s="657"/>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8">
        <f>1000*AB74</f>
        <v>4500</v>
      </c>
      <c r="AC78" s="658"/>
      <c r="AD78" s="658"/>
      <c r="AE78" s="658"/>
      <c r="AF78" s="658"/>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5">
        <v>27000</v>
      </c>
      <c r="AC79" s="595"/>
      <c r="AD79" s="595"/>
      <c r="AE79" s="595"/>
      <c r="AF79" s="595"/>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1">
        <f>IFERROR(AB79/AB75*100,0)</f>
        <v>1.7999999999999998</v>
      </c>
      <c r="AC80" s="611"/>
      <c r="AD80" s="611"/>
      <c r="AE80" s="611"/>
      <c r="AF80" s="61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4"/>
      <c r="AC83" s="614"/>
      <c r="AD83" s="614"/>
      <c r="AE83" s="614"/>
      <c r="AF83" s="614"/>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3"/>
      <c r="AC84" s="593"/>
      <c r="AD84" s="593"/>
      <c r="AE84" s="593"/>
      <c r="AF84" s="593"/>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5">
        <f>AB85-AB84</f>
        <v>0</v>
      </c>
      <c r="AC86" s="615"/>
      <c r="AD86" s="615"/>
      <c r="AE86" s="615"/>
      <c r="AF86" s="615"/>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3"/>
      <c r="AC87" s="593"/>
      <c r="AD87" s="593"/>
      <c r="AE87" s="593"/>
      <c r="AF87" s="593"/>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5"/>
      <c r="AC88" s="595"/>
      <c r="AD88" s="595"/>
      <c r="AE88" s="595"/>
      <c r="AF88" s="595"/>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1">
        <f>IFERROR(AB88/AB84*100,0)</f>
        <v>0</v>
      </c>
      <c r="AC89" s="611"/>
      <c r="AD89" s="611"/>
      <c r="AE89" s="611"/>
      <c r="AF89" s="61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2"/>
      <c r="AB91" s="632"/>
      <c r="AC91" s="632"/>
      <c r="AD91" s="632"/>
      <c r="AE91" s="632"/>
      <c r="AF91" s="632"/>
      <c r="AG91" s="632"/>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4"/>
      <c r="AC92" s="614"/>
      <c r="AD92" s="614"/>
      <c r="AE92" s="614"/>
      <c r="AF92" s="614"/>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3"/>
      <c r="AC93" s="593"/>
      <c r="AD93" s="593"/>
      <c r="AE93" s="593"/>
      <c r="AF93" s="593"/>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3"/>
      <c r="AC94" s="613"/>
      <c r="AD94" s="613"/>
      <c r="AE94" s="613"/>
      <c r="AF94" s="61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5">
        <f>AB94-AB93</f>
        <v>0</v>
      </c>
      <c r="AC95" s="615"/>
      <c r="AD95" s="615"/>
      <c r="AE95" s="615"/>
      <c r="AF95" s="615"/>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3"/>
      <c r="AC96" s="593"/>
      <c r="AD96" s="593"/>
      <c r="AE96" s="593"/>
      <c r="AF96" s="593"/>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5"/>
      <c r="AC97" s="595"/>
      <c r="AD97" s="595"/>
      <c r="AE97" s="595"/>
      <c r="AF97" s="595"/>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1">
        <f>IFERROR(AB97/AB93*100,0)</f>
        <v>0</v>
      </c>
      <c r="AC98" s="611"/>
      <c r="AD98" s="611"/>
      <c r="AE98" s="611"/>
      <c r="AF98" s="61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2"/>
      <c r="AB100" s="632"/>
      <c r="AC100" s="632"/>
      <c r="AD100" s="632"/>
      <c r="AE100" s="632"/>
      <c r="AF100" s="632"/>
      <c r="AG100" s="632"/>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4"/>
      <c r="AC101" s="614"/>
      <c r="AD101" s="614"/>
      <c r="AE101" s="614"/>
      <c r="AF101" s="614"/>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3"/>
      <c r="AC102" s="593"/>
      <c r="AD102" s="593"/>
      <c r="AE102" s="593"/>
      <c r="AF102" s="593"/>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3"/>
      <c r="AC103" s="613"/>
      <c r="AD103" s="613"/>
      <c r="AE103" s="613"/>
      <c r="AF103" s="61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5">
        <f>AB103-AB102</f>
        <v>0</v>
      </c>
      <c r="AC104" s="615"/>
      <c r="AD104" s="615"/>
      <c r="AE104" s="615"/>
      <c r="AF104" s="615"/>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3"/>
      <c r="AC105" s="593"/>
      <c r="AD105" s="593"/>
      <c r="AE105" s="593"/>
      <c r="AF105" s="593"/>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5"/>
      <c r="AC106" s="595"/>
      <c r="AD106" s="595"/>
      <c r="AE106" s="595"/>
      <c r="AF106" s="595"/>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1">
        <f>IFERROR(AB106/AB102*100,0)</f>
        <v>0</v>
      </c>
      <c r="AC107" s="611"/>
      <c r="AD107" s="611"/>
      <c r="AE107" s="611"/>
      <c r="AF107" s="61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2"/>
      <c r="AB109" s="632"/>
      <c r="AC109" s="632"/>
      <c r="AD109" s="632"/>
      <c r="AE109" s="632"/>
      <c r="AF109" s="632"/>
      <c r="AG109" s="632"/>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4"/>
      <c r="AC110" s="614"/>
      <c r="AD110" s="614"/>
      <c r="AE110" s="614"/>
      <c r="AF110" s="614"/>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3"/>
      <c r="AC111" s="593"/>
      <c r="AD111" s="593"/>
      <c r="AE111" s="593"/>
      <c r="AF111" s="593"/>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3"/>
      <c r="AC112" s="613"/>
      <c r="AD112" s="613"/>
      <c r="AE112" s="613"/>
      <c r="AF112" s="61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5">
        <f>AB112-AB111</f>
        <v>0</v>
      </c>
      <c r="AC113" s="615"/>
      <c r="AD113" s="615"/>
      <c r="AE113" s="615"/>
      <c r="AF113" s="615"/>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3"/>
      <c r="AC114" s="593"/>
      <c r="AD114" s="593"/>
      <c r="AE114" s="593"/>
      <c r="AF114" s="593"/>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5"/>
      <c r="AC115" s="595"/>
      <c r="AD115" s="595"/>
      <c r="AE115" s="595"/>
      <c r="AF115" s="595"/>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1">
        <f>IFERROR(AB115/AB111*100,0)</f>
        <v>0</v>
      </c>
      <c r="AC116" s="611"/>
      <c r="AD116" s="611"/>
      <c r="AE116" s="611"/>
      <c r="AF116" s="61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30"/>
      <c r="AB119" s="630"/>
      <c r="AC119" s="630"/>
      <c r="AD119" s="630"/>
      <c r="AE119" s="630"/>
      <c r="AF119" s="630"/>
      <c r="AG119" s="630"/>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1">
        <v>1</v>
      </c>
      <c r="AC120" s="631"/>
      <c r="AD120" s="631"/>
      <c r="AE120" s="631"/>
      <c r="AF120" s="631"/>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6"/>
      <c r="AC121" s="606"/>
      <c r="AD121" s="606"/>
      <c r="AE121" s="606"/>
      <c r="AF121" s="606"/>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6">
        <v>420000</v>
      </c>
      <c r="AC122" s="606"/>
      <c r="AD122" s="606"/>
      <c r="AE122" s="606"/>
      <c r="AF122" s="60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7"/>
      <c r="AC123" s="607"/>
      <c r="AD123" s="607"/>
      <c r="AE123" s="607"/>
      <c r="AF123" s="607"/>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6">
        <v>426000</v>
      </c>
      <c r="AC124" s="606"/>
      <c r="AD124" s="606"/>
      <c r="AE124" s="606"/>
      <c r="AF124" s="60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2">
        <f>AB123-AB121</f>
        <v>0</v>
      </c>
      <c r="AC125" s="612"/>
      <c r="AD125" s="612"/>
      <c r="AE125" s="612"/>
      <c r="AF125" s="612"/>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9">
        <f>AB124-AB122</f>
        <v>6000</v>
      </c>
      <c r="AC126" s="659"/>
      <c r="AD126" s="659"/>
      <c r="AE126" s="659"/>
      <c r="AF126" s="659"/>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2">
        <f>1000*AB120</f>
        <v>1000</v>
      </c>
      <c r="AC127" s="662"/>
      <c r="AD127" s="662"/>
      <c r="AE127" s="662"/>
      <c r="AF127" s="662"/>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3">
        <v>6000</v>
      </c>
      <c r="AC128" s="663"/>
      <c r="AD128" s="663"/>
      <c r="AE128" s="663"/>
      <c r="AF128" s="66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1">
        <f>IFERROR(AB128/AB122*100,0)</f>
        <v>1.4285714285714286</v>
      </c>
      <c r="AC129" s="611"/>
      <c r="AD129" s="611"/>
      <c r="AE129" s="611"/>
      <c r="AF129" s="61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30"/>
      <c r="AB131" s="630"/>
      <c r="AC131" s="630"/>
      <c r="AD131" s="630"/>
      <c r="AE131" s="630"/>
      <c r="AF131" s="630"/>
      <c r="AG131" s="630"/>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1">
        <v>2</v>
      </c>
      <c r="AC132" s="631"/>
      <c r="AD132" s="631"/>
      <c r="AE132" s="631"/>
      <c r="AF132" s="631"/>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6"/>
      <c r="AC133" s="606"/>
      <c r="AD133" s="606"/>
      <c r="AE133" s="606"/>
      <c r="AF133" s="606"/>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6">
        <v>350000</v>
      </c>
      <c r="AC134" s="606"/>
      <c r="AD134" s="606"/>
      <c r="AE134" s="606"/>
      <c r="AF134" s="60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7"/>
      <c r="AC135" s="607"/>
      <c r="AD135" s="607"/>
      <c r="AE135" s="607"/>
      <c r="AF135" s="607"/>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6">
        <v>362000</v>
      </c>
      <c r="AC136" s="606"/>
      <c r="AD136" s="606"/>
      <c r="AE136" s="606"/>
      <c r="AF136" s="60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2">
        <f>AB135-AB133</f>
        <v>0</v>
      </c>
      <c r="AC137" s="612"/>
      <c r="AD137" s="612"/>
      <c r="AE137" s="612"/>
      <c r="AF137" s="612"/>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9">
        <f>AB136-AB134</f>
        <v>12000</v>
      </c>
      <c r="AC138" s="659"/>
      <c r="AD138" s="659"/>
      <c r="AE138" s="659"/>
      <c r="AF138" s="659"/>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2">
        <f>1000*AB132</f>
        <v>2000</v>
      </c>
      <c r="AC139" s="662"/>
      <c r="AD139" s="662"/>
      <c r="AE139" s="662"/>
      <c r="AF139" s="662"/>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3">
        <v>12000</v>
      </c>
      <c r="AC140" s="663"/>
      <c r="AD140" s="663"/>
      <c r="AE140" s="663"/>
      <c r="AF140" s="66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1">
        <f>IFERROR(AB140/AB134*100,0)</f>
        <v>3.4285714285714288</v>
      </c>
      <c r="AC141" s="611"/>
      <c r="AD141" s="611"/>
      <c r="AE141" s="611"/>
      <c r="AF141" s="61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1</v>
      </c>
    </row>
    <row r="146" spans="1:36" ht="15.6" customHeight="1">
      <c r="A146" s="16"/>
      <c r="B146" s="48"/>
      <c r="C146" s="48" t="s">
        <v>334</v>
      </c>
      <c r="D146" s="48"/>
      <c r="E146" s="48"/>
      <c r="F146" s="48"/>
      <c r="G146" s="48"/>
      <c r="H146" s="48"/>
      <c r="I146" s="48"/>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61" t="s">
        <v>1783</v>
      </c>
      <c r="D149" s="661"/>
      <c r="E149" s="661"/>
      <c r="F149" s="661"/>
      <c r="G149" s="661"/>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7" t="s">
        <v>335</v>
      </c>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8">
        <v>6</v>
      </c>
      <c r="F154" s="628"/>
      <c r="G154" s="48" t="s">
        <v>16</v>
      </c>
      <c r="H154" s="628">
        <v>9</v>
      </c>
      <c r="I154" s="628"/>
      <c r="J154" s="48" t="s">
        <v>264</v>
      </c>
      <c r="K154" s="628">
        <v>30</v>
      </c>
      <c r="L154" s="628"/>
      <c r="M154" s="48" t="s">
        <v>18</v>
      </c>
      <c r="N154" s="48"/>
      <c r="O154" s="48"/>
      <c r="P154" s="48" t="s">
        <v>336</v>
      </c>
      <c r="Q154" s="48"/>
      <c r="R154" s="48"/>
      <c r="S154" s="48"/>
      <c r="T154" s="629" t="s">
        <v>1776</v>
      </c>
      <c r="U154" s="629"/>
      <c r="V154" s="629"/>
      <c r="W154" s="629"/>
      <c r="X154" s="629"/>
      <c r="Y154" s="629"/>
      <c r="Z154" s="629"/>
      <c r="AA154" s="629"/>
      <c r="AB154" s="629"/>
      <c r="AC154" s="629"/>
      <c r="AD154" s="629"/>
      <c r="AE154" s="629"/>
      <c r="AF154" s="629"/>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0WZ2OM8q3txHoc1vaNhTGZW77ieEIF8ZPtfSUMlCdOhFUy2zXNDLXSHZ6D44jgxR4UgxF55AhIsSP/MlGBp/iQ==" saltValue="veiPm5TkPlWt5z1wsI5DI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5" t="s">
        <v>390</v>
      </c>
      <c r="B2" s="585"/>
      <c r="C2" s="585"/>
      <c r="D2" s="585"/>
      <c r="E2" s="585"/>
      <c r="F2" s="585"/>
      <c r="G2" s="585"/>
      <c r="H2" s="585"/>
      <c r="I2" s="585"/>
      <c r="J2" s="585"/>
      <c r="K2" s="585"/>
      <c r="L2" s="585"/>
      <c r="M2" s="585"/>
      <c r="N2" s="585"/>
      <c r="O2" s="585"/>
      <c r="P2" s="585"/>
      <c r="Q2" s="585"/>
      <c r="R2" s="585"/>
      <c r="S2" s="585"/>
      <c r="T2" s="585"/>
      <c r="U2" s="586"/>
      <c r="V2" s="586"/>
      <c r="W2" s="634" t="s">
        <v>391</v>
      </c>
      <c r="X2" s="634"/>
      <c r="Y2" s="634"/>
      <c r="Z2" s="634"/>
      <c r="AA2" s="634"/>
      <c r="AB2" s="634"/>
      <c r="AC2" s="634"/>
      <c r="AD2" s="634"/>
      <c r="AE2" s="634"/>
      <c r="AF2" s="634"/>
      <c r="AG2" s="634"/>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1234567</v>
      </c>
      <c r="Y4" s="705"/>
      <c r="Z4" s="705"/>
      <c r="AA4" s="705"/>
      <c r="AB4" s="705"/>
      <c r="AC4" s="705"/>
      <c r="AD4" s="705"/>
      <c r="AE4" s="705"/>
      <c r="AF4" s="705"/>
      <c r="AG4" s="706"/>
    </row>
    <row r="5" spans="1:43" ht="16.149999999999999" customHeight="1">
      <c r="A5" s="3"/>
      <c r="B5" s="3"/>
      <c r="C5" s="3"/>
      <c r="D5" s="3"/>
      <c r="E5" s="3"/>
      <c r="F5" s="3"/>
      <c r="G5" s="3"/>
      <c r="H5" s="3"/>
      <c r="I5" s="3"/>
      <c r="J5" s="3"/>
      <c r="K5" s="3"/>
      <c r="L5" s="3"/>
      <c r="M5" s="3"/>
      <c r="N5" s="3"/>
      <c r="O5" s="3"/>
      <c r="P5" s="3"/>
      <c r="Q5" s="3"/>
      <c r="R5" s="3"/>
      <c r="S5" s="587" t="s">
        <v>258</v>
      </c>
      <c r="T5" s="587"/>
      <c r="U5" s="587"/>
      <c r="V5" s="587"/>
      <c r="W5" s="588"/>
      <c r="X5" s="638" t="str">
        <f>IF('様式95_外来・在宅ベースアップ評価料（Ⅰ）'!H6=0,"",'様式95_外来・在宅ベースアップ評価料（Ⅰ）'!H6)</f>
        <v>●●歯科医院</v>
      </c>
      <c r="Y5" s="705"/>
      <c r="Z5" s="705"/>
      <c r="AA5" s="705"/>
      <c r="AB5" s="705"/>
      <c r="AC5" s="705"/>
      <c r="AD5" s="705"/>
      <c r="AE5" s="705"/>
      <c r="AF5" s="705"/>
      <c r="AG5" s="706"/>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10" t="s">
        <v>1503</v>
      </c>
      <c r="C9" s="711"/>
      <c r="D9" s="712" t="s">
        <v>261</v>
      </c>
      <c r="E9" s="713"/>
      <c r="F9" s="713"/>
      <c r="G9" s="713"/>
      <c r="H9" s="713"/>
      <c r="I9" s="713"/>
      <c r="J9" s="713"/>
      <c r="K9" s="713"/>
      <c r="L9" s="713"/>
      <c r="M9" s="713"/>
      <c r="N9" s="713"/>
      <c r="O9" s="713"/>
      <c r="P9" s="713"/>
      <c r="Q9" s="713"/>
      <c r="R9" s="713"/>
      <c r="S9" s="713"/>
      <c r="T9" s="713"/>
      <c r="U9" s="713"/>
      <c r="V9" s="713"/>
      <c r="W9" s="713"/>
      <c r="X9" s="713"/>
      <c r="Y9" s="713"/>
      <c r="Z9" s="713"/>
      <c r="AA9" s="3"/>
      <c r="AB9" s="3"/>
      <c r="AC9" s="3"/>
      <c r="AD9" s="3"/>
      <c r="AE9" s="3"/>
      <c r="AF9" s="3"/>
      <c r="AG9" s="3"/>
    </row>
    <row r="10" spans="1:43" ht="16.149999999999999" hidden="1" customHeight="1" outlineLevel="1" thickBot="1">
      <c r="A10" s="3"/>
      <c r="B10" s="710" t="s">
        <v>1503</v>
      </c>
      <c r="C10" s="711"/>
      <c r="D10" s="714" t="s">
        <v>262</v>
      </c>
      <c r="E10" s="715"/>
      <c r="F10" s="715"/>
      <c r="G10" s="715"/>
      <c r="H10" s="715"/>
      <c r="I10" s="715"/>
      <c r="J10" s="715"/>
      <c r="K10" s="715"/>
      <c r="L10" s="715"/>
      <c r="M10" s="715"/>
      <c r="N10" s="715"/>
      <c r="O10" s="715"/>
      <c r="P10" s="715"/>
      <c r="Q10" s="715"/>
      <c r="R10" s="715"/>
      <c r="S10" s="715"/>
      <c r="T10" s="715"/>
      <c r="U10" s="715"/>
      <c r="V10" s="715"/>
      <c r="W10" s="715"/>
      <c r="X10" s="715"/>
      <c r="Y10" s="715"/>
      <c r="Z10" s="715"/>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25" t="s">
        <v>15</v>
      </c>
      <c r="C13" s="644"/>
      <c r="D13" s="644"/>
      <c r="E13" s="707" t="str">
        <f>IF('別添_計画書（病院及び有床診療所）'!E16=0,"",'別添_計画書（病院及び有床診療所）'!E16)</f>
        <v/>
      </c>
      <c r="F13" s="707"/>
      <c r="G13" s="20" t="s">
        <v>16</v>
      </c>
      <c r="H13" s="707" t="str">
        <f>IF('別添_計画書（病院及び有床診療所）'!H16=0,"",'別添_計画書（病院及び有床診療所）'!H16)</f>
        <v/>
      </c>
      <c r="I13" s="707"/>
      <c r="J13" s="20" t="s">
        <v>264</v>
      </c>
      <c r="K13" s="20"/>
      <c r="L13" s="20" t="s">
        <v>265</v>
      </c>
      <c r="M13" s="20" t="s">
        <v>15</v>
      </c>
      <c r="N13" s="20"/>
      <c r="O13" s="707" t="str">
        <f>IF('別添_計画書（病院及び有床診療所）'!O16=0,"",'別添_計画書（病院及び有床診療所）'!O16)</f>
        <v/>
      </c>
      <c r="P13" s="707"/>
      <c r="Q13" s="20" t="s">
        <v>16</v>
      </c>
      <c r="R13" s="707" t="str">
        <f>IF('別添_計画書（病院及び有床診療所）'!R16=0,"",'別添_計画書（病院及び有床診療所）'!R16)</f>
        <v/>
      </c>
      <c r="S13" s="707"/>
      <c r="T13" s="21" t="s">
        <v>264</v>
      </c>
      <c r="V13" s="708">
        <f>'別添_計画書（病院及び有床診療所）'!V16</f>
        <v>1</v>
      </c>
      <c r="W13" s="708"/>
      <c r="X13" s="708"/>
      <c r="Y13" s="709"/>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5" t="s">
        <v>15</v>
      </c>
      <c r="C16" s="644"/>
      <c r="D16" s="644"/>
      <c r="E16" s="707" t="str">
        <f>IF('別添_計画書（病院及び有床診療所）'!E21=0,"",'別添_計画書（病院及び有床診療所）'!E21)</f>
        <v/>
      </c>
      <c r="F16" s="707"/>
      <c r="G16" s="20" t="s">
        <v>16</v>
      </c>
      <c r="H16" s="707" t="str">
        <f>IF('別添_計画書（病院及び有床診療所）'!H21=0,"",'別添_計画書（病院及び有床診療所）'!H21)</f>
        <v/>
      </c>
      <c r="I16" s="707"/>
      <c r="J16" s="20" t="s">
        <v>264</v>
      </c>
      <c r="K16" s="20"/>
      <c r="L16" s="20" t="s">
        <v>265</v>
      </c>
      <c r="M16" s="20" t="s">
        <v>15</v>
      </c>
      <c r="N16" s="20"/>
      <c r="O16" s="600"/>
      <c r="P16" s="600"/>
      <c r="Q16" s="20" t="s">
        <v>16</v>
      </c>
      <c r="R16" s="600"/>
      <c r="S16" s="600"/>
      <c r="T16" s="21" t="s">
        <v>264</v>
      </c>
      <c r="V16" s="708">
        <f>IFERROR(IF(E16=O16,R16-H16+1,IF(O16-E16=1,12-H16+1+R16,IF(O16-E16=2,12-H16+1+R16+12,"エラー"))),1)</f>
        <v>1</v>
      </c>
      <c r="W16" s="708"/>
      <c r="X16" s="708"/>
      <c r="Y16" s="709"/>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700"/>
      <c r="S19" s="701"/>
      <c r="T19" s="701"/>
      <c r="U19" s="701"/>
      <c r="V19" s="701"/>
      <c r="W19" s="701"/>
      <c r="X19" s="701"/>
      <c r="Y19" s="428"/>
      <c r="Z19" s="428"/>
      <c r="AA19" s="428"/>
      <c r="AB19" s="428"/>
      <c r="AC19" s="702"/>
      <c r="AD19" s="702"/>
      <c r="AE19" s="702"/>
      <c r="AF19" s="702"/>
      <c r="AG19" s="429"/>
    </row>
    <row r="20" spans="1:33" ht="16.149999999999999" hidden="1" customHeight="1" outlineLevel="1">
      <c r="A20" s="430"/>
      <c r="B20" s="691" t="s">
        <v>393</v>
      </c>
      <c r="C20" s="691"/>
      <c r="D20" s="691"/>
      <c r="E20" s="691"/>
      <c r="F20" s="691"/>
      <c r="G20" s="691"/>
      <c r="H20" s="691"/>
      <c r="I20" s="691"/>
      <c r="J20" s="691"/>
      <c r="K20" s="691"/>
      <c r="L20" s="691"/>
      <c r="M20" s="691"/>
      <c r="N20" s="691"/>
      <c r="O20" s="691"/>
      <c r="P20" s="691"/>
      <c r="Q20" s="691"/>
      <c r="R20" s="691"/>
      <c r="S20" s="692" t="s">
        <v>394</v>
      </c>
      <c r="T20" s="693"/>
      <c r="U20" s="693"/>
      <c r="V20" s="693"/>
      <c r="W20" s="693"/>
      <c r="X20" s="693"/>
      <c r="Y20" s="693"/>
      <c r="Z20" s="693"/>
      <c r="AA20" s="703"/>
      <c r="AB20" s="692" t="s">
        <v>113</v>
      </c>
      <c r="AC20" s="693"/>
      <c r="AD20" s="693"/>
      <c r="AE20" s="693"/>
      <c r="AF20" s="693"/>
      <c r="AG20" s="694"/>
    </row>
    <row r="21" spans="1:33" ht="16.149999999999999" hidden="1" customHeight="1" outlineLevel="1">
      <c r="A21" s="430"/>
      <c r="B21" s="431" t="s">
        <v>395</v>
      </c>
      <c r="C21" s="432" t="s">
        <v>15</v>
      </c>
      <c r="D21" s="689" t="str">
        <f>IF('別添_計画書（病院及び有床診療所）'!E21=0,"",'別添_計画書（病院及び有床診療所）'!E21)</f>
        <v/>
      </c>
      <c r="E21" s="689"/>
      <c r="F21" s="433" t="s">
        <v>16</v>
      </c>
      <c r="G21" s="689" t="str">
        <f>IF('別添_計画書（病院及び有床診療所）'!H21=0,"",'別添_計画書（病院及び有床診療所）'!H21)</f>
        <v/>
      </c>
      <c r="H21" s="689"/>
      <c r="I21" s="433" t="s">
        <v>264</v>
      </c>
      <c r="J21" s="433" t="s">
        <v>396</v>
      </c>
      <c r="K21" s="433" t="s">
        <v>397</v>
      </c>
      <c r="L21" s="433"/>
      <c r="M21" s="697"/>
      <c r="N21" s="697"/>
      <c r="O21" s="434" t="s">
        <v>16</v>
      </c>
      <c r="P21" s="697"/>
      <c r="Q21" s="697"/>
      <c r="R21" s="435" t="s">
        <v>264</v>
      </c>
      <c r="S21" s="432"/>
      <c r="T21" s="704" t="str">
        <f>'別添_計画書（病院及び有床診療所）'!P31</f>
        <v>算定不可</v>
      </c>
      <c r="U21" s="704"/>
      <c r="V21" s="704"/>
      <c r="W21" s="704"/>
      <c r="X21" s="704"/>
      <c r="Y21" s="704"/>
      <c r="Z21" s="704"/>
      <c r="AA21" s="433"/>
      <c r="AB21" s="421"/>
      <c r="AC21" s="699" t="str">
        <f>IFERROR(IF(T21="","-",VLOOKUP(T21,'リスト（入院）'!C:D,2,FALSE)),"-")</f>
        <v>-</v>
      </c>
      <c r="AD21" s="699"/>
      <c r="AE21" s="699"/>
      <c r="AF21" s="699"/>
      <c r="AG21" s="436" t="s">
        <v>276</v>
      </c>
    </row>
    <row r="22" spans="1:33" ht="16.149999999999999" hidden="1" customHeight="1" outlineLevel="1">
      <c r="A22" s="430"/>
      <c r="B22" s="431" t="s">
        <v>398</v>
      </c>
      <c r="C22" s="432" t="s">
        <v>15</v>
      </c>
      <c r="D22" s="697"/>
      <c r="E22" s="697"/>
      <c r="F22" s="433" t="s">
        <v>16</v>
      </c>
      <c r="G22" s="697"/>
      <c r="H22" s="697"/>
      <c r="I22" s="433" t="s">
        <v>264</v>
      </c>
      <c r="J22" s="433" t="s">
        <v>396</v>
      </c>
      <c r="K22" s="433" t="s">
        <v>397</v>
      </c>
      <c r="L22" s="433"/>
      <c r="M22" s="697"/>
      <c r="N22" s="697"/>
      <c r="O22" s="434" t="s">
        <v>16</v>
      </c>
      <c r="P22" s="697"/>
      <c r="Q22" s="697"/>
      <c r="R22" s="435" t="s">
        <v>264</v>
      </c>
      <c r="S22" s="432"/>
      <c r="T22" s="698"/>
      <c r="U22" s="698"/>
      <c r="V22" s="698"/>
      <c r="W22" s="698"/>
      <c r="X22" s="698"/>
      <c r="Y22" s="698"/>
      <c r="Z22" s="698"/>
      <c r="AA22" s="433"/>
      <c r="AB22" s="421"/>
      <c r="AC22" s="699" t="str">
        <f>IFERROR(IF(T22="","-",VLOOKUP(T22,'リスト（入院）'!C:D,2,FALSE)),"-")</f>
        <v>-</v>
      </c>
      <c r="AD22" s="699"/>
      <c r="AE22" s="699"/>
      <c r="AF22" s="699"/>
      <c r="AG22" s="436" t="s">
        <v>276</v>
      </c>
    </row>
    <row r="23" spans="1:33" ht="16.149999999999999" hidden="1" customHeight="1" outlineLevel="1">
      <c r="A23" s="430"/>
      <c r="B23" s="431" t="s">
        <v>399</v>
      </c>
      <c r="C23" s="432" t="s">
        <v>15</v>
      </c>
      <c r="D23" s="697"/>
      <c r="E23" s="697"/>
      <c r="F23" s="433" t="s">
        <v>16</v>
      </c>
      <c r="G23" s="697"/>
      <c r="H23" s="697"/>
      <c r="I23" s="433" t="s">
        <v>264</v>
      </c>
      <c r="J23" s="433" t="s">
        <v>396</v>
      </c>
      <c r="K23" s="433" t="s">
        <v>397</v>
      </c>
      <c r="L23" s="433"/>
      <c r="M23" s="697"/>
      <c r="N23" s="697"/>
      <c r="O23" s="434" t="s">
        <v>16</v>
      </c>
      <c r="P23" s="697"/>
      <c r="Q23" s="697"/>
      <c r="R23" s="435" t="s">
        <v>264</v>
      </c>
      <c r="S23" s="432"/>
      <c r="T23" s="698"/>
      <c r="U23" s="698"/>
      <c r="V23" s="698"/>
      <c r="W23" s="698"/>
      <c r="X23" s="698"/>
      <c r="Y23" s="698"/>
      <c r="Z23" s="698"/>
      <c r="AA23" s="433"/>
      <c r="AB23" s="421"/>
      <c r="AC23" s="699" t="str">
        <f>IFERROR(IF(T23="","-",VLOOKUP(T23,'リスト（入院）'!C:D,2,FALSE)),"-")</f>
        <v>-</v>
      </c>
      <c r="AD23" s="699"/>
      <c r="AE23" s="699"/>
      <c r="AF23" s="699"/>
      <c r="AG23" s="436" t="s">
        <v>276</v>
      </c>
    </row>
    <row r="24" spans="1:33" ht="16.149999999999999" hidden="1" customHeight="1" outlineLevel="1">
      <c r="A24" s="430"/>
      <c r="B24" s="437" t="s">
        <v>400</v>
      </c>
      <c r="C24" s="432" t="s">
        <v>15</v>
      </c>
      <c r="D24" s="697"/>
      <c r="E24" s="697"/>
      <c r="F24" s="433" t="s">
        <v>16</v>
      </c>
      <c r="G24" s="697"/>
      <c r="H24" s="697"/>
      <c r="I24" s="433" t="s">
        <v>264</v>
      </c>
      <c r="J24" s="433" t="s">
        <v>396</v>
      </c>
      <c r="K24" s="433" t="s">
        <v>397</v>
      </c>
      <c r="L24" s="433"/>
      <c r="M24" s="697"/>
      <c r="N24" s="697"/>
      <c r="O24" s="434" t="s">
        <v>16</v>
      </c>
      <c r="P24" s="697"/>
      <c r="Q24" s="697"/>
      <c r="R24" s="435" t="s">
        <v>264</v>
      </c>
      <c r="S24" s="432"/>
      <c r="T24" s="698"/>
      <c r="U24" s="698"/>
      <c r="V24" s="698"/>
      <c r="W24" s="698"/>
      <c r="X24" s="698"/>
      <c r="Y24" s="698"/>
      <c r="Z24" s="698"/>
      <c r="AA24" s="433"/>
      <c r="AB24" s="421"/>
      <c r="AC24" s="699" t="str">
        <f>IFERROR(IF(T24="","-",VLOOKUP(T24,'リスト（入院）'!C:D,2,FALSE)),"-")</f>
        <v>-</v>
      </c>
      <c r="AD24" s="699"/>
      <c r="AE24" s="699"/>
      <c r="AF24" s="69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6"/>
      <c r="AD25" s="696"/>
      <c r="AE25" s="696"/>
      <c r="AF25" s="696"/>
      <c r="AG25" s="436"/>
    </row>
    <row r="26" spans="1:33" ht="16.149999999999999" hidden="1" customHeight="1" outlineLevel="1">
      <c r="A26" s="430"/>
      <c r="B26" s="691" t="s">
        <v>393</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2" t="s">
        <v>402</v>
      </c>
      <c r="AC26" s="693"/>
      <c r="AD26" s="693"/>
      <c r="AE26" s="693"/>
      <c r="AF26" s="693"/>
      <c r="AG26" s="694"/>
    </row>
    <row r="27" spans="1:33" ht="16.149999999999999" hidden="1" customHeight="1" outlineLevel="1">
      <c r="A27" s="430"/>
      <c r="B27" s="431" t="s">
        <v>395</v>
      </c>
      <c r="C27" s="432" t="s">
        <v>15</v>
      </c>
      <c r="D27" s="689" t="str">
        <f>IF(D21="","",D21)</f>
        <v/>
      </c>
      <c r="E27" s="689"/>
      <c r="F27" s="433" t="s">
        <v>16</v>
      </c>
      <c r="G27" s="689" t="str">
        <f>IF(G21="","",G21)</f>
        <v/>
      </c>
      <c r="H27" s="689"/>
      <c r="I27" s="433" t="s">
        <v>264</v>
      </c>
      <c r="J27" s="433" t="s">
        <v>396</v>
      </c>
      <c r="K27" s="433" t="s">
        <v>397</v>
      </c>
      <c r="L27" s="433"/>
      <c r="M27" s="689" t="str">
        <f>IF(M21="","",M21)</f>
        <v/>
      </c>
      <c r="N27" s="689"/>
      <c r="O27" s="434" t="s">
        <v>16</v>
      </c>
      <c r="P27" s="689" t="str">
        <f>IF(P21="","",P21)</f>
        <v/>
      </c>
      <c r="Q27" s="689"/>
      <c r="R27" s="434" t="s">
        <v>264</v>
      </c>
      <c r="S27" s="440"/>
      <c r="T27" s="440"/>
      <c r="U27" s="440"/>
      <c r="V27" s="440"/>
      <c r="W27" s="440"/>
      <c r="X27" s="440"/>
      <c r="Y27" s="440"/>
      <c r="Z27" s="440"/>
      <c r="AA27" s="441"/>
      <c r="AB27" s="421"/>
      <c r="AC27" s="695"/>
      <c r="AD27" s="695"/>
      <c r="AE27" s="695"/>
      <c r="AF27" s="695"/>
      <c r="AG27" s="436" t="s">
        <v>278</v>
      </c>
    </row>
    <row r="28" spans="1:33" ht="16.149999999999999" hidden="1" customHeight="1" outlineLevel="1">
      <c r="A28" s="430"/>
      <c r="B28" s="431" t="s">
        <v>398</v>
      </c>
      <c r="C28" s="432" t="s">
        <v>15</v>
      </c>
      <c r="D28" s="689" t="str">
        <f>IF(D22="","",D22)</f>
        <v/>
      </c>
      <c r="E28" s="689"/>
      <c r="F28" s="433" t="s">
        <v>16</v>
      </c>
      <c r="G28" s="689" t="str">
        <f>IF(G22="","",G22)</f>
        <v/>
      </c>
      <c r="H28" s="689"/>
      <c r="I28" s="433" t="s">
        <v>264</v>
      </c>
      <c r="J28" s="433" t="s">
        <v>396</v>
      </c>
      <c r="K28" s="433" t="s">
        <v>397</v>
      </c>
      <c r="L28" s="433"/>
      <c r="M28" s="689" t="str">
        <f>IF(M22="","",M22)</f>
        <v/>
      </c>
      <c r="N28" s="689"/>
      <c r="O28" s="434" t="s">
        <v>16</v>
      </c>
      <c r="P28" s="689" t="str">
        <f>IF(P22="","",P22)</f>
        <v/>
      </c>
      <c r="Q28" s="689"/>
      <c r="R28" s="434" t="s">
        <v>264</v>
      </c>
      <c r="S28" s="440"/>
      <c r="T28" s="440"/>
      <c r="U28" s="440"/>
      <c r="V28" s="440"/>
      <c r="W28" s="440"/>
      <c r="X28" s="440"/>
      <c r="Y28" s="440"/>
      <c r="Z28" s="440"/>
      <c r="AA28" s="441"/>
      <c r="AB28" s="421"/>
      <c r="AC28" s="695"/>
      <c r="AD28" s="695"/>
      <c r="AE28" s="695"/>
      <c r="AF28" s="695"/>
      <c r="AG28" s="436" t="s">
        <v>278</v>
      </c>
    </row>
    <row r="29" spans="1:33" ht="16.149999999999999" hidden="1" customHeight="1" outlineLevel="1">
      <c r="A29" s="430"/>
      <c r="B29" s="431" t="s">
        <v>399</v>
      </c>
      <c r="C29" s="432" t="s">
        <v>15</v>
      </c>
      <c r="D29" s="689" t="str">
        <f>IF(D23="","",D23)</f>
        <v/>
      </c>
      <c r="E29" s="689"/>
      <c r="F29" s="433" t="s">
        <v>16</v>
      </c>
      <c r="G29" s="689" t="str">
        <f>IF(G23="","",G23)</f>
        <v/>
      </c>
      <c r="H29" s="689"/>
      <c r="I29" s="433" t="s">
        <v>264</v>
      </c>
      <c r="J29" s="433" t="s">
        <v>396</v>
      </c>
      <c r="K29" s="433" t="s">
        <v>397</v>
      </c>
      <c r="L29" s="433"/>
      <c r="M29" s="689" t="str">
        <f>IF(M23="","",M23)</f>
        <v/>
      </c>
      <c r="N29" s="689"/>
      <c r="O29" s="434" t="s">
        <v>16</v>
      </c>
      <c r="P29" s="689" t="str">
        <f>IF(P23="","",P23)</f>
        <v/>
      </c>
      <c r="Q29" s="689"/>
      <c r="R29" s="434" t="s">
        <v>264</v>
      </c>
      <c r="S29" s="440"/>
      <c r="T29" s="440"/>
      <c r="U29" s="440"/>
      <c r="V29" s="440"/>
      <c r="W29" s="440"/>
      <c r="X29" s="440"/>
      <c r="Y29" s="440"/>
      <c r="Z29" s="440"/>
      <c r="AA29" s="441"/>
      <c r="AB29" s="421"/>
      <c r="AC29" s="695"/>
      <c r="AD29" s="695"/>
      <c r="AE29" s="695"/>
      <c r="AF29" s="695"/>
      <c r="AG29" s="436" t="s">
        <v>278</v>
      </c>
    </row>
    <row r="30" spans="1:33" ht="16.149999999999999" hidden="1" customHeight="1" outlineLevel="1">
      <c r="A30" s="442"/>
      <c r="B30" s="437" t="s">
        <v>400</v>
      </c>
      <c r="C30" s="432" t="s">
        <v>15</v>
      </c>
      <c r="D30" s="689" t="str">
        <f>IF(D24="","",D24)</f>
        <v/>
      </c>
      <c r="E30" s="689"/>
      <c r="F30" s="433" t="s">
        <v>16</v>
      </c>
      <c r="G30" s="689" t="str">
        <f>IF(G24="","",G24)</f>
        <v/>
      </c>
      <c r="H30" s="689"/>
      <c r="I30" s="433" t="s">
        <v>264</v>
      </c>
      <c r="J30" s="433" t="s">
        <v>396</v>
      </c>
      <c r="K30" s="433" t="s">
        <v>397</v>
      </c>
      <c r="L30" s="433"/>
      <c r="M30" s="689" t="str">
        <f>IF(M24="","",M24)</f>
        <v/>
      </c>
      <c r="N30" s="689"/>
      <c r="O30" s="434" t="s">
        <v>16</v>
      </c>
      <c r="P30" s="689" t="str">
        <f>IF(P24="","",P24)</f>
        <v/>
      </c>
      <c r="Q30" s="689"/>
      <c r="R30" s="434" t="s">
        <v>264</v>
      </c>
      <c r="S30" s="440"/>
      <c r="T30" s="434"/>
      <c r="U30" s="434"/>
      <c r="V30" s="434"/>
      <c r="W30" s="434"/>
      <c r="X30" s="434"/>
      <c r="Y30" s="434"/>
      <c r="Z30" s="434"/>
      <c r="AA30" s="434"/>
      <c r="AB30" s="421"/>
      <c r="AC30" s="695"/>
      <c r="AD30" s="695"/>
      <c r="AE30" s="695"/>
      <c r="AF30" s="695"/>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3" t="str">
        <f>IF(AC27="","",SUM(AC27:AF30))</f>
        <v/>
      </c>
      <c r="AD31" s="673"/>
      <c r="AE31" s="673"/>
      <c r="AF31" s="67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0"/>
      <c r="AD32" s="690"/>
      <c r="AE32" s="690"/>
      <c r="AF32" s="690"/>
      <c r="AG32" s="445"/>
    </row>
    <row r="33" spans="1:43" ht="16.149999999999999" hidden="1" customHeight="1" outlineLevel="1">
      <c r="A33" s="430"/>
      <c r="B33" s="691" t="s">
        <v>393</v>
      </c>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2"/>
      <c r="AB33" s="692" t="s">
        <v>405</v>
      </c>
      <c r="AC33" s="693"/>
      <c r="AD33" s="693"/>
      <c r="AE33" s="693"/>
      <c r="AF33" s="693"/>
      <c r="AG33" s="694"/>
    </row>
    <row r="34" spans="1:43" ht="16.149999999999999" hidden="1" customHeight="1" outlineLevel="1">
      <c r="A34" s="430"/>
      <c r="B34" s="431" t="s">
        <v>395</v>
      </c>
      <c r="C34" s="432" t="s">
        <v>15</v>
      </c>
      <c r="D34" s="689" t="str">
        <f>IF(D21="","",D21)</f>
        <v/>
      </c>
      <c r="E34" s="689"/>
      <c r="F34" s="433" t="s">
        <v>16</v>
      </c>
      <c r="G34" s="689" t="str">
        <f>IF(G21="","",G21)</f>
        <v/>
      </c>
      <c r="H34" s="689"/>
      <c r="I34" s="433" t="s">
        <v>264</v>
      </c>
      <c r="J34" s="433" t="s">
        <v>396</v>
      </c>
      <c r="K34" s="433" t="s">
        <v>397</v>
      </c>
      <c r="L34" s="433"/>
      <c r="M34" s="689" t="str">
        <f>IF(M21="","",M21)</f>
        <v/>
      </c>
      <c r="N34" s="689"/>
      <c r="O34" s="434" t="s">
        <v>16</v>
      </c>
      <c r="P34" s="689" t="str">
        <f>IF(P21="","",P21)</f>
        <v/>
      </c>
      <c r="Q34" s="689"/>
      <c r="R34" s="434" t="s">
        <v>264</v>
      </c>
      <c r="S34" s="440"/>
      <c r="T34" s="440"/>
      <c r="U34" s="440"/>
      <c r="V34" s="440"/>
      <c r="W34" s="440"/>
      <c r="X34" s="440"/>
      <c r="Y34" s="440"/>
      <c r="Z34" s="440"/>
      <c r="AA34" s="440"/>
      <c r="AB34" s="421"/>
      <c r="AC34" s="673" t="str">
        <f>IFERROR(AC21*AC27*10,"")</f>
        <v/>
      </c>
      <c r="AD34" s="673"/>
      <c r="AE34" s="673"/>
      <c r="AF34" s="673"/>
      <c r="AG34" s="436" t="s">
        <v>270</v>
      </c>
    </row>
    <row r="35" spans="1:43" ht="16.149999999999999" hidden="1" customHeight="1" outlineLevel="1">
      <c r="A35" s="430"/>
      <c r="B35" s="431" t="s">
        <v>398</v>
      </c>
      <c r="C35" s="432" t="s">
        <v>15</v>
      </c>
      <c r="D35" s="689" t="str">
        <f>IF(D22="","",D22)</f>
        <v/>
      </c>
      <c r="E35" s="689"/>
      <c r="F35" s="433" t="s">
        <v>16</v>
      </c>
      <c r="G35" s="689" t="str">
        <f>IF(G22="","",G22)</f>
        <v/>
      </c>
      <c r="H35" s="689"/>
      <c r="I35" s="433" t="s">
        <v>264</v>
      </c>
      <c r="J35" s="433" t="s">
        <v>396</v>
      </c>
      <c r="K35" s="433" t="s">
        <v>397</v>
      </c>
      <c r="L35" s="433"/>
      <c r="M35" s="689" t="str">
        <f>IF(M22="","",M22)</f>
        <v/>
      </c>
      <c r="N35" s="689"/>
      <c r="O35" s="434" t="s">
        <v>16</v>
      </c>
      <c r="P35" s="689" t="str">
        <f>IF(P22="","",P22)</f>
        <v/>
      </c>
      <c r="Q35" s="689"/>
      <c r="R35" s="434" t="s">
        <v>264</v>
      </c>
      <c r="S35" s="440"/>
      <c r="T35" s="440"/>
      <c r="U35" s="440"/>
      <c r="V35" s="440"/>
      <c r="W35" s="440"/>
      <c r="X35" s="440"/>
      <c r="Y35" s="440"/>
      <c r="Z35" s="440"/>
      <c r="AA35" s="440"/>
      <c r="AB35" s="421"/>
      <c r="AC35" s="673" t="str">
        <f>IFERROR(AC22*AC28*10,"")</f>
        <v/>
      </c>
      <c r="AD35" s="673"/>
      <c r="AE35" s="673"/>
      <c r="AF35" s="673"/>
      <c r="AG35" s="436" t="s">
        <v>270</v>
      </c>
    </row>
    <row r="36" spans="1:43" ht="16.149999999999999" hidden="1" customHeight="1" outlineLevel="1">
      <c r="A36" s="430"/>
      <c r="B36" s="431" t="s">
        <v>399</v>
      </c>
      <c r="C36" s="432" t="s">
        <v>15</v>
      </c>
      <c r="D36" s="689" t="str">
        <f>IF(D23="","",D23)</f>
        <v/>
      </c>
      <c r="E36" s="689"/>
      <c r="F36" s="433" t="s">
        <v>16</v>
      </c>
      <c r="G36" s="689" t="str">
        <f>IF(G23="","",G23)</f>
        <v/>
      </c>
      <c r="H36" s="689"/>
      <c r="I36" s="433" t="s">
        <v>264</v>
      </c>
      <c r="J36" s="433" t="s">
        <v>396</v>
      </c>
      <c r="K36" s="433" t="s">
        <v>397</v>
      </c>
      <c r="L36" s="433"/>
      <c r="M36" s="689" t="str">
        <f>IF(M23="","",M23)</f>
        <v/>
      </c>
      <c r="N36" s="689"/>
      <c r="O36" s="434" t="s">
        <v>16</v>
      </c>
      <c r="P36" s="689" t="str">
        <f>IF(P23="","",P23)</f>
        <v/>
      </c>
      <c r="Q36" s="689"/>
      <c r="R36" s="434" t="s">
        <v>264</v>
      </c>
      <c r="S36" s="440"/>
      <c r="T36" s="440"/>
      <c r="U36" s="440"/>
      <c r="V36" s="440"/>
      <c r="W36" s="440"/>
      <c r="X36" s="440"/>
      <c r="Y36" s="440"/>
      <c r="Z36" s="440"/>
      <c r="AA36" s="440"/>
      <c r="AB36" s="421"/>
      <c r="AC36" s="673" t="str">
        <f>IFERROR(AC23*AC29*10,"")</f>
        <v/>
      </c>
      <c r="AD36" s="673"/>
      <c r="AE36" s="673"/>
      <c r="AF36" s="673"/>
      <c r="AG36" s="436" t="s">
        <v>270</v>
      </c>
    </row>
    <row r="37" spans="1:43" ht="16.149999999999999" hidden="1" customHeight="1" outlineLevel="1">
      <c r="A37" s="430"/>
      <c r="B37" s="446" t="s">
        <v>400</v>
      </c>
      <c r="C37" s="421" t="s">
        <v>15</v>
      </c>
      <c r="D37" s="689" t="str">
        <f>IF(D24="","",D24)</f>
        <v/>
      </c>
      <c r="E37" s="689"/>
      <c r="F37" s="433" t="s">
        <v>16</v>
      </c>
      <c r="G37" s="689" t="str">
        <f>IF(G24="","",G24)</f>
        <v/>
      </c>
      <c r="H37" s="689"/>
      <c r="I37" s="433" t="s">
        <v>264</v>
      </c>
      <c r="J37" s="433" t="s">
        <v>396</v>
      </c>
      <c r="K37" s="433" t="s">
        <v>397</v>
      </c>
      <c r="L37" s="433"/>
      <c r="M37" s="689" t="str">
        <f>IF(M24="","",M24)</f>
        <v/>
      </c>
      <c r="N37" s="689"/>
      <c r="O37" s="434" t="s">
        <v>16</v>
      </c>
      <c r="P37" s="689" t="str">
        <f>IF(P24="","",P24)</f>
        <v/>
      </c>
      <c r="Q37" s="689"/>
      <c r="R37" s="434" t="s">
        <v>264</v>
      </c>
      <c r="S37" s="440"/>
      <c r="T37" s="434"/>
      <c r="U37" s="434"/>
      <c r="V37" s="434"/>
      <c r="W37" s="434"/>
      <c r="X37" s="434"/>
      <c r="Y37" s="434"/>
      <c r="Z37" s="434"/>
      <c r="AA37" s="434"/>
      <c r="AB37" s="421"/>
      <c r="AC37" s="673" t="str">
        <f>IFERROR(AC24*AC30*10,"")</f>
        <v/>
      </c>
      <c r="AD37" s="673"/>
      <c r="AE37" s="673"/>
      <c r="AF37" s="67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3">
        <v>1</v>
      </c>
      <c r="AD38" s="683"/>
      <c r="AE38" s="683"/>
      <c r="AF38" s="683"/>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3">
        <v>2</v>
      </c>
      <c r="AD39" s="683"/>
      <c r="AE39" s="683"/>
      <c r="AF39" s="683"/>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4" t="str">
        <f>IF(AC34="","",SUM(AC34:AF37)-AC38+AC39)</f>
        <v/>
      </c>
      <c r="AD40" s="684"/>
      <c r="AE40" s="684"/>
      <c r="AF40" s="684"/>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6"/>
      <c r="AC42" s="686"/>
      <c r="AD42" s="686"/>
      <c r="AE42" s="686"/>
      <c r="AF42" s="686"/>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3"/>
      <c r="AC43" s="593"/>
      <c r="AD43" s="593"/>
      <c r="AE43" s="593"/>
      <c r="AF43" s="593"/>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SUM(AB42:AF44)</f>
        <v>0</v>
      </c>
      <c r="AC46" s="687"/>
      <c r="AD46" s="687"/>
      <c r="AE46" s="687"/>
      <c r="AF46" s="687"/>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6">
        <f>AB46-AB50+AB51</f>
        <v>0</v>
      </c>
      <c r="AC54" s="616"/>
      <c r="AD54" s="616"/>
      <c r="AE54" s="616"/>
      <c r="AF54" s="616"/>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3"/>
      <c r="AC55" s="653"/>
      <c r="AD55" s="653"/>
      <c r="AE55" s="653"/>
      <c r="AF55" s="653"/>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8" t="str">
        <f>IF(AH55=TRUE,"問題なし","問題あり")</f>
        <v>問題あり</v>
      </c>
      <c r="AC56" s="688"/>
      <c r="AD56" s="688"/>
      <c r="AE56" s="688"/>
      <c r="AF56" s="688"/>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t="str">
        <f>IF(AC57=0,"",AC57)</f>
        <v/>
      </c>
      <c r="AC61" s="599"/>
      <c r="AD61" s="599"/>
      <c r="AE61" s="599"/>
      <c r="AF61" s="599"/>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8"/>
      <c r="AC62" s="678"/>
      <c r="AD62" s="678"/>
      <c r="AE62" s="678"/>
      <c r="AF62" s="678"/>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8"/>
      <c r="AC63" s="678"/>
      <c r="AD63" s="678"/>
      <c r="AE63" s="678"/>
      <c r="AF63" s="678"/>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c r="AC65" s="679"/>
      <c r="AD65" s="679"/>
      <c r="AE65" s="679"/>
      <c r="AF65" s="679"/>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AB59-SUM(AB60:AF65)</f>
        <v>0</v>
      </c>
      <c r="AC66" s="680"/>
      <c r="AD66" s="680"/>
      <c r="AE66" s="680"/>
      <c r="AF66" s="680"/>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1" t="s">
        <v>1531</v>
      </c>
      <c r="AC67" s="681"/>
      <c r="AD67" s="681"/>
      <c r="AE67" s="681"/>
      <c r="AF67" s="681"/>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2" t="str">
        <f>IF(AH67=TRUE,"問題なし","問題あり")</f>
        <v>問題あり</v>
      </c>
      <c r="AC68" s="682"/>
      <c r="AD68" s="682"/>
      <c r="AE68" s="682"/>
      <c r="AF68" s="682"/>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2">
        <f>'別添_計画書（病院及び有床診療所）'!AB69</f>
        <v>0</v>
      </c>
      <c r="AC87" s="672"/>
      <c r="AD87" s="672"/>
      <c r="AE87" s="672"/>
      <c r="AF87" s="672"/>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7">
        <f>'別添_計画書（病院及び有床診療所）'!AB70</f>
        <v>0</v>
      </c>
      <c r="AC88" s="657"/>
      <c r="AD88" s="657"/>
      <c r="AE88" s="657"/>
      <c r="AF88" s="657"/>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677">
        <f>SUM(AB98,AB107,AB116,AB125,AB134)</f>
        <v>0</v>
      </c>
      <c r="AC89" s="677"/>
      <c r="AD89" s="677"/>
      <c r="AE89" s="677"/>
      <c r="AF89" s="677"/>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615">
        <f>AB89-AB88</f>
        <v>0</v>
      </c>
      <c r="AC90" s="615"/>
      <c r="AD90" s="615"/>
      <c r="AE90" s="615"/>
      <c r="AF90" s="615"/>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6">
        <f>SUM(AB100,AB109,AB118,AB127,AB136)</f>
        <v>0</v>
      </c>
      <c r="AC91" s="596"/>
      <c r="AD91" s="596"/>
      <c r="AE91" s="596"/>
      <c r="AF91" s="596"/>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6">
        <f>AB90-AB91</f>
        <v>0</v>
      </c>
      <c r="AC92" s="616"/>
      <c r="AD92" s="616"/>
      <c r="AE92" s="616"/>
      <c r="AF92" s="616"/>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6">
        <f>IFERROR(AB92/AB88*100,0)</f>
        <v>0</v>
      </c>
      <c r="AC93" s="676"/>
      <c r="AD93" s="676"/>
      <c r="AE93" s="676"/>
      <c r="AF93" s="676"/>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2">
        <f>'別添_計画書（病院及び有床診療所）'!AB78</f>
        <v>0</v>
      </c>
      <c r="AC96" s="672"/>
      <c r="AD96" s="672"/>
      <c r="AE96" s="672"/>
      <c r="AF96" s="672"/>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7">
        <f>'別添_計画書（病院及び有床診療所）'!AB79</f>
        <v>0</v>
      </c>
      <c r="AC97" s="657"/>
      <c r="AD97" s="657"/>
      <c r="AE97" s="657"/>
      <c r="AF97" s="657"/>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615">
        <f>AB98-AB97</f>
        <v>0</v>
      </c>
      <c r="AC99" s="615"/>
      <c r="AD99" s="615"/>
      <c r="AE99" s="615"/>
      <c r="AF99" s="615"/>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3"/>
      <c r="AC100" s="593"/>
      <c r="AD100" s="593"/>
      <c r="AE100" s="593"/>
      <c r="AF100" s="593"/>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6">
        <f>AB99-AB100</f>
        <v>0</v>
      </c>
      <c r="AC101" s="616"/>
      <c r="AD101" s="616"/>
      <c r="AE101" s="616"/>
      <c r="AF101" s="616"/>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1">
        <f>IFERROR(AB101/AB97*100,0)</f>
        <v>0</v>
      </c>
      <c r="AC102" s="611"/>
      <c r="AD102" s="611"/>
      <c r="AE102" s="611"/>
      <c r="AF102" s="611"/>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2"/>
      <c r="AB104" s="632"/>
      <c r="AC104" s="632"/>
      <c r="AD104" s="632"/>
      <c r="AE104" s="632"/>
      <c r="AF104" s="632"/>
      <c r="AG104" s="632"/>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2">
        <f>'別添_計画書（病院及び有床診療所）'!AB87</f>
        <v>0</v>
      </c>
      <c r="AC105" s="672"/>
      <c r="AD105" s="672"/>
      <c r="AE105" s="672"/>
      <c r="AF105" s="672"/>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7">
        <f>'別添_計画書（病院及び有床診療所）'!AB88</f>
        <v>0</v>
      </c>
      <c r="AC106" s="657"/>
      <c r="AD106" s="657"/>
      <c r="AE106" s="657"/>
      <c r="AF106" s="657"/>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5">
        <f>AB107-AB106</f>
        <v>0</v>
      </c>
      <c r="AC108" s="615"/>
      <c r="AD108" s="615"/>
      <c r="AE108" s="615"/>
      <c r="AF108" s="615"/>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3"/>
      <c r="AC109" s="593"/>
      <c r="AD109" s="593"/>
      <c r="AE109" s="593"/>
      <c r="AF109" s="593"/>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6">
        <f>AB108-AB109</f>
        <v>0</v>
      </c>
      <c r="AC110" s="616"/>
      <c r="AD110" s="616"/>
      <c r="AE110" s="616"/>
      <c r="AF110" s="616"/>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1">
        <f>IFERROR(AB110/AB106*100,0)</f>
        <v>0</v>
      </c>
      <c r="AC111" s="611"/>
      <c r="AD111" s="611"/>
      <c r="AE111" s="611"/>
      <c r="AF111" s="61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2"/>
      <c r="AB113" s="632"/>
      <c r="AC113" s="632"/>
      <c r="AD113" s="632"/>
      <c r="AE113" s="632"/>
      <c r="AF113" s="632"/>
      <c r="AG113" s="632"/>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2">
        <f>'別添_計画書（病院及び有床診療所）'!AB96</f>
        <v>0</v>
      </c>
      <c r="AC114" s="672"/>
      <c r="AD114" s="672"/>
      <c r="AE114" s="672"/>
      <c r="AF114" s="672"/>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7">
        <f>'別添_計画書（病院及び有床診療所）'!AB97</f>
        <v>0</v>
      </c>
      <c r="AC115" s="657"/>
      <c r="AD115" s="657"/>
      <c r="AE115" s="657"/>
      <c r="AF115" s="657"/>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3"/>
      <c r="AC116" s="613"/>
      <c r="AD116" s="613"/>
      <c r="AE116" s="613"/>
      <c r="AF116" s="613"/>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5">
        <f>AB116-AB115</f>
        <v>0</v>
      </c>
      <c r="AC117" s="615"/>
      <c r="AD117" s="615"/>
      <c r="AE117" s="615"/>
      <c r="AF117" s="615"/>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3"/>
      <c r="AC118" s="593"/>
      <c r="AD118" s="593"/>
      <c r="AE118" s="593"/>
      <c r="AF118" s="593"/>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6">
        <f>AB117-AB118</f>
        <v>0</v>
      </c>
      <c r="AC119" s="616"/>
      <c r="AD119" s="616"/>
      <c r="AE119" s="616"/>
      <c r="AF119" s="616"/>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1">
        <f>IFERROR(AB119/AB115*100,0)</f>
        <v>0</v>
      </c>
      <c r="AC120" s="611"/>
      <c r="AD120" s="611"/>
      <c r="AE120" s="611"/>
      <c r="AF120" s="611"/>
      <c r="AG120" s="154" t="s">
        <v>292</v>
      </c>
    </row>
    <row r="121" spans="1:35" ht="16.350000000000001" customHeight="1">
      <c r="AG121" s="28"/>
    </row>
    <row r="122" spans="1:35" ht="16.350000000000001" customHeight="1" thickBot="1">
      <c r="A122" s="633" t="s">
        <v>317</v>
      </c>
      <c r="B122" s="633"/>
      <c r="C122" s="633"/>
      <c r="D122" s="633"/>
      <c r="E122" s="633"/>
      <c r="F122" s="633"/>
      <c r="G122" s="633"/>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2">
        <f>'別添_計画書（病院及び有床診療所）'!AB105</f>
        <v>0</v>
      </c>
      <c r="AC123" s="672"/>
      <c r="AD123" s="672"/>
      <c r="AE123" s="672"/>
      <c r="AF123" s="672"/>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7">
        <f>'別添_計画書（病院及び有床診療所）'!AB106</f>
        <v>0</v>
      </c>
      <c r="AC124" s="657"/>
      <c r="AD124" s="657"/>
      <c r="AE124" s="657"/>
      <c r="AF124" s="657"/>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3"/>
      <c r="AC125" s="613"/>
      <c r="AD125" s="613"/>
      <c r="AE125" s="613"/>
      <c r="AF125" s="613"/>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5">
        <f>AB125-AB124</f>
        <v>0</v>
      </c>
      <c r="AC126" s="615"/>
      <c r="AD126" s="615"/>
      <c r="AE126" s="615"/>
      <c r="AF126" s="615"/>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3"/>
      <c r="AC127" s="593"/>
      <c r="AD127" s="593"/>
      <c r="AE127" s="593"/>
      <c r="AF127" s="593"/>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6">
        <f>AB126-AB127</f>
        <v>0</v>
      </c>
      <c r="AC128" s="616"/>
      <c r="AD128" s="616"/>
      <c r="AE128" s="616"/>
      <c r="AF128" s="616"/>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1">
        <f>IFERROR(AB128/AB124*100,0)</f>
        <v>0</v>
      </c>
      <c r="AC129" s="611"/>
      <c r="AD129" s="611"/>
      <c r="AE129" s="611"/>
      <c r="AF129" s="61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2"/>
      <c r="AB131" s="632"/>
      <c r="AC131" s="632"/>
      <c r="AD131" s="632"/>
      <c r="AE131" s="632"/>
      <c r="AF131" s="632"/>
      <c r="AG131" s="632"/>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2">
        <f>'別添_計画書（病院及び有床診療所）'!AB114</f>
        <v>0</v>
      </c>
      <c r="AC132" s="672"/>
      <c r="AD132" s="672"/>
      <c r="AE132" s="672"/>
      <c r="AF132" s="672"/>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7">
        <f>'別添_計画書（病院及び有床診療所）'!AB115</f>
        <v>0</v>
      </c>
      <c r="AC133" s="657"/>
      <c r="AD133" s="657"/>
      <c r="AE133" s="657"/>
      <c r="AF133" s="657"/>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3"/>
      <c r="AC134" s="613"/>
      <c r="AD134" s="613"/>
      <c r="AE134" s="613"/>
      <c r="AF134" s="613"/>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5">
        <f>AB134-AB133</f>
        <v>0</v>
      </c>
      <c r="AC135" s="615"/>
      <c r="AD135" s="615"/>
      <c r="AE135" s="615"/>
      <c r="AF135" s="615"/>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3"/>
      <c r="AC136" s="593"/>
      <c r="AD136" s="593"/>
      <c r="AE136" s="593"/>
      <c r="AF136" s="593"/>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6">
        <f>AB135-AB136</f>
        <v>0</v>
      </c>
      <c r="AC137" s="616"/>
      <c r="AD137" s="616"/>
      <c r="AE137" s="616"/>
      <c r="AF137" s="616"/>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1">
        <f>IFERROR(AB137/AB133*100,0)</f>
        <v>0</v>
      </c>
      <c r="AC138" s="611"/>
      <c r="AD138" s="611"/>
      <c r="AE138" s="611"/>
      <c r="AF138" s="611"/>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30"/>
      <c r="AB141" s="630"/>
      <c r="AC141" s="630"/>
      <c r="AD141" s="630"/>
      <c r="AE141" s="630"/>
      <c r="AF141" s="630"/>
      <c r="AG141" s="630"/>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2">
        <f>'別添_計画書（病院及び有床診療所）'!AB124</f>
        <v>0</v>
      </c>
      <c r="AC142" s="672"/>
      <c r="AD142" s="672"/>
      <c r="AE142" s="672"/>
      <c r="AF142" s="672"/>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3">
        <f>'別添_計画書（病院及び有床診療所）'!AB125</f>
        <v>0</v>
      </c>
      <c r="AC143" s="673"/>
      <c r="AD143" s="673"/>
      <c r="AE143" s="673"/>
      <c r="AF143" s="673"/>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'別添_計画書（病院及び有床診療所）'!AB126</f>
        <v>0</v>
      </c>
      <c r="AC144" s="657"/>
      <c r="AD144" s="657"/>
      <c r="AE144" s="657"/>
      <c r="AF144" s="657"/>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4"/>
      <c r="AC145" s="674"/>
      <c r="AD145" s="674"/>
      <c r="AE145" s="674"/>
      <c r="AF145" s="674"/>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5">
        <f>AB145-AB143</f>
        <v>0</v>
      </c>
      <c r="AC147" s="675"/>
      <c r="AD147" s="675"/>
      <c r="AE147" s="675"/>
      <c r="AF147" s="675"/>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2">
        <f>AB146-AB144</f>
        <v>0</v>
      </c>
      <c r="AC148" s="612"/>
      <c r="AD148" s="612"/>
      <c r="AE148" s="612"/>
      <c r="AF148" s="612"/>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6"/>
      <c r="AC149" s="606"/>
      <c r="AD149" s="606"/>
      <c r="AE149" s="606"/>
      <c r="AF149" s="606"/>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8">
        <f>AB148-AB149</f>
        <v>0</v>
      </c>
      <c r="AC150" s="668"/>
      <c r="AD150" s="668"/>
      <c r="AE150" s="668"/>
      <c r="AF150" s="668"/>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9">
        <f>IFERROR(AB150/AB144*100,0)</f>
        <v>0</v>
      </c>
      <c r="AC151" s="669"/>
      <c r="AD151" s="669"/>
      <c r="AE151" s="669"/>
      <c r="AF151" s="66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30"/>
      <c r="AB153" s="630"/>
      <c r="AC153" s="630"/>
      <c r="AD153" s="630"/>
      <c r="AE153" s="630"/>
      <c r="AF153" s="630"/>
      <c r="AG153" s="630"/>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2">
        <f>'別添_計画書（病院及び有床診療所）'!AB136</f>
        <v>0</v>
      </c>
      <c r="AC154" s="672"/>
      <c r="AD154" s="672"/>
      <c r="AE154" s="672"/>
      <c r="AF154" s="672"/>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9">
        <f>'別添_計画書（病院及び有床診療所）'!AB137</f>
        <v>0</v>
      </c>
      <c r="AC155" s="599"/>
      <c r="AD155" s="599"/>
      <c r="AE155" s="599"/>
      <c r="AF155" s="599"/>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7">
        <f>'別添_計画書（病院及び有床診療所）'!AB138</f>
        <v>0</v>
      </c>
      <c r="AC156" s="657"/>
      <c r="AD156" s="657"/>
      <c r="AE156" s="657"/>
      <c r="AF156" s="657"/>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0"/>
      <c r="AC157" s="670"/>
      <c r="AD157" s="670"/>
      <c r="AE157" s="670"/>
      <c r="AF157" s="670"/>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6"/>
      <c r="AC158" s="606"/>
      <c r="AD158" s="606"/>
      <c r="AE158" s="606"/>
      <c r="AF158" s="60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1">
        <f>AB157-AB155</f>
        <v>0</v>
      </c>
      <c r="AC159" s="671"/>
      <c r="AD159" s="671"/>
      <c r="AE159" s="671"/>
      <c r="AF159" s="671"/>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2">
        <f>AB158-AB156</f>
        <v>0</v>
      </c>
      <c r="AC160" s="612"/>
      <c r="AD160" s="612"/>
      <c r="AE160" s="612"/>
      <c r="AF160" s="612"/>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6"/>
      <c r="AC161" s="606"/>
      <c r="AD161" s="606"/>
      <c r="AE161" s="606"/>
      <c r="AF161" s="606"/>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8">
        <f>AB160-AB161</f>
        <v>0</v>
      </c>
      <c r="AC162" s="668"/>
      <c r="AD162" s="668"/>
      <c r="AE162" s="668"/>
      <c r="AF162" s="668"/>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9">
        <f>IFERROR(AB162/AB156*100,0)</f>
        <v>0</v>
      </c>
      <c r="AC163" s="669"/>
      <c r="AD163" s="669"/>
      <c r="AE163" s="669"/>
      <c r="AF163" s="66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8"/>
      <c r="G168" s="628"/>
      <c r="H168" s="3" t="s">
        <v>16</v>
      </c>
      <c r="I168" s="628"/>
      <c r="J168" s="628"/>
      <c r="K168" s="3" t="s">
        <v>264</v>
      </c>
      <c r="L168" s="628"/>
      <c r="M168" s="628"/>
      <c r="N168" s="3" t="s">
        <v>18</v>
      </c>
      <c r="O168" s="3"/>
      <c r="P168" s="3"/>
      <c r="Q168" s="3" t="s">
        <v>444</v>
      </c>
      <c r="R168" s="3"/>
      <c r="S168" s="3"/>
      <c r="T168" s="3"/>
      <c r="U168" s="629"/>
      <c r="V168" s="629"/>
      <c r="W168" s="629"/>
      <c r="X168" s="629"/>
      <c r="Y168" s="629"/>
      <c r="Z168" s="629"/>
      <c r="AA168" s="629"/>
      <c r="AB168" s="629"/>
      <c r="AC168" s="629"/>
      <c r="AD168" s="629"/>
      <c r="AE168" s="629"/>
      <c r="AF168" s="629"/>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