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0AF9C624-9FEE-420A-A31D-5B182E249458}" xr6:coauthVersionLast="47" xr6:coauthVersionMax="47" xr10:uidLastSave="{00000000-0000-0000-0000-000000000000}"/>
  <workbookProtection workbookAlgorithmName="SHA-512" workbookHashValue="9AuTLFhsOWWktKbjUp3XdMIjs72pt5KgdohHYl0U0rBrPDgAp47sTZaNbBM/U0XZa9JYZix5IBmVev3FrG3K6g==" workbookSaltValue="9cmw7UEj9jElHsu9ukNCFg==" workbookSpinCount="100000" lockStructure="1"/>
  <bookViews>
    <workbookView xWindow="2400" yWindow="1095" windowWidth="21600" windowHeight="13905"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<sst xmlns="http://schemas.openxmlformats.org/spreadsheetml/2006/main" count="4572" uniqueCount="1883">
  <si>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</si>
  <si>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</si>
  <si>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</si>
  <si>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</si>
  <si>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</si>
  <si>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</si>
  <si>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</si>
  <si>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</si>
  <si>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</si>
  <si>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</si>
  <si>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</si>
  <si>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</si>
  <si>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</si>
  <si>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</si>
  <si>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</si>
  <si>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</si>
  <si>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</si>
  <si>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</si>
  <si>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</si>
  <si>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</si>
  <si>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</si>
  <si>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</si>
  <si>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</si>
  <si>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</si>
  <si>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</si>
  <si>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</si>
  <si>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</si>
  <si>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</si>
  <si>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</si>
  <si>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</si>
  <si>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</si>
  <si>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</si>
  <si>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</si>
  <si>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</si>
  <si>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</si>
  <si>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</si>
  <si>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</si>
  <si>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</si>
  <si>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</si>
  <si>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</si>
  <si>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</si>
  <si>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</si>
  <si>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</si>
  <si>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</si>
  <si>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</si>
  <si>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</si>
  <si>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</si>
  <si>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</si>
  <si>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</si>
  <si>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</si>
  <si>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</si>
  <si>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</si>
  <si>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</si>
  <si>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</si>
  <si>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</si>
  <si>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</si>
  <si>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</si>
  <si>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</si>
  <si>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</si>
  <si>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</si>
  <si>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</si>
  <si>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</si>
  <si>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</si>
  <si>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</si>
  <si>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</si>
  <si>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</si>
  <si>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</si>
  <si>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</si>
  <si>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</si>
  <si>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</si>
  <si>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</si>
  <si>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</si>
  <si>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</si>
  <si>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</si>
  <si>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</si>
  <si>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</si>
  <si>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</si>
  <si>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</si>
  <si>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</si>
  <si>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</si>
  <si>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</si>
  <si>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</si>
  <si>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</si>
  <si>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</si>
  <si>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</si>
  <si>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</si>
  <si>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</si>
  <si>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</si>
  <si>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</si>
  <si>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</si>
  <si>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</si>
  <si>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</si>
  <si>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</si>
  <si>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</si>
  <si>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</si>
  <si>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</si>
  <si>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</si>
  <si>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</si>
  <si>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</si>
  <si>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</si>
  <si>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</si>
  <si>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</si>
  <si>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</si>
  <si>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</si>
  <si>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</si>
  <si>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</si>
  <si>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</si>
  <si>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</si>
  <si>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</si>
  <si>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</si>
  <si>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</si>
  <si>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</si>
  <si>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</si>
  <si>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</si>
  <si>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</si>
  <si>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</si>
  <si>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</si>
  <si>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</si>
  <si>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</si>
  <si>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</si>
  <si>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</si>
  <si>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</si>
  <si>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</si>
  <si>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</si>
  <si>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</si>
  <si>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</si>
  <si>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</si>
  <si>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</si>
  <si>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</si>
  <si>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</si>
  <si>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</si>
  <si>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</si>
  <si>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</si>
  <si>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</si>
  <si>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</si>
  <si>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</si>
  <si>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</si>
  <si>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</si>
  <si>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</si>
  <si>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</si>
  <si>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</si>
  <si>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</si>
  <si>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</si>
  <si>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</si>
  <si>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</si>
  <si>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</si>
  <si>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</si>
  <si>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</si>
  <si>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</si>
  <si>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</si>
  <si>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</si>
  <si>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</si>
  <si>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</si>
  <si>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</si>
  <si>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</si>
  <si>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</si>
  <si>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</si>
  <si>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</si>
  <si>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</si>
  <si>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</si>
  <si>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</si>
  <si>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</si>
  <si>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</si>
  <si>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</si>
  <si>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</si>
  <si>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</si>
  <si>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</si>
  <si>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</si>
  <si>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</si>
  <si>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</si>
  <si>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</si>
  <si>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</si>
  <si>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</si>
  <si>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</si>
  <si>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</si>
  <si>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</si>
  <si>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</si>
  <si>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</si>
  <si>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</si>
  <si>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</si>
  <si>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</si>
  <si>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</si>
  <si>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</si>
  <si>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</si>
  <si>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</si>
  <si>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</si>
  <si>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</si>
  <si>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</si>
  <si>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</si>
  <si>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</si>
  <si>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</si>
  <si>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</si>
  <si>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</si>
  <si>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</si>
  <si>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</si>
  <si>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</si>
  <si>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</si>
  <si>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</si>
  <si>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</si>
  <si>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</si>
  <si>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</si>
  <si>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</si>
  <si>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</si>
  <si>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</si>
  <si>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</si>
  <si>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</si>
  <si>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</si>
  <si>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</si>
  <si>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</si>
  <si>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</si>
  <si>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</si>
  <si>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</si>
  <si>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</si>
  <si>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</si>
  <si>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</si>
  <si>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</si>
  <si>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</si>
  <si>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</si>
  <si>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</si>
  <si>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</si>
  <si>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</si>
  <si>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</si>
  <si>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</si>
  <si>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</si>
  <si>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</si>
  <si>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</si>
  <si>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</si>
  <si>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</si>
  <si>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</si>
  <si>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</si>
  <si>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</si>
  <si>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</si>
  <si>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</si>
  <si>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</si>
  <si>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</si>
  <si>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</si>
  <si>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</si>
  <si>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</si>
  <si>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</si>
  <si>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</si>
  <si>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</si>
  <si>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</si>
  <si>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</si>
  <si>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</si>
  <si>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</si>
  <si>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</si>
  <si>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</si>
  <si>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</si>
  <si>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</si>
  <si>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</si>
  <si>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</si>
  <si>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</si>
  <si>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</si>
  <si>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</si>
  <si>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</si>
  <si>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</si>
  <si>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</si>
  <si>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</si>
  <si>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</si>
  <si>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</si>
  <si>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</si>
  <si>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</si>
  <si>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</si>
  <si>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</si>
  <si>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</si>
  <si>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</si>
  <si>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</si>
  <si>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</si>
  <si>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</si>
  <si>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</si>
  <si>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</si>
  <si>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</si>
  <si>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</si>
  <si>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</si>
  <si>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</si>
  <si>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</si>
  <si>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</si>
  <si>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</si>
  <si>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</si>
  <si>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</si>
  <si>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</si>
  <si>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</si>
  <si>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</si>
  <si>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</si>
  <si>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</si>
  <si>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</si>
  <si>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</si>
  <si>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</si>
  <si>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</si>
  <si>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</si>
  <si>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</si>
  <si>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</si>
  <si>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</si>
  <si>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</si>
  <si>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</si>
  <si>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</si>
  <si>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</si>
  <si>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</si>
  <si>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</si>
  <si>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</si>
  <si>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</si>
  <si>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</si>
  <si>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</si>
  <si>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</si>
  <si>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</si>
  <si>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</si>
  <si>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</si>
  <si>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</si>
  <si>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</si>
  <si>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</si>
  <si>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</si>
  <si>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</si>
  <si>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</si>
  <si>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</si>
  <si>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</si>
  <si>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</si>
  <si>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</si>
  <si>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</si>
  <si>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</si>
  <si>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</si>
  <si>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</si>
  <si>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</si>
  <si>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</si>
  <si>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</si>
  <si>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</si>
  <si>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</si>
  <si>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</si>
  <si>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</si>
  <si>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</si>
  <si>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</si>
  <si>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</si>
  <si>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</si>
  <si>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</si>
  <si>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</si>
  <si>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</si>
  <si>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</si>
  <si>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</si>
  <si>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</si>
  <si>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</si>
  <si>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</si>
  <si>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</si>
  <si>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</si>
  <si>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</si>
  <si>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</si>
  <si>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</si>
  <si>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</si>
  <si>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</si>
  <si>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</si>
  <si>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</si>
  <si>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</si>
  <si>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</si>
  <si>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</si>
  <si>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</si>
  <si>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</si>
  <si>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</si>
  <si>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</si>
  <si>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</si>
  <si>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</si>
  <si>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</si>
  <si>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</si>
  <si>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</si>
  <si>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</si>
  <si>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</si>
  <si>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</si>
  <si>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</si>
  <si>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</si>
  <si>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</si>
  <si>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</si>
  <si>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</si>
  <si>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</si>
  <si>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</si>
  <si>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</si>
  <si>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</si>
  <si>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</si>
  <si>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</si>
  <si>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</si>
  <si>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</si>
  <si>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</si>
  <si>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</si>
  <si>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</si>
  <si>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</si>
  <si>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</si>
  <si>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</si>
  <si>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</si>
  <si>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</si>
  <si>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</si>
  <si>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</si>
  <si>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</si>
  <si>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</si>
  <si>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</si>
  <si>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</si>
  <si>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</si>
  <si>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</si>
  <si>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</si>
  <si>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</si>
  <si>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</si>
  <si>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</si>
  <si>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</si>
  <si>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</si>
  <si>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</si>
  <si>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</si>
  <si>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</si>
  <si>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</si>
  <si>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</si>
  <si>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</si>
  <si>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</si>
  <si>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</si>
  <si>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</si>
  <si>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</si>
  <si>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</si>
  <si>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</si>
  <si>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</si>
  <si>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</si>
  <si>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</si>
  <si>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</si>
  <si>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</si>
  <si>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</si>
  <si>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</si>
  <si>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</si>
  <si>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</si>
  <si>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</si>
  <si>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</si>
  <si>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</si>
  <si>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</si>
  <si>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</si>
  <si>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</si>
  <si>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</si>
  <si>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</si>
  <si>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</si>
  <si>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</si>
  <si>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</si>
  <si>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</si>
  <si>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</si>
  <si>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</si>
  <si>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</si>
  <si>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</si>
  <si>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</si>
  <si>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</si>
  <si>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</si>
  <si>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</si>
  <si>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</si>
  <si>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</si>
  <si>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</si>
  <si>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</si>
  <si>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</si>
  <si>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</si>
  <si>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</si>
  <si>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</si>
  <si>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</si>
  <si>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</si>
  <si>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</si>
  <si>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</si>
  <si>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</si>
  <si>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</si>
  <si>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</si>
  <si>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</si>
  <si>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</si>
  <si>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</si>
  <si>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</si>
  <si>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</si>
  <si>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</si>
  <si>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</si>
  <si>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</si>
  <si>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</si>
  <si>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</si>
  <si>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</si>
  <si>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</si>
  <si>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</si>
  <si>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</si>
  <si>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</si>
  <si>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</si>
  <si>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</si>
  <si>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</si>
  <si>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</si>
  <si>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</si>
  <si>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</si>
  <si>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</si>
  <si>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</si>
  <si>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</si>
  <si>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</si>
  <si>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</si>
  <si>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</si>
  <si>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</si>
  <si>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</si>
  <si>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</si>
  <si>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</si>
  <si>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</si>
  <si>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</si>
  <si>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</si>
  <si>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</si>
  <si>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</si>
  <si>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</si>
  <si>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</si>
  <si>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</si>
  <si>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</si>
  <si>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</si>
  <si>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</si>
  <si>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</si>
  <si>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</si>
  <si>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</si>
  <si>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</si>
  <si>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</si>
  <si>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</si>
  <si>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</si>
  <si>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</si>
  <si>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</si>
  <si>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</si>
  <si>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</si>
  <si>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</si>
  <si>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</si>
  <si>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</si>
  <si>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</si>
  <si>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</si>
  <si>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</si>
  <si>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</si>
  <si>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</si>
  <si>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</si>
  <si>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</si>
  <si>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</si>
  <si>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</si>
  <si>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</si>
  <si>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</si>
  <si>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</si>
  <si>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</si>
  <si>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</si>
  <si>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</si>
  <si>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</si>
  <si>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</si>
  <si>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</si>
  <si>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</si>
  <si>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</si>
  <si>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</si>
  <si>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</si>
  <si>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</si>
  <si>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</si>
  <si>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</si>
  <si>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</si>
  <si>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</si>
  <si>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</si>
  <si>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</si>
  <si>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</si>
  <si>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</si>
  <si>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</si>
  <si>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</si>
  <si>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</si>
  <si>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</si>
  <si>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</si>
  <si>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</si>
  <si>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</si>
  <si>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</si>
  <si>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</si>
  <si>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</si>
  <si>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</si>
  <si>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</si>
  <si>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</si>
  <si>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</si>
  <si>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</si>
  <si>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</si>
  <si>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</si>
  <si>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</si>
  <si>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</si>
  <si>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</si>
  <si>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</si>
  <si>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</si>
  <si>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</si>
  <si>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</si>
  <si>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</si>
  <si>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</si>
  <si>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</si>
  <si>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</si>
  <si>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</si>
  <si>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</si>
  <si>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</si>
  <si>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</si>
  <si>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</si>
  <si>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</si>
  <si>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</si>
  <si>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</si>
  <si>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</si>
  <si>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</si>
  <si>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</si>
  <si>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</si>
  <si>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</si>
  <si>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</si>
  <si>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</si>
  <si>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</si>
  <si>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</si>
  <si>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</si>
  <si>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</si>
  <si>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</si>
  <si>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</si>
  <si>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</si>
  <si>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</si>
  <si>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</si>
  <si>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</si>
  <si>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</si>
  <si>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</si>
  <si>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</si>
  <si>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</si>
  <si>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</si>
  <si>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</si>
  <si>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</si>
  <si>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</si>
  <si>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</si>
  <si>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</si>
  <si>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</si>
  <si>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</si>
  <si>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</si>
  <si>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</si>
  <si>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</si>
  <si>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</si>
  <si>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</si>
  <si>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</si>
  <si>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</si>
  <si>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</si>
  <si>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</si>
  <si>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</si>
  <si>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</si>
  <si>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</si>
  <si>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</si>
  <si>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</si>
  <si>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</si>
  <si>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</si>
  <si>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</si>
  <si>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</si>
  <si>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</si>
  <si>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</si>
  <si>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</si>
  <si>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</si>
  <si>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</si>
  <si>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</si>
  <si>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</si>
  <si>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</si>
  <si>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</si>
  <si>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</si>
  <si>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</si>
  <si>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</si>
  <si>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</si>
  <si>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</si>
  <si>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</si>
  <si>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</si>
  <si>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</si>
  <si>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</si>
  <si>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</si>
  <si>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</si>
  <si>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</si>
  <si>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</si>
  <si>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</si>
  <si>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</si>
  <si>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</si>
  <si>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</si>
  <si>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</si>
  <si>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</si>
  <si>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</si>
  <si>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</si>
  <si>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</si>
  <si>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</si>
  <si>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</si>
  <si>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</si>
  <si>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</si>
  <si>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</si>
  <si>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</si>
  <si>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</si>
  <si>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</si>
  <si>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</si>
  <si>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</si>
  <si>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</si>
  <si>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</si>
  <si>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</si>
  <si>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</si>
  <si>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</si>
  <si>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</si>
  <si>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</si>
  <si>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</si>
  <si>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</si>
  <si>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</si>
  <si>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</si>
  <si>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</si>
  <si>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</si>
  <si>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</si>
  <si>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</si>
  <si>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</si>
  <si>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</si>
  <si>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</si>
  <si>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</si>
  <si>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</si>
  <si>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</si>
  <si>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</si>
  <si>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</si>
  <si>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</si>
  <si>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</si>
  <si>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</si>
  <si>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</si>
  <si>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</si>
  <si>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</si>
  <si>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</si>
  <si>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</si>
  <si>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</si>
  <si>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</si>
  <si>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</si>
  <si>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</si>
  <si>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</si>
  <si>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</si>
  <si>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</si>
  <si>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</si>
  <si>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</si>
  <si>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</si>
  <si>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</si>
  <si>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</si>
  <si>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</si>
  <si>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</si>
  <si>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</si>
  <si>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</si>
  <si>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</si>
  <si>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</si>
  <si>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</si>
  <si>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</si>
  <si>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</si>
  <si>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</si>
  <si>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</si>
  <si>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</si>
  <si>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</si>
  <si>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</si>
  <si>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</si>
  <si>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</si>
  <si>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</si>
  <si>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</si>
  <si>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</si>
  <si>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</si>
  <si>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</si>
  <si>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</si>
  <si>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</si>
  <si>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</si>
  <si>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</si>
  <si>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</si>
  <si>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</si>
  <si>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</si>
  <si>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</si>
  <si>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</si>
  <si>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</si>
  <si>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</si>
  <si>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</si>
  <si>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</si>
  <si>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</si>
  <si>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</si>
  <si>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</si>
  <si>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</si>
  <si>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</si>
  <si>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</si>
  <si>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</si>
  <si>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</si>
  <si>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</si>
  <si>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</si>
  <si>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</si>
  <si>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</si>
  <si>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</si>
  <si>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</si>
  <si>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</si>
  <si>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</si>
  <si>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</si>
  <si>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</si>
  <si>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</si>
  <si>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</si>
  <si>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</si>
  <si>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</si>
  <si>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</si>
  <si>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</si>
  <si>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</si>
  <si>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</si>
  <si>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</si>
  <si>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</si>
  <si>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</si>
  <si>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</si>
  <si>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</si>
  <si>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</si>
  <si>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</si>
  <si>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</si>
  <si>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</si>
  <si>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</si>
  <si>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</si>
  <si>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</si>
  <si>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</si>
  <si>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</si>
  <si>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</si>
  <si>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</si>
  <si>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</si>
  <si>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</si>
  <si>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</si>
  <si>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</si>
  <si>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</si>
  <si>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</si>
  <si>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</si>
  <si>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</si>
  <si>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</si>
  <si>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</si>
  <si>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</si>
  <si>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</si>
  <si>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</si>
  <si>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</si>
  <si>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</si>
  <si>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</si>
  <si>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</si>
  <si>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</si>
  <si>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</si>
  <si>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</si>
  <si>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</si>
  <si>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</si>
  <si>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</si>
  <si>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</si>
  <si>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</si>
  <si>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</si>
  <si>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</si>
  <si>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</si>
  <si>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</si>
  <si>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</si>
  <si>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</si>
  <si>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</si>
  <si>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</si>
  <si>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</si>
  <si>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</si>
  <si>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</si>
  <si>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</si>
  <si>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</si>
  <si>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</si>
  <si>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</si>
  <si>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</si>
  <si>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</si>
  <si>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</si>
  <si>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</si>
  <si>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</si>
  <si>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</si>
  <si>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</si>
  <si>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</si>
  <si>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</si>
  <si>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</si>
  <si>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</si>
  <si>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</si>
  <si>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</si>
  <si>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</si>
  <si>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</si>
  <si>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</si>
  <si>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</si>
  <si>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</si>
  <si>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</si>
  <si>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</si>
  <si>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</si>
  <si>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</si>
  <si>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</si>
  <si>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</si>
  <si>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</si>
  <si>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</si>
  <si>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</si>
  <si>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</si>
  <si>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</si>
  <si>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</si>
  <si>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</si>
  <si>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</si>
  <si>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</si>
  <si>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</si>
  <si>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</si>
  <si>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</si>
  <si>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</si>
  <si>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</si>
  <si>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</si>
  <si>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</si>
  <si>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</si>
  <si>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</si>
  <si>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</si>
  <si>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</si>
  <si>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</si>
  <si>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</si>
  <si>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</si>
  <si>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</si>
  <si>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</si>
  <si>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</si>
  <si>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</si>
  <si>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</si>
  <si>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</si>
  <si>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</si>
  <si>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</si>
  <si>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</si>
  <si>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</si>
  <si>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</si>
  <si>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</si>
  <si>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</si>
  <si>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</si>
  <si>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</si>
  <si>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</si>
  <si>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</si>
  <si>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</si>
  <si>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</si>
  <si>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</si>
  <si>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</si>
  <si>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</si>
  <si>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</si>
  <si>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</si>
  <si>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</si>
  <si>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</si>
  <si>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</si>
  <si>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</si>
  <si>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</si>
  <si>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</si>
  <si>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</si>
  <si>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</si>
  <si>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</si>
  <si>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</si>
  <si>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</si>
  <si>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</si>
  <si>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</si>
  <si>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</si>
  <si>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</si>
  <si>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</si>
  <si>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</si>
  <si>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</si>
  <si>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</si>
  <si>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</si>
  <si>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</si>
  <si>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</si>
  <si>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</si>
  <si>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</si>
  <si>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</si>
  <si>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</si>
  <si>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</si>
  <si>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</si>
  <si>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</si>
  <si>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</si>
  <si>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</si>
  <si>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</si>
  <si>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</si>
  <si>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</si>
  <si>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</si>
  <si>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</si>
  <si>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</si>
  <si>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</si>
  <si>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</si>
  <si>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</si>
  <si>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</si>
  <si>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</si>
  <si>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</si>
  <si>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</si>
  <si>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</si>
  <si>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</si>
  <si>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</si>
  <si>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</si>
  <si>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</si>
  <si>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</si>
  <si>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</si>
  <si>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</si>
  <si>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</si>
  <si>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</si>
  <si>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</si>
  <si>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</si>
  <si>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</si>
  <si>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</si>
  <si>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</si>
  <si>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</si>
  <si>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</si>
  <si>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</si>
  <si>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</si>
  <si>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</si>
  <si>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</si>
  <si>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</si>
  <si>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</si>
  <si>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</si>
  <si>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</si>
  <si>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</si>
  <si>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</si>
  <si>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</si>
  <si>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</si>
  <si>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</si>
  <si>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</si>
  <si>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</si>
  <si>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</si>
  <si>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</si>
  <si>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</si>
  <si>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</si>
  <si>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</si>
  <si>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</si>
  <si>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</si>
  <si>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</si>
  <si>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</si>
  <si>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</si>
  <si>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</si>
  <si>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</si>
  <si>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</si>
  <si>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</si>
  <si>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</si>
  <si>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</si>
  <si>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</si>
  <si>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</si>
  <si>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</si>
  <si>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</si>
  <si>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</si>
  <si>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</si>
  <si>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</si>
  <si>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</si>
  <si>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</si>
  <si>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</si>
  <si>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</si>
  <si>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</si>
  <si>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</si>
  <si>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</si>
  <si>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</si>
  <si>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</si>
  <si>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</si>
  <si>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</si>
  <si>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</si>
  <si>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</si>
  <si>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</si>
  <si>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</si>
  <si>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</si>
  <si>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</si>
  <si>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</si>
  <si>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</si>
  <si>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</si>
  <si>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</si>
  <si>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</si>
  <si>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</si>
  <si>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</si>
  <si>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</si>
  <si>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</si>
  <si>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</si>
  <si>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</si>
  <si>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</si>
  <si>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</si>
  <si>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</si>
  <si>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</si>
  <si>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</si>
  <si>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</si>
  <si>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</si>
  <si>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</si>
  <si>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</si>
  <si>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</si>
  <si>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</si>
  <si>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</si>
  <si>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</si>
  <si>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</si>
  <si>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</si>
  <si>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</si>
  <si>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</si>
  <si>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</si>
  <si>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</si>
  <si>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</si>
  <si>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</si>
  <si>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</si>
  <si>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</si>
  <si>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</si>
  <si>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</si>
  <si>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</si>
  <si>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</si>
  <si>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</si>
  <si>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</si>
  <si>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</si>
  <si>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</si>
  <si>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</si>
  <si>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</si>
  <si>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</si>
  <si>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</si>
  <si>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</si>
  <si>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</si>
  <si>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</si>
  <si>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</si>
  <si>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</si>
  <si>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</si>
  <si>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</si>
  <si>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</si>
  <si>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</si>
  <si>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</si>
  <si>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</si>
  <si>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</si>
  <si>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</si>
  <si>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</si>
  <si>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</si>
  <si>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</si>
  <si>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</si>
  <si>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</si>
  <si>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</si>
  <si>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</si>
  <si>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</si>
  <si>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</si>
  <si>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</si>
  <si>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</si>
  <si>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</si>
  <si>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</si>
  <si>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</si>
  <si>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</si>
  <si>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</si>
  <si>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</si>
  <si>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</si>
  <si>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</si>
  <si>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</si>
  <si>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</si>
  <si>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</si>
  <si>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</si>
  <si>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</si>
  <si>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</si>
  <si>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</si>
  <si>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</si>
  <si>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</si>
  <si>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</si>
  <si>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</si>
  <si>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</si>
  <si>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</si>
  <si>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</si>
  <si>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</si>
  <si>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</si>
  <si>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</si>
  <si>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</si>
  <si>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</si>
  <si>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</si>
  <si>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</si>
  <si>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</si>
  <si>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</si>
  <si>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</si>
  <si>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</si>
  <si>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</si>
  <si>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</si>
  <si>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</si>
  <si>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</si>
  <si>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</si>
  <si>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</si>
  <si>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</si>
  <si>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</si>
  <si>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</si>
  <si>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</si>
  <si>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</si>
  <si>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</si>
  <si>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</si>
  <si>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</si>
  <si>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</si>
  <si>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</si>
  <si>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</si>
  <si>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</si>
  <si>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</si>
  <si>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</si>
  <si>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</si>
  <si>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</si>
  <si>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</si>
  <si>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</si>
  <si>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</si>
  <si>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</si>
  <si>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</si>
  <si>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</si>
  <si>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</si>
  <si>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</si>
  <si>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</si>
  <si>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</si>
  <si>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</si>
  <si>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</si>
  <si>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</si>
  <si>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</si>
  <si>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</si>
  <si>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</si>
  <si>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</si>
  <si>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</si>
  <si>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</si>
  <si>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</si>
  <si>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</si>
  <si>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</si>
  <si>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</si>
  <si>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</si>
  <si>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</si>
  <si>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</si>
  <si>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</si>
  <si>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</si>
  <si>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</si>
  <si>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</si>
  <si>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</si>
  <si>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</si>
  <si>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</si>
  <si>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</si>
  <si>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</si>
  <si>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</si>
  <si>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</si>
  <si>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</si>
  <si>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</si>
  <si>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</si>
  <si>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</si>
  <si>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</si>
  <si>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</si>
  <si>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</si>
  <si>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</si>
  <si>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</si>
  <si>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</si>
  <si>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</si>
  <si>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</si>
  <si>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</si>
  <si>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</si>
  <si>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</si>
  <si>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</si>
  <si>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</si>
  <si>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</si>
  <si>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</si>
  <si>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</si>
  <si>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</si>
  <si>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</si>
  <si>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</si>
  <si>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</si>
  <si>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</si>
  <si>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</si>
  <si>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</si>
  <si>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</si>
  <si>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</si>
  <si>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</si>
  <si>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</si>
  <si>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</si>
  <si>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</si>
  <si>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</si>
  <si>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</si>
  <si>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</si>
  <si>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</si>
  <si>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</si>
  <si>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</si>
  <si>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</si>
  <si>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</si>
  <si>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</si>
  <si>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</si>
  <si>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</si>
  <si>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</si>
  <si>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</si>
  <si>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</si>
  <si>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</si>
  <si>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</si>
  <si>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</si>
  <si>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</si>
  <si>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</si>
  <si>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</si>
  <si>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</si>
  <si>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</si>
  <si>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</si>
  <si>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</si>
  <si>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</si>
  <si>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</si>
  <si>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</si>
  <si>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</si>
  <si>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</si>
  <si>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</si>
  <si>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</si>
  <si>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</si>
  <si>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</si>
  <si>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</si>
  <si>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</si>
  <si>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</si>
  <si>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</si>
  <si>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</si>
  <si>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</si>
  <si>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</si>
  <si>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</si>
  <si>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</si>
  <si>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</si>
  <si>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</si>
  <si>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</si>
  <si>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</si>
  <si>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</si>
  <si>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</si>
  <si>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</si>
  <si>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</si>
  <si>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</si>
  <si>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</si>
  <si>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</si>
  <si>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</si>
  <si>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</si>
  <si>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</si>
  <si>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</si>
  <si>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</si>
  <si>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</si>
  <si>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</si>
  <si>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</si>
  <si>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</si>
  <si>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</si>
  <si>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</si>
  <si>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</si>
  <si>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</si>
  <si>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</si>
  <si>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</si>
  <si>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</si>
  <si>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</si>
  <si>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</si>
  <si>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</si>
  <si>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</si>
  <si>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</si>
  <si>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</si>
  <si>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</si>
  <si>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</si>
  <si>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</si>
  <si>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</si>
  <si>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</si>
  <si>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</si>
  <si>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</si>
  <si>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</si>
  <si>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</si>
  <si>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</si>
  <si>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</si>
  <si>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</si>
  <si>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</si>
  <si>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</si>
  <si>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</si>
  <si>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</si>
  <si>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</si>
  <si>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</si>
  <si>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</si>
  <si>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</si>
  <si>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</si>
  <si>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</si>
  <si>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</si>
  <si>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</si>
  <si>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</si>
  <si>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</si>
  <si>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</si>
  <si>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</si>
  <si>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</si>
  <si>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</si>
  <si>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</si>
  <si>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</si>
  <si>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</si>
  <si>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</si>
  <si>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</si>
  <si>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</si>
  <si>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</si>
  <si>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</si>
  <si>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</si>
  <si>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</si>
  <si>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</si>
  <si>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</si>
  <si>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</si>
  <si>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</si>
  <si>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</si>
  <si>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</si>
  <si>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</si>
  <si>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</si>
  <si>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</si>
  <si>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</si>
  <si>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</si>
  <si>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</si>
  <si>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</si>
  <si>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</si>
  <si>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</si>
  <si>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</si>
  <si>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</si>
  <si>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</si>
  <si>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</si>
  <si>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</si>
  <si>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</si>
  <si>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</si>
  <si>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</si>
  <si>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</si>
  <si>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</si>
  <si>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</si>
  <si>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</si>
  <si>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</si>
  <si>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</si>
  <si>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</si>
  <si>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</si>
  <si>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</si>
  <si>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</si>
  <si>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</si>
  <si>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</si>
  <si>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</si>
  <si>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</si>
  <si>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</si>
  <si>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</si>
  <si>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</si>
  <si>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</si>
  <si>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</si>
  <si>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</si>
  <si>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</si>
  <si>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</si>
  <si>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</si>
  <si>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</si>
  <si>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</si>
  <si>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</si>
  <si>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</si>
  <si>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</si>
  <si>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</si>
  <si>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</si>
  <si>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</si>
  <si>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</si>
  <si>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</si>
  <si>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</si>
  <si>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</si>
  <si>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</si>
  <si>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</si>
  <si>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</si>
  <si>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</si>
  <si>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</si>
  <si>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</si>
  <si>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</si>
  <si>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</si>
  <si>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</si>
  <si>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</si>
  <si>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</si>
  <si>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</si>
  <si>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</si>
  <si>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</si>
  <si>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</si>
  <si>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</si>
  <si>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</si>
  <si>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</si>
  <si>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</si>
  <si>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</si>
  <si>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</si>
  <si>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</si>
  <si>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</si>
  <si>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</si>
  <si>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</si>
  <si>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</si>
  <si>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</si>
  <si>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</si>
  <si>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</si>
  <si>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</si>
  <si>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</si>
  <si>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</si>
  <si>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</si>
  <si>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</si>
  <si>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</si>
  <si>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</si>
  <si>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</si>
  <si>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</si>
  <si>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</si>
  <si>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</si>
  <si>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</si>
  <si>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</si>
  <si>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</si>
  <si>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</si>
  <si>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</si>
  <si>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</si>
  <si>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</si>
  <si>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</si>
  <si>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</si>
  <si>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</si>
  <si>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</si>
  <si>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</si>
  <si>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</si>
  <si>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</si>
  <si>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</si>
  <si>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</si>
  <si>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</si>
  <si>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</si>
  <si>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</si>
  <si>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</si>
  <si>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</si>
  <si>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</si>
  <si>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</si>
  <si>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</si>
  <si>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</si>
  <si>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</si>
  <si>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</si>
  <si>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</si>
  <si>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</si>
  <si>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</si>
  <si>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</si>
  <si>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</si>
  <si>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</si>
  <si>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</si>
  <si>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</si>
  <si>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</si>
  <si>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</si>
  <si>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</si>
  <si>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</si>
  <si>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</si>
  <si>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</si>
  <si>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</si>
  <si>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</si>
  <si>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</si>
  <si>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</si>
  <si>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</si>
  <si>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</si>
  <si>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</si>
  <si>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</si>
  <si>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</si>
  <si>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</si>
  <si>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</si>
  <si>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</si>
  <si>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</si>
  <si>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</si>
  <si>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</si>
  <si>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</si>
  <si>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</si>
  <si>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</si>
  <si>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</si>
  <si>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</si>
  <si>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</si>
  <si>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</si>
  <si>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</si>
  <si>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</si>
  <si>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</si>
  <si>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</si>
  <si>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</si>
  <si>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</si>
  <si>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</si>
  <si>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</si>
  <si>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</si>
  <si>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</si>
  <si>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</si>
  <si>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</si>
  <si>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</si>
  <si>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</si>
  <si>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</si>
  <si>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</si>
  <si>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</si>
  <si>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</si>
  <si>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</si>
  <si>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</si>
  <si>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</si>
  <si>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</si>
  <si>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</si>
  <si>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</si>
  <si>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</si>
  <si>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</si>
  <si>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</si>
  <si>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</si>
  <si>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</si>
  <si>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</si>
  <si>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</si>
  <si>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</si>
  <si>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</si>
  <si>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</si>
  <si>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</si>
  <si>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</si>
  <si>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</si>
  <si>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</si>
  <si>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</si>
  <si>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</si>
  <si>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</si>
  <si>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</si>
  <si>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</si>
  <si>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</si>
  <si>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</si>
  <si>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</si>
  <si>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</si>
  <si>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</si>
  <si>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</si>
  <si>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</si>
  <si>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</si>
  <si>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</si>
  <si>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</si>
  <si>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</si>
  <si>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</si>
  <si>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</si>
  <si>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</si>
  <si>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</si>
  <si>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</si>
  <si>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</si>
  <si>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</si>
  <si>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</si>
  <si>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</si>
  <si>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</si>
  <si>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</si>
  <si>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</si>
  <si>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</si>
  <si>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</si>
  <si>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</si>
  <si>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</si>
  <si>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</si>
  <si>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</si>
  <si>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</si>
  <si>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</si>
  <si>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</si>
  <si>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</si>
  <si>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</si>
  <si>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</si>
  <si>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</si>
  <si>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</si>
  <si>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</si>
  <si>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</si>
  <si>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</si>
  <si>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</si>
  <si>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</si>
  <si>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</si>
  <si>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</si>
  <si>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</si>
  <si>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</si>
  <si>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</si>
  <si>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</si>
  <si>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</si>
  <si>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</si>
  <si>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</si>
  <si>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</si>
  <si>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</si>
  <si>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</si>
  <si>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</si>
  <si>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</si>
  <si>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</si>
  <si>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</si>
  <si>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</si>
  <si>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</si>
  <si>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</si>
  <si>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</si>
  <si>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</si>
  <si>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</si>
  <si>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</si>
  <si>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</si>
  <si>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</si>
  <si>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</si>
  <si>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</si>
  <si>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</si>
  <si>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</si>
  <si>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</si>
  <si>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</si>
  <si>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</si>
  <si>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</si>
  <si>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</si>
  <si>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</si>
  <si>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</si>
  <si>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</si>
  <si>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</si>
  <si>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</si>
  <si>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</si>
  <si>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</si>
  <si>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</si>
  <si>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</si>
  <si>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</si>
  <si>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</si>
  <si>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</si>
  <si>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</si>
  <si>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</si>
  <si>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</si>
  <si>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</si>
  <si>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</si>
  <si>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</si>
  <si>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</si>
  <si>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</si>
  <si>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</si>
  <si>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</si>
  <si>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</si>
  <si>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</si>
  <si>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</si>
  <si>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</si>
  <si>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</si>
  <si>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</si>
  <si>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</si>
  <si>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</si>
  <si>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</si>
  <si>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</si>
  <si>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</si>
  <si>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</si>
  <si>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</si>
  <si>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</si>
  <si>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</si>
  <si>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</si>
  <si>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</si>
  <si>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</si>
  <si>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</si>
  <si>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</si>
  <si>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</si>
  <si>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</si>
  <si>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</si>
  <si>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</si>
  <si>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</si>
  <si>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</si>
  <si>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</si>
  <si>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</si>
  <si>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</si>
  <si>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</si>
  <si>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</si>
  <si>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</si>
  <si>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</si>
  <si>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</si>
  <si>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</si>
  <si>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</si>
  <si>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</si>
  <si>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</si>
  <si>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</si>
  <si>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</si>
  <si>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</si>
  <si>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</si>
  <si>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</si>
  <si>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</si>
  <si>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</si>
  <si>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</si>
  <si>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</si>
  <si>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</si>
  <si>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</si>
  <si>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</si>
  <si>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</si>
  <si>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</si>
  <si>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</si>
  <si>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</si>
  <si>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</si>
  <si>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</si>
  <si>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</si>
  <si>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</si>
  <si>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</si>
  <si>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</si>
  <si>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</si>
  <si>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</si>
  <si>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</si>
  <si>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</si>
  <si>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</si>
  <si>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</si>
  <si>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</si>
  <si>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</si>
  <si>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</si>
  <si>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</si>
  <si>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</si>
  <si>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</si>
  <si>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</si>
  <si>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</si>
  <si>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</si>
  <si>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</si>
  <si>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</si>
  <si>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</si>
  <si>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</si>
  <si>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</si>
  <si>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</si>
  <si>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</si>
  <si>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</si>
  <si>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</si>
  <si>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</si>
  <si>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</si>
  <si>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</si>
  <si>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</si>
  <si>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</si>
  <si>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</si>
  <si>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</si>
  <si>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</si>
  <si>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</si>
  <si>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</si>
  <si>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</si>
  <si>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</si>
  <si>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</si>
  <si>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</si>
  <si>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</si>
  <si>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</si>
  <si>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</si>
  <si>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</si>
  <si>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</si>
  <si>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</si>
  <si>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</si>
  <si>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</si>
  <si>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</si>
  <si>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</si>
  <si>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</si>
  <si>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</si>
  <si>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</si>
  <si>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</si>
  <si>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</si>
  <si>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</si>
  <si>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</si>
  <si>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</si>
  <si>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</si>
  <si>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</si>
  <si>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</si>
  <si>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</si>
  <si>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</si>
  <si>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</si>
  <si>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</si>
  <si>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</si>
  <si>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</si>
  <si>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</si>
  <si>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</si>
  <si>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</si>
  <si>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</si>
  <si>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</si>
  <si>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</si>
  <si>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</si>
  <si>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</si>
  <si>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</si>
  <si>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</si>
  <si>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</si>
  <si>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</si>
  <si>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</si>
  <si>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</si>
  <si>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</si>
  <si>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</si>
  <si>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</si>
  <si>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</si>
  <si>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</si>
  <si>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</si>
  <si>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</si>
  <si>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</si>
  <si>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</si>
  <si>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</si>
  <si>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</si>
  <si>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</si>
  <si>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</si>
  <si>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</si>
  <si>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</si>
  <si>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</si>
  <si>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</si>
  <si>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</si>
  <si>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</si>
  <si>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</si>
  <si>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</si>
  <si>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</si>
  <si>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</si>
  <si>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</si>
  <si>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</si>
  <si>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</si>
  <si>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</si>
  <si>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</si>
  <si>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</si>
  <si>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</si>
  <si>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</si>
  <si>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</si>
  <si>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</si>
  <si>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</si>
  <si>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</si>
  <si>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</si>
  <si>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</si>
  <si>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</si>
  <si>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</si>
  <si>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</si>
  <si>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</si>
  <si>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</si>
  <si>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</si>
  <si>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</si>
  <si>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</si>
  <si>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</si>
  <si>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</si>
  <si>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</si>
  <si>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</si>
  <si>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</si>
  <si>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</si>
  <si>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</si>
  <si>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</si>
  <si>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</si>
  <si>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</si>
  <si>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</si>
  <si>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</si>
  <si>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</si>
  <si>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</si>
  <si>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</si>
  <si>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</si>
  <si>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</si>
  <si>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</si>
  <si>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</si>
  <si>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</si>
  <si>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</si>
  <si>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</si>
  <si>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</si>
  <si>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</si>
  <si>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</si>
  <si>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</si>
  <si>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</si>
  <si>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</si>
  <si>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</si>
  <si>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</si>
  <si>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</si>
  <si>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</si>
  <si>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</si>
  <si>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</si>
  <si>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</si>
  <si>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</si>
  <si>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</si>
  <si>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</si>
  <si>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</si>
  <si>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</si>
  <si>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</si>
  <si>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</si>
  <si>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</si>
  <si>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</si>
  <si>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</si>
  <si>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</si>
  <si>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</si>
  <si>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</si>
  <si>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</si>
  <si>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</si>
  <si>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</si>
  <si>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</si>
  <si>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</si>
  <si>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</si>
  <si>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</si>
  <si>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</si>
  <si>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</si>
  <si>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</si>
  <si>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</si>
  <si>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</si>
  <si>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</si>
  <si>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</si>
  <si>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</si>
  <si>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</si>
  <si>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</si>
  <si>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</si>
  <si>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</si>
  <si>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新規届出</t>
  </si>
  <si>
    <t>0123456</t>
    <phoneticPr fontId="1"/>
  </si>
  <si>
    <t>○○歯科医院</t>
    <rPh sb="2" eb="4">
      <t>シカ</t>
    </rPh>
    <rPh sb="4" eb="6">
      <t>イイン</t>
    </rPh>
    <phoneticPr fontId="1"/>
  </si>
  <si>
    <t>東京都</t>
    <rPh sb="0" eb="3">
      <t>トウキョウト</t>
    </rPh>
    <phoneticPr fontId="1"/>
  </si>
  <si>
    <t>千代田区霞が関X-X-X</t>
    <rPh sb="0" eb="5">
      <t>チヨダクカスミ</t>
    </rPh>
    <rPh sb="6" eb="7">
      <t>セキ</t>
    </rPh>
    <phoneticPr fontId="1"/>
  </si>
  <si>
    <t>○○　○○</t>
    <phoneticPr fontId="1"/>
  </si>
  <si>
    <t>●●　●●</t>
    <phoneticPr fontId="1"/>
  </si>
  <si>
    <t>03-XXXX-XXXX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</si>
</sst>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checked="Checked"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checked="Checked" fmlaLink="$O$19" lockText="1" noThreeD="1"/>
</file>

<file path=xl/ctrlProps/ctrlProp6.xml><?xml version="1.0" encoding="utf-8"?>
<formControlPr xmlns="http://schemas.microsoft.com/office/spreadsheetml/2009/9/main" objectType="CheckBox" checked="Checked" fmlaLink="$O$20" lockText="1" noThreeD="1"/>
</file>

<file path=xl/ctrlProps/ctrlProp7.xml><?xml version="1.0" encoding="utf-8"?>
<formControlPr xmlns="http://schemas.microsoft.com/office/spreadsheetml/2009/9/main" objectType="CheckBox" checked="Checked"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Y56" sqref="Y56:AB57"/>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1875</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1</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t="s">
        <v>1876</v>
      </c>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t="s">
        <v>1877</v>
      </c>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t="s">
        <v>1878</v>
      </c>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baseup-hyoukaryou13@mhlw.go.jp</v>
      </c>
      <c r="AH14" s="324"/>
      <c r="AI14" s="324"/>
      <c r="AJ14" s="324"/>
      <c r="AK14" s="324"/>
      <c r="AL14" s="324"/>
      <c r="AM14" s="324"/>
      <c r="AN14" s="324"/>
      <c r="AO14" s="324"/>
      <c r="AQ14" s="504" t="str">
        <f>HYPERLINK("mailto:"&amp;AG14,AG14)</f>
        <v>baseup-hyoukaryou13@mhlw.go.jp</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t="s">
        <v>1879</v>
      </c>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t="s">
        <v>1880</v>
      </c>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t="s">
        <v>1881</v>
      </c>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t="s">
        <v>1882</v>
      </c>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1</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v>7</v>
      </c>
      <c r="J23" s="323" t="s">
        <v>16</v>
      </c>
      <c r="K23" s="497">
        <v>3</v>
      </c>
      <c r="L23" s="497"/>
      <c r="M23" s="327" t="s">
        <v>17</v>
      </c>
      <c r="N23" s="497">
        <v>10</v>
      </c>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v>7</v>
      </c>
      <c r="Z26" s="323" t="s">
        <v>16</v>
      </c>
      <c r="AA26" s="497">
        <v>4</v>
      </c>
      <c r="AB26" s="497"/>
      <c r="AC26" s="477" t="s">
        <v>17</v>
      </c>
      <c r="AG26" s="483"/>
      <c r="AH26" s="336"/>
      <c r="AI26" s="337"/>
      <c r="AQ26" s="338">
        <f>IF(OR(AA26=0,AA28=0,Y26&gt;Y28),"",IF(Y26=Y28,AA28-AA26+1,(Y28-Y26)*12-AA26+AA28+1))</f>
        <v>12</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v>8</v>
      </c>
      <c r="Z28" s="323" t="s">
        <v>16</v>
      </c>
      <c r="AA28" s="497">
        <v>3</v>
      </c>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v>70</v>
      </c>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v>210</v>
      </c>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v>2</v>
      </c>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v>8</v>
      </c>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v>0</v>
      </c>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12820</v>
      </c>
      <c r="Z44" s="494"/>
      <c r="AA44" s="494"/>
      <c r="AB44" s="494"/>
      <c r="AC44" s="323" t="s">
        <v>132</v>
      </c>
      <c r="AF44" s="341">
        <f>(O33*AF33)+(O34*AF34)+(O35*AF35)+(O36*AF36)+(O37*AF37)+(O38*AF38)+(O39*AF39)+(O40*AF40)</f>
        <v>1282</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v>7</v>
      </c>
      <c r="Z50" s="323" t="s">
        <v>16</v>
      </c>
      <c r="AA50" s="497">
        <v>4</v>
      </c>
      <c r="AB50" s="497"/>
      <c r="AC50" s="477" t="s">
        <v>17</v>
      </c>
      <c r="AD50" s="323"/>
      <c r="AE50" s="323"/>
      <c r="AK50" s="352"/>
      <c r="AL50" s="352"/>
      <c r="AM50" s="352"/>
      <c r="AQ50" s="338">
        <f>IF(OR(AA50=0,AA51=0,Y50&gt;Y51),"",IF(Y50=Y51,AA51-AA50+1,(Y51-Y50)*12-AA50+AA51+1))</f>
        <v>12</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v>8</v>
      </c>
      <c r="Z51" s="323" t="s">
        <v>16</v>
      </c>
      <c r="AA51" s="497">
        <v>3</v>
      </c>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v>9000</v>
      </c>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v>3150</v>
      </c>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14154.75</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1874</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PMuXXbV1KQeykuHpXVoakprGAkhLUKspEVJr3C3763MeAgfCaxw+aI1FAGcSZkxkmt2EJbjCn7n1txfk34WmsA==" saltValue="2odFJuoOuDT4LCGLeZFtwg=="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cellComments="asDisplayed"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0123456</v>
      </c>
      <c r="C2" s="189" t="str">
        <f>届出書!E10</f>
        <v>●●　●●</v>
      </c>
      <c r="D2" s="189" t="str">
        <f>届出書!E11</f>
        <v>03-XXXX-XXXX</v>
      </c>
      <c r="E2" s="189">
        <f>届出書!C25</f>
        <v>7</v>
      </c>
      <c r="F2" s="189">
        <f>届出書!E25</f>
        <v>3</v>
      </c>
      <c r="G2" s="189">
        <f>届出書!G25</f>
        <v>10</v>
      </c>
      <c r="H2" s="189" t="str">
        <f>届出書!H27</f>
        <v>千代田区霞が関X-X-X</v>
      </c>
      <c r="I2" s="189" t="str">
        <f>届出書!H28</f>
        <v>○○歯科医院</v>
      </c>
      <c r="J2" s="189" t="str">
        <f>届出書!I30</f>
        <v>○○　○○</v>
      </c>
      <c r="K2" s="189" t="str">
        <f>別添!L12</f>
        <v>0123456</v>
      </c>
      <c r="L2" s="189" t="str">
        <f>別添!L13</f>
        <v>○○歯科医院</v>
      </c>
      <c r="M2" s="189" t="b">
        <f>別添!AG20</f>
        <v>0</v>
      </c>
      <c r="N2" s="189" t="b">
        <f>別添!AG21</f>
        <v>1</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f>計画書!E9</f>
        <v>7</v>
      </c>
      <c r="GY2" s="189">
        <f>計画書!H9</f>
        <v>4</v>
      </c>
      <c r="GZ2" s="189">
        <f>計画書!O9</f>
        <v>8</v>
      </c>
      <c r="HA2" s="189">
        <f>計画書!R9</f>
        <v>3</v>
      </c>
      <c r="HB2" s="189">
        <f>計画書!V9</f>
        <v>12</v>
      </c>
      <c r="HC2" s="189">
        <f>計画書!E12</f>
        <v>7</v>
      </c>
      <c r="HD2" s="189">
        <f>計画書!H12</f>
        <v>4</v>
      </c>
      <c r="HE2" s="189">
        <f>計画書!O12</f>
        <v>8</v>
      </c>
      <c r="HF2" s="189">
        <f>計画書!R12</f>
        <v>3</v>
      </c>
      <c r="HG2" s="189">
        <f>計画書!V12</f>
        <v>12</v>
      </c>
      <c r="HH2" s="189" t="s">
        <v>1753</v>
      </c>
      <c r="HI2" s="190">
        <f>計画書!AB18</f>
        <v>153840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153840</v>
      </c>
      <c r="HU2" s="190">
        <f>計画書!AB24</f>
        <v>169857</v>
      </c>
      <c r="HV2" s="211" t="str">
        <f>計画書!AI24</f>
        <v>OK</v>
      </c>
      <c r="HW2" s="190">
        <f>計画書!AB25</f>
        <v>153840</v>
      </c>
      <c r="HX2" s="189" t="s">
        <v>1753</v>
      </c>
      <c r="HY2" s="189" t="s">
        <v>1753</v>
      </c>
      <c r="HZ2" s="189" t="s">
        <v>1753</v>
      </c>
      <c r="IA2" s="189" t="s">
        <v>1753</v>
      </c>
      <c r="IB2" s="189" t="s">
        <v>1753</v>
      </c>
      <c r="IC2" s="189" t="s">
        <v>1753</v>
      </c>
      <c r="ID2" s="190">
        <f>計画書!AB28</f>
        <v>9000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f>計画書!E32</f>
        <v>7</v>
      </c>
      <c r="KJ2" s="189">
        <f>計画書!H32</f>
        <v>3</v>
      </c>
      <c r="KK2" s="189">
        <f>計画書!K32</f>
        <v>10</v>
      </c>
      <c r="KL2" s="189" t="str">
        <f>計画書!T32</f>
        <v>○○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1</v>
      </c>
      <c r="ADC2" s="315">
        <f>別添!Y41</f>
        <v>0</v>
      </c>
      <c r="ADD2" s="315">
        <f>別添!Y56</f>
        <v>9000</v>
      </c>
      <c r="ADE2" s="315">
        <f>別添!Y57</f>
        <v>3150</v>
      </c>
      <c r="ADF2" s="315">
        <f>別添!Y58</f>
        <v>14154.75</v>
      </c>
      <c r="ADQ2" s="186" t="str">
        <f>別添!F4</f>
        <v>新規届出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f>IF(E12=0,"",IF(H12&gt;3,E12,E12-1))</f>
        <v>7</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0123456</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t="str">
        <f>別添!L13</f>
        <v>○○歯科医院</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f>IF(別添!Y50=0,"",別添!Y50)</f>
        <v>7</v>
      </c>
      <c r="F9" s="537"/>
      <c r="G9" s="382"/>
      <c r="H9" s="537">
        <f>IF(別添!AA50=0,"",別添!AA50)</f>
        <v>4</v>
      </c>
      <c r="I9" s="537"/>
      <c r="J9" s="382" t="s">
        <v>126</v>
      </c>
      <c r="K9" s="382"/>
      <c r="L9" s="382" t="s">
        <v>127</v>
      </c>
      <c r="M9" s="382" t="s">
        <v>15</v>
      </c>
      <c r="N9" s="382"/>
      <c r="O9" s="537">
        <f>IF(別添!Y51=0,"",別添!Y51)</f>
        <v>8</v>
      </c>
      <c r="P9" s="537"/>
      <c r="Q9" s="382" t="s">
        <v>16</v>
      </c>
      <c r="R9" s="537">
        <f>IF(別添!AA51=0,"",別添!AA51)</f>
        <v>3</v>
      </c>
      <c r="S9" s="537"/>
      <c r="T9" s="383" t="s">
        <v>126</v>
      </c>
      <c r="V9" s="551">
        <f>IF(別添!AQ50=0,"",別添!AQ50)</f>
        <v>12</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f>IF(別添!Y26=0,"",別添!Y26)</f>
        <v>7</v>
      </c>
      <c r="F12" s="537"/>
      <c r="G12" s="382" t="s">
        <v>16</v>
      </c>
      <c r="H12" s="537">
        <f>IF(別添!AA26=0,"",別添!AA26)</f>
        <v>4</v>
      </c>
      <c r="I12" s="537"/>
      <c r="J12" s="382" t="s">
        <v>126</v>
      </c>
      <c r="K12" s="382"/>
      <c r="L12" s="382" t="s">
        <v>127</v>
      </c>
      <c r="M12" s="382" t="s">
        <v>15</v>
      </c>
      <c r="N12" s="382"/>
      <c r="O12" s="537">
        <f>IF(別添!Y28=0,"",別添!Y28)</f>
        <v>8</v>
      </c>
      <c r="P12" s="537"/>
      <c r="Q12" s="382" t="s">
        <v>16</v>
      </c>
      <c r="R12" s="537">
        <f>IF(別添!AA28=0,"",別添!AA28)</f>
        <v>3</v>
      </c>
      <c r="S12" s="537"/>
      <c r="T12" s="383" t="s">
        <v>126</v>
      </c>
      <c r="V12" s="551">
        <f>IF(別添!AQ26=0,"",別添!AQ26)</f>
        <v>12</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153840</v>
      </c>
      <c r="AC18" s="554"/>
      <c r="AD18" s="554"/>
      <c r="AE18" s="554"/>
      <c r="AF18" s="554"/>
      <c r="AG18" s="395" t="s">
        <v>132</v>
      </c>
      <c r="AI18" s="549" t="s">
        <v>1781</v>
      </c>
      <c r="AJ18" s="550"/>
      <c r="AK18" s="396">
        <f>AB24</f>
        <v>169857</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153840</v>
      </c>
      <c r="AC21" s="534"/>
      <c r="AD21" s="534"/>
      <c r="AE21" s="534"/>
      <c r="AF21" s="534"/>
      <c r="AG21" s="407" t="s">
        <v>132</v>
      </c>
      <c r="AI21" s="550" t="s">
        <v>1779</v>
      </c>
      <c r="AJ21" s="550"/>
      <c r="AK21" s="408">
        <f>AB18-AK19+AB20</f>
        <v>153840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169857</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153840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9000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f>IF(別添!I23=0,"",別添!I23)</f>
        <v>7</v>
      </c>
      <c r="F32" s="528"/>
      <c r="G32" s="373" t="s">
        <v>16</v>
      </c>
      <c r="H32" s="528">
        <f>IF(別添!K23=0,"",別添!K23)</f>
        <v>3</v>
      </c>
      <c r="I32" s="528"/>
      <c r="J32" s="373" t="s">
        <v>126</v>
      </c>
      <c r="K32" s="528">
        <f>IF(別添!N23=0,"",別添!N23)</f>
        <v>10</v>
      </c>
      <c r="L32" s="528"/>
      <c r="M32" s="373" t="s">
        <v>18</v>
      </c>
      <c r="N32" s="373"/>
      <c r="O32" s="373"/>
      <c r="P32" s="373" t="s">
        <v>232</v>
      </c>
      <c r="Q32" s="373"/>
      <c r="R32" s="373"/>
      <c r="S32" s="373"/>
      <c r="T32" s="529" t="str">
        <f>IF(別添!L16=0,"",別添!L16)</f>
        <v>○○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topLeftCell="A8" zoomScale="115" zoomScaleNormal="100" zoomScaleSheetLayoutView="115" workbookViewId="0">
      <selection activeCell="B20" sqref="B20"/>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0123456</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v>
      </c>
      <c r="F10" s="568"/>
      <c r="G10" s="568"/>
      <c r="H10" s="568"/>
      <c r="I10" s="447"/>
      <c r="J10" s="447"/>
      <c r="K10" s="447"/>
      <c r="L10" s="447"/>
      <c r="M10" s="448"/>
    </row>
    <row r="11" spans="1:13" ht="22.5" customHeight="1">
      <c r="A11" s="445"/>
      <c r="B11" s="567" t="s">
        <v>7</v>
      </c>
      <c r="C11" s="567"/>
      <c r="D11" s="567"/>
      <c r="E11" s="568" t="str">
        <f>IF(別添!L18=0,"",別添!L18)</f>
        <v>03-XXXX-XXXX</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歯科外来・在宅ベースアップ評価料（Ⅰ）</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
      </c>
      <c r="L17" s="460"/>
      <c r="M17" s="449"/>
      <c r="O17" s="434">
        <f>COUNTIF(O18:O21,"TRUE")</f>
        <v>4</v>
      </c>
    </row>
    <row r="18" spans="1:15" ht="36.75" customHeight="1">
      <c r="A18" s="441"/>
      <c r="B18" s="461"/>
      <c r="C18" s="565" t="s">
        <v>10</v>
      </c>
      <c r="D18" s="565"/>
      <c r="E18" s="565"/>
      <c r="F18" s="565"/>
      <c r="G18" s="565"/>
      <c r="H18" s="565"/>
      <c r="I18" s="565"/>
      <c r="J18" s="565"/>
      <c r="K18" s="565"/>
      <c r="L18" s="566"/>
      <c r="M18" s="462"/>
      <c r="O18" s="209" t="b">
        <v>1</v>
      </c>
    </row>
    <row r="19" spans="1:15" ht="36.75" customHeight="1">
      <c r="A19" s="441"/>
      <c r="B19" s="461"/>
      <c r="C19" s="565" t="s">
        <v>11</v>
      </c>
      <c r="D19" s="565"/>
      <c r="E19" s="565"/>
      <c r="F19" s="565"/>
      <c r="G19" s="565"/>
      <c r="H19" s="565"/>
      <c r="I19" s="565"/>
      <c r="J19" s="565"/>
      <c r="K19" s="565"/>
      <c r="L19" s="566"/>
      <c r="M19" s="462"/>
      <c r="O19" s="209" t="b">
        <v>1</v>
      </c>
    </row>
    <row r="20" spans="1:15" ht="36.75" customHeight="1">
      <c r="A20" s="441"/>
      <c r="B20" s="461"/>
      <c r="C20" s="565" t="s">
        <v>12</v>
      </c>
      <c r="D20" s="565"/>
      <c r="E20" s="565"/>
      <c r="F20" s="565"/>
      <c r="G20" s="565"/>
      <c r="H20" s="565"/>
      <c r="I20" s="565"/>
      <c r="J20" s="565"/>
      <c r="K20" s="565"/>
      <c r="L20" s="566"/>
      <c r="M20" s="462"/>
      <c r="O20" s="209" t="b">
        <v>1</v>
      </c>
    </row>
    <row r="21" spans="1:15" ht="36.75" customHeight="1">
      <c r="A21" s="441"/>
      <c r="B21" s="461"/>
      <c r="C21" s="565" t="s">
        <v>13</v>
      </c>
      <c r="D21" s="565"/>
      <c r="E21" s="565"/>
      <c r="F21" s="565"/>
      <c r="G21" s="565"/>
      <c r="H21" s="565"/>
      <c r="I21" s="565"/>
      <c r="J21" s="565"/>
      <c r="K21" s="565"/>
      <c r="L21" s="566"/>
      <c r="M21" s="462"/>
      <c r="O21" s="209" t="b">
        <v>1</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f>IF(別添!I23=0,"",別添!I23)</f>
        <v>7</v>
      </c>
      <c r="D25" s="465" t="s">
        <v>16</v>
      </c>
      <c r="E25" s="276">
        <f>IF(別添!K23=0,"",別添!K23)</f>
        <v>3</v>
      </c>
      <c r="F25" s="465" t="s">
        <v>17</v>
      </c>
      <c r="G25" s="276">
        <f>IF(別添!N23=0,"",別添!N23)</f>
        <v>10</v>
      </c>
      <c r="H25" s="465" t="s">
        <v>18</v>
      </c>
      <c r="L25" s="460"/>
      <c r="M25" s="449"/>
    </row>
    <row r="26" spans="1:15" ht="15" customHeight="1">
      <c r="A26" s="441"/>
      <c r="B26" s="453"/>
      <c r="L26" s="460"/>
      <c r="M26" s="449"/>
    </row>
    <row r="27" spans="1:15" ht="22.5" customHeight="1">
      <c r="A27" s="441"/>
      <c r="B27" s="453"/>
      <c r="C27" s="466" t="s">
        <v>19</v>
      </c>
      <c r="H27" s="571" t="str">
        <f>IF(別添!L15=0,"",別添!L15)</f>
        <v>千代田区霞が関X-X-X</v>
      </c>
      <c r="I27" s="571"/>
      <c r="J27" s="571"/>
      <c r="K27" s="571"/>
      <c r="L27" s="460"/>
      <c r="M27" s="449"/>
    </row>
    <row r="28" spans="1:15" ht="22.5" customHeight="1">
      <c r="A28" s="441"/>
      <c r="B28" s="453"/>
      <c r="C28" s="466" t="s">
        <v>20</v>
      </c>
      <c r="H28" s="571" t="str">
        <f>IF(別添!L13=0,"",別添!L13)</f>
        <v>○○歯科医院</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v>
      </c>
      <c r="J30" s="569"/>
      <c r="K30" s="569"/>
      <c r="L30" s="460"/>
      <c r="M30" s="449"/>
    </row>
    <row r="31" spans="1:15" ht="15" customHeight="1">
      <c r="A31" s="441"/>
      <c r="B31" s="453"/>
      <c r="L31" s="460"/>
      <c r="M31" s="449"/>
    </row>
    <row r="32" spans="1:15" ht="22.5" customHeight="1">
      <c r="A32" s="441"/>
      <c r="B32" s="570" t="str">
        <f>IFERROR(VLOOKUP(別添!L14,リスト用!C3:E50,3,0),"")</f>
        <v>関東信越厚生局長</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0123456</v>
      </c>
      <c r="I5" s="585"/>
      <c r="J5" s="585"/>
      <c r="K5" s="585"/>
      <c r="L5" s="585"/>
      <c r="M5" s="585"/>
      <c r="N5" s="585"/>
      <c r="O5" s="585"/>
      <c r="P5" s="585"/>
      <c r="Q5" s="585"/>
      <c r="R5" s="585"/>
      <c r="S5" s="585"/>
      <c r="T5" s="585"/>
    </row>
    <row r="6" spans="1:39">
      <c r="B6" s="584" t="s">
        <v>29</v>
      </c>
      <c r="C6" s="584"/>
      <c r="D6" s="584"/>
      <c r="E6" s="584"/>
      <c r="F6" s="584"/>
      <c r="G6" s="584"/>
      <c r="H6" s="586" t="str">
        <f>IF(届出書!H28=0,"",届出書!H28)</f>
        <v>○○歯科医院</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