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04.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9.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12" documentId="1_{AED14F8B-7CC8-48CA-AE5F-F4EE10F219F2}" xr6:coauthVersionLast="47" xr6:coauthVersionMax="47" xr10:uidLastSave="{93884393-1433-4A5A-A745-9CB495978A0E}"/>
  <workbookProtection workbookAlgorithmName="SHA-512" workbookHashValue="YAMxKtk91EV+THvzYVNRvLC4i5Q1YDOGeMxfCa7PjY3KJw3xC2/q6o/hAmstQb7FvpYsJletE1h+BwOw6uQ0wQ==" workbookSaltValue="8PuqWV2zlLPu5oOumWNHBA==" workbookSpinCount="100000" lockStructure="1"/>
  <bookViews>
    <workbookView xWindow="-1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<sst xmlns="http://schemas.openxmlformats.org/spreadsheetml/2006/main" count="3921" uniqueCount="1850">
  <si>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</si>
  <si>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</si>
  <si>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</si>
  <si>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</si>
  <si>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</si>
  <si>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</si>
  <si>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</si>
  <si>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</si>
  <si>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</si>
  <si>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</si>
  <si>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</si>
  <si>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</si>
  <si>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</si>
  <si>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</si>
  <si>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</si>
  <si>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</si>
  <si>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</si>
  <si>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</si>
  <si>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</si>
  <si>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</si>
  <si>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</si>
  <si>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</si>
  <si>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</si>
  <si>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</si>
  <si>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</si>
  <si>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</si>
  <si>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</si>
  <si>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</si>
  <si>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</si>
  <si>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</si>
  <si>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</si>
  <si>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</si>
  <si>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</si>
  <si>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</si>
  <si>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</si>
  <si>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</si>
  <si>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</si>
  <si>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</si>
  <si>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</si>
  <si>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</si>
  <si>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</si>
  <si>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</si>
  <si>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</si>
  <si>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</si>
  <si>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</si>
  <si>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</si>
  <si>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</si>
  <si>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</si>
  <si>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</si>
  <si>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</si>
  <si>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</si>
  <si>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</si>
  <si>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</si>
  <si>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</si>
  <si>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</si>
  <si>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</si>
  <si>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</si>
  <si>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</si>
  <si>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</si>
  <si>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</si>
  <si>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</si>
  <si>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</si>
  <si>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</si>
  <si>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</si>
  <si>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</si>
  <si>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</si>
  <si>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</si>
  <si>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</si>
  <si>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</si>
  <si>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</si>
  <si>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</si>
  <si>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</si>
  <si>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</si>
  <si>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</si>
  <si>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</si>
  <si>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</si>
  <si>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</si>
  <si>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</si>
  <si>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</si>
  <si>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</si>
  <si>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</si>
  <si>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</si>
  <si>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</si>
  <si>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</si>
  <si>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</si>
  <si>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</si>
  <si>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</si>
  <si>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</si>
  <si>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</si>
  <si>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</si>
  <si>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</si>
  <si>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</si>
  <si>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</si>
  <si>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</si>
  <si>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</si>
  <si>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</si>
  <si>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</si>
  <si>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</si>
  <si>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</si>
  <si>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</si>
  <si>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</si>
  <si>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</si>
  <si>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</si>
  <si>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</si>
  <si>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</si>
  <si>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</si>
  <si>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</si>
  <si>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</si>
  <si>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</si>
  <si>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</si>
  <si>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</si>
  <si>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</si>
  <si>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</si>
  <si>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</si>
  <si>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</si>
  <si>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</si>
  <si>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</si>
  <si>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</si>
  <si>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</si>
  <si>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</si>
  <si>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</si>
  <si>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</si>
  <si>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</si>
  <si>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</si>
  <si>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</si>
  <si>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</si>
  <si>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</si>
  <si>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</si>
  <si>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</si>
  <si>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</si>
  <si>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</si>
  <si>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</si>
  <si>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</si>
  <si>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</si>
  <si>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</si>
  <si>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</si>
  <si>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</si>
  <si>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</si>
  <si>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</si>
  <si>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</si>
  <si>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</si>
  <si>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</si>
  <si>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</si>
  <si>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</si>
  <si>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</si>
  <si>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</si>
  <si>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</si>
  <si>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</si>
  <si>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</si>
  <si>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</si>
  <si>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</si>
  <si>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</si>
  <si>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</si>
  <si>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</si>
  <si>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</si>
  <si>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</si>
  <si>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</si>
  <si>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</si>
  <si>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</si>
  <si>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</si>
  <si>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</si>
  <si>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</si>
  <si>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</si>
  <si>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</si>
  <si>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</si>
  <si>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</si>
  <si>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</si>
  <si>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</si>
  <si>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</si>
  <si>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</si>
  <si>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</si>
  <si>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</si>
  <si>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</si>
  <si>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</si>
  <si>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</si>
  <si>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</si>
  <si>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</si>
  <si>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</si>
  <si>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</si>
  <si>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</si>
  <si>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</si>
  <si>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</si>
  <si>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</si>
  <si>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</si>
  <si>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</si>
  <si>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</si>
  <si>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</si>
  <si>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</si>
  <si>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</si>
  <si>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</si>
  <si>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</si>
  <si>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</si>
  <si>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</si>
  <si>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</si>
  <si>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</si>
  <si>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</si>
  <si>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</si>
  <si>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</si>
  <si>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</si>
  <si>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</si>
  <si>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</si>
  <si>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</si>
  <si>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</si>
  <si>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</si>
  <si>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</si>
  <si>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</si>
  <si>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</si>
  <si>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</si>
  <si>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</si>
  <si>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</si>
  <si>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</si>
  <si>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</si>
  <si>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</si>
  <si>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</si>
  <si>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</si>
  <si>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</si>
  <si>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</si>
  <si>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</si>
  <si>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</si>
  <si>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</si>
  <si>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</si>
  <si>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</si>
  <si>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</si>
  <si>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</si>
  <si>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</si>
  <si>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</si>
  <si>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</si>
  <si>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</si>
  <si>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</si>
  <si>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</si>
  <si>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</si>
  <si>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</si>
  <si>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</si>
  <si>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</si>
  <si>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</si>
  <si>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</si>
  <si>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</si>
  <si>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</si>
  <si>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</si>
  <si>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</si>
  <si>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</si>
  <si>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</si>
  <si>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</si>
  <si>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</si>
  <si>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</si>
  <si>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</si>
  <si>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</si>
  <si>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</si>
  <si>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</si>
  <si>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</si>
  <si>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</si>
  <si>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</si>
  <si>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</si>
  <si>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</si>
  <si>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</si>
  <si>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</si>
  <si>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</si>
  <si>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</si>
  <si>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</si>
  <si>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</si>
  <si>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</si>
  <si>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</si>
  <si>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</si>
  <si>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</si>
  <si>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</si>
  <si>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</si>
  <si>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</si>
  <si>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</si>
  <si>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</si>
  <si>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</si>
  <si>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</si>
  <si>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</si>
  <si>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</si>
  <si>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</si>
  <si>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</si>
  <si>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</si>
  <si>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</si>
  <si>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</si>
  <si>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</si>
  <si>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</si>
  <si>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</si>
  <si>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</si>
  <si>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</si>
  <si>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</si>
  <si>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</si>
  <si>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</si>
  <si>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</si>
  <si>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</si>
  <si>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</si>
  <si>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</si>
  <si>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</si>
  <si>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</si>
  <si>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</si>
  <si>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</si>
  <si>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</si>
  <si>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</si>
  <si>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</si>
  <si>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</si>
  <si>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</si>
  <si>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</si>
  <si>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</si>
  <si>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</si>
  <si>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</si>
  <si>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</si>
  <si>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</si>
  <si>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</si>
  <si>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</si>
  <si>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</si>
  <si>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</si>
  <si>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</si>
  <si>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</si>
  <si>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</si>
  <si>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</si>
  <si>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</si>
  <si>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</si>
  <si>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</si>
  <si>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</si>
  <si>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</si>
  <si>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</si>
  <si>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</si>
  <si>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</si>
  <si>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</si>
  <si>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</si>
  <si>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</si>
  <si>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</si>
  <si>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</si>
  <si>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</si>
  <si>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</si>
  <si>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</si>
  <si>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</si>
  <si>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</si>
  <si>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</si>
  <si>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</si>
  <si>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</si>
  <si>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</si>
  <si>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</si>
  <si>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</si>
  <si>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</si>
  <si>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</si>
  <si>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</si>
  <si>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</si>
  <si>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</si>
  <si>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</si>
  <si>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</si>
  <si>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</si>
  <si>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</si>
  <si>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</si>
  <si>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</si>
  <si>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</si>
  <si>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</si>
  <si>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</si>
  <si>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</si>
  <si>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</si>
  <si>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</si>
  <si>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</si>
  <si>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</si>
  <si>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</si>
  <si>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</si>
  <si>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</si>
  <si>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</si>
  <si>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</si>
  <si>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</si>
  <si>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</si>
  <si>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</si>
  <si>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</si>
  <si>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</si>
  <si>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</si>
  <si>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</si>
  <si>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</si>
  <si>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</si>
  <si>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</si>
  <si>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</si>
  <si>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</si>
  <si>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</si>
  <si>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</si>
  <si>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</si>
  <si>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</si>
  <si>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</si>
  <si>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</si>
  <si>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</si>
  <si>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</si>
  <si>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</si>
  <si>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</si>
  <si>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</si>
  <si>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</si>
  <si>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</si>
  <si>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</si>
  <si>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</si>
  <si>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</si>
  <si>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</si>
  <si>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</si>
  <si>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</si>
  <si>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</si>
  <si>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</si>
  <si>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</si>
  <si>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</si>
  <si>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</si>
  <si>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</si>
  <si>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</si>
  <si>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</si>
  <si>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</si>
  <si>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</si>
  <si>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</si>
  <si>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</si>
  <si>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</si>
  <si>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</si>
  <si>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</si>
  <si>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</si>
  <si>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</si>
  <si>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</si>
  <si>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</si>
  <si>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</si>
  <si>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</si>
  <si>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</si>
  <si>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</si>
  <si>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</si>
  <si>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</si>
  <si>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</si>
  <si>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</si>
  <si>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</si>
  <si>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</si>
  <si>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</si>
  <si>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</si>
  <si>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</si>
  <si>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</si>
  <si>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</si>
  <si>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</si>
  <si>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</si>
  <si>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</si>
  <si>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</si>
  <si>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</si>
  <si>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</si>
  <si>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</si>
  <si>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</si>
  <si>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</si>
  <si>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</si>
  <si>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</si>
  <si>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</si>
  <si>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</si>
  <si>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</si>
  <si>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</si>
  <si>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</si>
  <si>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</si>
  <si>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</si>
  <si>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</si>
  <si>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</si>
  <si>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</si>
  <si>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</si>
  <si>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</si>
  <si>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</si>
  <si>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</si>
  <si>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</si>
  <si>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</si>
  <si>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</si>
  <si>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</si>
  <si>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</si>
  <si>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</si>
  <si>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</si>
  <si>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</si>
  <si>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</si>
  <si>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</si>
  <si>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</si>
  <si>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</si>
  <si>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</si>
  <si>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</si>
  <si>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</si>
  <si>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</si>
  <si>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</si>
  <si>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</si>
  <si>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</si>
  <si>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</si>
  <si>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</si>
  <si>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</si>
  <si>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</si>
  <si>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</si>
  <si>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</si>
  <si>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</si>
  <si>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</si>
  <si>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</si>
  <si>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</si>
  <si>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</si>
  <si>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</si>
  <si>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</si>
  <si>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</si>
  <si>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</si>
  <si>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</si>
  <si>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</si>
  <si>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</si>
  <si>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</si>
  <si>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</si>
  <si>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</si>
  <si>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</si>
  <si>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</si>
  <si>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</si>
  <si>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</si>
  <si>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</si>
  <si>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</si>
  <si>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</si>
  <si>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</si>
  <si>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</si>
  <si>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</si>
  <si>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</si>
  <si>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</si>
  <si>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</si>
  <si>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</si>
  <si>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</si>
  <si>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</si>
  <si>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</si>
  <si>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</si>
  <si>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</si>
  <si>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</si>
  <si>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</si>
  <si>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</si>
  <si>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</si>
  <si>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</si>
  <si>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</si>
  <si>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</si>
  <si>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</si>
  <si>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</si>
  <si>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</si>
  <si>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</si>
  <si>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</si>
  <si>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</si>
  <si>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</si>
  <si>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</si>
  <si>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</si>
  <si>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</si>
  <si>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</si>
  <si>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</si>
  <si>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</si>
  <si>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</si>
  <si>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</si>
  <si>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</si>
  <si>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</si>
  <si>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</si>
  <si>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</si>
  <si>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</si>
  <si>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</si>
  <si>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</si>
  <si>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</si>
  <si>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</si>
  <si>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</si>
  <si>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</si>
  <si>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</si>
  <si>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</si>
  <si>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</si>
  <si>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</si>
  <si>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</si>
  <si>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</si>
  <si>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</si>
  <si>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</si>
  <si>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</si>
  <si>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</si>
  <si>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</si>
  <si>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</si>
  <si>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</si>
  <si>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</si>
  <si>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</si>
  <si>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</si>
  <si>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</si>
  <si>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</si>
  <si>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</si>
  <si>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</si>
  <si>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</si>
  <si>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</si>
  <si>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</si>
  <si>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</si>
  <si>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</si>
  <si>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</si>
  <si>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</si>
  <si>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</si>
  <si>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</si>
  <si>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</si>
  <si>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</si>
  <si>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</si>
  <si>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</si>
  <si>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</si>
  <si>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</si>
  <si>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</si>
  <si>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</si>
  <si>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</si>
  <si>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</si>
  <si>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</si>
  <si>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</si>
  <si>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</si>
  <si>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</si>
  <si>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</si>
  <si>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</si>
  <si>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</si>
  <si>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</si>
  <si>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</si>
  <si>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</si>
  <si>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</si>
  <si>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</si>
  <si>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</si>
  <si>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</si>
  <si>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</si>
  <si>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</si>
  <si>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</si>
  <si>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</si>
  <si>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</si>
  <si>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</si>
  <si>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</si>
  <si>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</si>
  <si>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</si>
  <si>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</si>
  <si>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</si>
  <si>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</si>
  <si>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</si>
  <si>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</si>
  <si>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</si>
  <si>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</si>
  <si>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</si>
  <si>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</si>
  <si>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</si>
  <si>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</si>
  <si>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</si>
  <si>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</si>
  <si>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</si>
  <si>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</si>
  <si>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</si>
  <si>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</si>
  <si>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</si>
  <si>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</si>
  <si>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</si>
  <si>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</si>
  <si>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</si>
  <si>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</si>
  <si>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</si>
  <si>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</si>
  <si>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</si>
  <si>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</si>
  <si>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</si>
  <si>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</si>
  <si>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</si>
  <si>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</si>
  <si>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</si>
  <si>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</si>
  <si>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</si>
  <si>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</si>
  <si>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</si>
  <si>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</si>
  <si>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</si>
  <si>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</si>
  <si>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</si>
  <si>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</si>
  <si>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</si>
  <si>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</si>
  <si>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</si>
  <si>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</si>
  <si>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</si>
  <si>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</si>
  <si>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</si>
  <si>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</si>
  <si>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</si>
  <si>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</si>
  <si>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</si>
  <si>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</si>
  <si>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</si>
  <si>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</si>
  <si>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</si>
  <si>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</si>
  <si>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</si>
  <si>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</si>
  <si>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</si>
  <si>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</si>
  <si>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</si>
  <si>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</si>
  <si>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</si>
  <si>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</si>
  <si>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</si>
  <si>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</si>
  <si>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</si>
  <si>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</si>
  <si>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</si>
  <si>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</si>
  <si>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</si>
  <si>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</si>
  <si>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</si>
  <si>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</si>
  <si>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</si>
  <si>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</si>
  <si>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</si>
  <si>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</si>
  <si>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</si>
  <si>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</si>
  <si>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</si>
  <si>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</si>
  <si>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</si>
  <si>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</si>
  <si>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</si>
  <si>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</si>
  <si>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</si>
  <si>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</si>
  <si>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</si>
  <si>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</si>
  <si>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</si>
  <si>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</si>
  <si>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</si>
  <si>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</si>
  <si>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</si>
  <si>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</si>
  <si>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</si>
  <si>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</si>
  <si>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</si>
  <si>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</si>
  <si>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</si>
  <si>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</si>
  <si>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</si>
  <si>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</si>
  <si>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</si>
  <si>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</si>
  <si>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</si>
  <si>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</si>
  <si>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</si>
  <si>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</si>
  <si>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</si>
  <si>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</si>
  <si>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</si>
  <si>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</si>
  <si>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</si>
  <si>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</si>
  <si>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</si>
  <si>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</si>
  <si>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</si>
  <si>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</si>
  <si>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</si>
  <si>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</si>
  <si>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</si>
  <si>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</si>
  <si>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</si>
  <si>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</si>
  <si>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</si>
  <si>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</si>
  <si>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</si>
  <si>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</si>
  <si>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</si>
  <si>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</si>
  <si>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</si>
  <si>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</si>
  <si>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</si>
  <si>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</si>
  <si>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</si>
  <si>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</si>
  <si>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</si>
  <si>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</si>
  <si>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</si>
  <si>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</si>
  <si>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</si>
  <si>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</si>
  <si>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</si>
  <si>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</si>
  <si>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</si>
  <si>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</si>
  <si>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</si>
  <si>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</si>
  <si>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</si>
  <si>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</si>
  <si>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</si>
  <si>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</si>
  <si>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</si>
  <si>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</si>
  <si>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</si>
  <si>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</si>
  <si>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</si>
  <si>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</si>
  <si>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</si>
  <si>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</si>
  <si>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</si>
  <si>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</si>
  <si>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</si>
  <si>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</si>
  <si>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</si>
  <si>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</si>
  <si>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</si>
  <si>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</si>
  <si>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</si>
  <si>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</si>
  <si>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</si>
  <si>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</si>
  <si>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</si>
  <si>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</si>
  <si>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</si>
  <si>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</si>
  <si>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</si>
  <si>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</si>
  <si>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</si>
  <si>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</si>
  <si>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</si>
  <si>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</si>
  <si>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</si>
  <si>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</si>
  <si>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</si>
  <si>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</si>
  <si>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</si>
  <si>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</si>
  <si>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</si>
  <si>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</si>
  <si>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</si>
  <si>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</si>
  <si>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</si>
  <si>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</si>
  <si>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</si>
  <si>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</si>
  <si>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</si>
  <si>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</si>
  <si>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</si>
  <si>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</si>
  <si>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</si>
  <si>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</si>
  <si>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</si>
  <si>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</si>
  <si>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</si>
  <si>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</si>
  <si>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</si>
  <si>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</si>
  <si>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</si>
  <si>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</si>
  <si>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</si>
  <si>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</si>
  <si>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</si>
  <si>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</si>
  <si>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</si>
  <si>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</si>
  <si>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</si>
  <si>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</si>
  <si>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</si>
  <si>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</si>
  <si>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</si>
  <si>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</si>
  <si>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</si>
  <si>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</si>
  <si>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</si>
  <si>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</si>
  <si>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</si>
  <si>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</si>
  <si>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</si>
  <si>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</si>
  <si>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</si>
  <si>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</si>
  <si>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</si>
  <si>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</si>
  <si>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</si>
  <si>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</si>
  <si>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</si>
  <si>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</si>
  <si>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</si>
  <si>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</si>
  <si>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</si>
  <si>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</si>
  <si>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</si>
  <si>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</si>
  <si>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</si>
  <si>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</si>
  <si>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</si>
  <si>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</si>
  <si>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</si>
  <si>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</si>
  <si>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</si>
  <si>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</si>
  <si>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</si>
  <si>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</si>
  <si>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</si>
  <si>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</si>
  <si>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</si>
  <si>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</si>
  <si>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</si>
  <si>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</si>
  <si>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</si>
  <si>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</si>
  <si>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</si>
  <si>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</si>
  <si>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</si>
  <si>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</si>
  <si>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</si>
  <si>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</si>
  <si>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</si>
  <si>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</si>
  <si>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</si>
  <si>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</si>
  <si>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</si>
  <si>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</si>
  <si>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</si>
  <si>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</si>
  <si>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</si>
  <si>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</si>
  <si>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</si>
  <si>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</si>
  <si>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</si>
  <si>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</si>
  <si>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</si>
  <si>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</si>
  <si>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</si>
  <si>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</si>
  <si>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</si>
  <si>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</si>
  <si>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</si>
  <si>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</si>
  <si>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</si>
  <si>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</si>
  <si>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</si>
  <si>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</si>
  <si>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</si>
  <si>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</si>
  <si>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</si>
  <si>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</si>
  <si>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</si>
  <si>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</si>
  <si>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</si>
  <si>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</si>
  <si>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</si>
  <si>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</si>
  <si>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</si>
  <si>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</si>
  <si>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</si>
  <si>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</si>
  <si>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</si>
  <si>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</si>
  <si>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</si>
  <si>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</si>
  <si>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</si>
  <si>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</si>
  <si>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</si>
  <si>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</si>
  <si>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</si>
  <si>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</si>
  <si>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</si>
  <si>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</si>
  <si>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</si>
  <si>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</si>
  <si>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</si>
  <si>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</si>
  <si>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</si>
  <si>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</si>
  <si>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</si>
  <si>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</si>
  <si>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</si>
  <si>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</si>
  <si>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</si>
  <si>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</si>
  <si>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</si>
  <si>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</si>
  <si>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</si>
  <si>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</si>
  <si>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</si>
  <si>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</si>
  <si>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</si>
  <si>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</si>
  <si>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</si>
  <si>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</si>
  <si>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</si>
  <si>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</si>
  <si>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</si>
  <si>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</si>
  <si>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</si>
  <si>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</si>
  <si>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</si>
  <si>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</si>
  <si>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</si>
  <si>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</si>
  <si>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</si>
  <si>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</si>
  <si>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</si>
  <si>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</si>
  <si>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</si>
  <si>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</si>
  <si>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</si>
  <si>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</si>
  <si>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</si>
  <si>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</si>
  <si>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</si>
  <si>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</si>
  <si>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</si>
  <si>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</si>
  <si>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</si>
  <si>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</si>
  <si>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</si>
  <si>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</si>
  <si>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</si>
  <si>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</si>
  <si>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</si>
  <si>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</si>
  <si>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</si>
  <si>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</si>
  <si>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</si>
  <si>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</si>
  <si>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</si>
  <si>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</si>
  <si>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</si>
  <si>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</si>
  <si>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</si>
  <si>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</si>
  <si>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</si>
  <si>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</si>
  <si>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</si>
  <si>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</si>
  <si>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</si>
  <si>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</si>
  <si>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</si>
  <si>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</si>
  <si>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</si>
  <si>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</si>
  <si>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</si>
  <si>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</si>
  <si>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</si>
  <si>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</si>
  <si>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</si>
  <si>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</si>
  <si>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</si>
  <si>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</si>
  <si>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</si>
  <si>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</si>
  <si>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</si>
  <si>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</si>
  <si>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</si>
  <si>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</si>
  <si>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</si>
  <si>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</si>
  <si>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</si>
  <si>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</si>
  <si>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</si>
  <si>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</si>
  <si>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</si>
  <si>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</si>
  <si>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</si>
  <si>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</si>
  <si>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</si>
  <si>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</si>
  <si>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</si>
  <si>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</si>
  <si>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</si>
  <si>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</si>
  <si>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</si>
  <si>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</si>
  <si>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</si>
  <si>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</si>
  <si>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</si>
  <si>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</si>
  <si>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</si>
  <si>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</si>
  <si>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</si>
  <si>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</si>
  <si>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</si>
  <si>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</si>
  <si>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</si>
  <si>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</si>
  <si>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</si>
  <si>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</si>
  <si>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</si>
  <si>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</si>
  <si>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</si>
  <si>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</si>
  <si>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</si>
  <si>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</si>
  <si>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</si>
  <si>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</si>
  <si>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</si>
  <si>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</si>
  <si>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</si>
  <si>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</si>
  <si>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</si>
  <si>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</si>
  <si>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</si>
  <si>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</si>
  <si>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</si>
  <si>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</si>
  <si>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</si>
  <si>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</si>
  <si>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</si>
  <si>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</si>
  <si>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</si>
  <si>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</si>
  <si>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</si>
  <si>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</si>
  <si>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</si>
  <si>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</si>
  <si>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</si>
  <si>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</si>
  <si>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</si>
  <si>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</si>
  <si>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</si>
  <si>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</si>
  <si>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</si>
  <si>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</si>
  <si>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</si>
  <si>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</si>
  <si>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</si>
  <si>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</si>
  <si>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</si>
  <si>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</si>
  <si>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</si>
  <si>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</si>
  <si>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</si>
  <si>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</si>
  <si>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</si>
  <si>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</si>
  <si>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</si>
  <si>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</si>
  <si>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</si>
  <si>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</si>
  <si>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</si>
  <si>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</si>
  <si>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</si>
  <si>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</si>
  <si>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</si>
  <si>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</si>
  <si>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</si>
  <si>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</si>
  <si>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</si>
  <si>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</si>
  <si>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</si>
  <si>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</si>
  <si>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</si>
  <si>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</si>
  <si>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</si>
  <si>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</si>
  <si>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</si>
  <si>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</si>
  <si>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</si>
  <si>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</si>
  <si>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</si>
  <si>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</si>
  <si>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</si>
  <si>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</si>
  <si>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</si>
  <si>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</si>
  <si>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</si>
  <si>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</si>
  <si>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</si>
  <si>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</si>
  <si>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</si>
  <si>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</si>
  <si>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</si>
  <si>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</si>
  <si>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</si>
  <si>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</si>
  <si>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</si>
  <si>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</si>
  <si>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</si>
  <si>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</si>
  <si>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</si>
  <si>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</si>
  <si>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</si>
  <si>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</si>
  <si>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</si>
  <si>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</si>
  <si>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</si>
  <si>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</si>
  <si>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</si>
  <si>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</si>
  <si>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</si>
  <si>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</si>
  <si>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</si>
  <si>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</si>
  <si>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</si>
  <si>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</si>
  <si>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</si>
  <si>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</si>
  <si>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</si>
  <si>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</si>
  <si>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</si>
  <si>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</si>
  <si>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</si>
  <si>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</si>
  <si>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</si>
  <si>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</si>
  <si>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</si>
  <si>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</si>
  <si>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</si>
  <si>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</si>
  <si>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</si>
  <si>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</si>
  <si>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</si>
  <si>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</si>
  <si>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</si>
  <si>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</si>
  <si>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</si>
  <si>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</si>
  <si>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</si>
  <si>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</si>
  <si>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</si>
  <si>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</si>
  <si>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</si>
  <si>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</si>
  <si>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</si>
  <si>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</si>
  <si>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</si>
  <si>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</si>
  <si>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</si>
  <si>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</si>
  <si>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</si>
  <si>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</si>
  <si>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</si>
  <si>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</si>
  <si>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</si>
  <si>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</si>
  <si>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</si>
  <si>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</si>
  <si>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</si>
  <si>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</si>
  <si>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</si>
  <si>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</si>
  <si>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</si>
  <si>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</si>
  <si>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</si>
  <si>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</si>
  <si>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</si>
  <si>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</si>
  <si>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</si>
  <si>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</si>
  <si>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</si>
  <si>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</si>
  <si>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</si>
  <si>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</si>
  <si>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</si>
  <si>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</si>
  <si>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</si>
  <si>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</si>
  <si>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</si>
  <si>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</si>
  <si>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</si>
  <si>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</si>
  <si>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</si>
  <si>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</si>
  <si>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</si>
  <si>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</si>
  <si>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</si>
  <si>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</si>
  <si>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</si>
  <si>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</si>
  <si>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</si>
  <si>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</si>
  <si>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</si>
  <si>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</si>
  <si>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</si>
  <si>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</si>
  <si>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</si>
  <si>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</si>
  <si>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</si>
  <si>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</si>
  <si>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</si>
  <si>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</si>
  <si>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</si>
  <si>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</si>
  <si>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</si>
  <si>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</si>
  <si>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</si>
  <si>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</si>
  <si>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</si>
  <si>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</si>
  <si>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</si>
  <si>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</si>
  <si>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</si>
  <si>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</si>
  <si>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</si>
  <si>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</si>
  <si>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</si>
  <si>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</si>
  <si>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</si>
  <si>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</si>
  <si>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</si>
  <si>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</si>
  <si>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</si>
  <si>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</si>
  <si>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</si>
  <si>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</si>
  <si>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</si>
  <si>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</si>
  <si>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</si>
  <si>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</si>
  <si>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</si>
  <si>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</si>
  <si>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</si>
  <si>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</si>
  <si>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</si>
  <si>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</si>
  <si>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</si>
  <si>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</si>
  <si>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</si>
  <si>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</si>
  <si>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</si>
  <si>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</si>
  <si>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</si>
  <si>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</si>
  <si>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</si>
  <si>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</si>
  <si>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</si>
  <si>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</si>
  <si>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</si>
  <si>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</si>
  <si>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</si>
  <si>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</si>
  <si>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</si>
  <si>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</si>
  <si>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</si>
  <si>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</si>
  <si>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</si>
  <si>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</si>
  <si>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</si>
  <si>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</si>
  <si>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</si>
  <si>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</si>
  <si>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</si>
  <si>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</si>
  <si>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</si>
  <si>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</si>
  <si>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</si>
  <si>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</si>
  <si>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</si>
  <si>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</si>
  <si>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</si>
  <si>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</si>
  <si>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</si>
  <si>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</si>
  <si>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</si>
  <si>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</si>
  <si>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</si>
  <si>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</si>
  <si>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</si>
  <si>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</si>
  <si>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</si>
  <si>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</si>
  <si>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</si>
  <si>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</si>
  <si>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</si>
  <si>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</si>
  <si>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</si>
  <si>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</si>
  <si>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</si>
  <si>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</si>
  <si>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</si>
  <si>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</si>
  <si>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</si>
  <si>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</si>
  <si>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</si>
  <si>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</si>
  <si>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</si>
  <si>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</si>
  <si>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</si>
  <si>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</si>
  <si>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</si>
  <si>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</si>
  <si>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</si>
  <si>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</si>
  <si>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</si>
  <si>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</si>
  <si>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</si>
  <si>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</si>
  <si>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</si>
  <si>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</si>
  <si>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</si>
  <si>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</si>
  <si>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</si>
  <si>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</si>
  <si>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</si>
  <si>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</si>
  <si>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</si>
  <si>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</si>
  <si>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</si>
  <si>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</si>
  <si>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</si>
  <si>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</si>
  <si>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</si>
  <si>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</si>
  <si>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</si>
  <si>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</si>
  <si>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</si>
  <si>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</si>
  <si>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</si>
  <si>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</si>
  <si>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</si>
  <si>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</si>
  <si>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</si>
  <si>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</si>
  <si>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</si>
  <si>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</si>
  <si>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</si>
  <si>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</si>
  <si>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</si>
  <si>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</si>
  <si>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</si>
  <si>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</si>
  <si>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</si>
  <si>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</si>
  <si>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</si>
  <si>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</si>
  <si>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</si>
  <si>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</si>
  <si>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</si>
  <si>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</si>
  <si>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</si>
  <si>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</si>
  <si>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</si>
  <si>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</si>
  <si>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</si>
  <si>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</si>
  <si>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</si>
  <si>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</si>
  <si>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</si>
  <si>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</si>
  <si>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</si>
  <si>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</si>
  <si>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</si>
  <si>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</si>
  <si>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</si>
  <si>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</si>
  <si>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</si>
  <si>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</si>
  <si>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</si>
  <si>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</si>
  <si>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</si>
  <si>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</si>
  <si>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</si>
  <si>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</si>
  <si>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</si>
  <si>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</si>
  <si>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</si>
  <si>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</si>
  <si>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</si>
  <si>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</si>
  <si>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</si>
  <si>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</si>
  <si>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</si>
  <si>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</si>
  <si>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</si>
  <si>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</si>
  <si>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</si>
  <si>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</si>
  <si>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</si>
  <si>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</si>
  <si>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</si>
  <si>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</si>
  <si>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</si>
  <si>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</si>
  <si>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</si>
  <si>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</si>
  <si>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</si>
  <si>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</si>
  <si>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</si>
  <si>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</si>
  <si>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</si>
  <si>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</si>
  <si>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</si>
  <si>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</si>
  <si>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</si>
  <si>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</si>
  <si>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</si>
  <si>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</si>
  <si>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</si>
  <si>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</si>
  <si>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</si>
  <si>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</si>
  <si>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</si>
  <si>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</si>
  <si>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</si>
  <si>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</si>
  <si>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</si>
  <si>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</si>
  <si>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</si>
  <si>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</si>
  <si>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</si>
  <si>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</si>
  <si>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</si>
  <si>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</si>
  <si>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</si>
  <si>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</si>
  <si>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</si>
  <si>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</si>
  <si>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</si>
  <si>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</si>
  <si>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</si>
  <si>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</si>
  <si>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</si>
  <si>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</si>
  <si>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</si>
  <si>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</si>
  <si>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</si>
  <si>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</si>
  <si>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</si>
  <si>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</si>
  <si>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</si>
  <si>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</si>
  <si>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</si>
  <si>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</si>
  <si>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</si>
  <si>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</si>
  <si>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</si>
  <si>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</si>
  <si>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</si>
  <si>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</si>
  <si>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</si>
  <si>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</si>
  <si>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</si>
  <si>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</si>
  <si>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</si>
  <si>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</si>
  <si>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</si>
  <si>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</si>
  <si>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</si>
  <si>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</si>
  <si>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</si>
  <si>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</si>
  <si>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</si>
  <si>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</si>
  <si>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</si>
  <si>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</si>
  <si>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</si>
  <si>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</si>
  <si>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</si>
  <si>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</si>
  <si>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</si>
  <si>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</si>
  <si>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</si>
  <si>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</si>
  <si>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</si>
  <si>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</si>
  <si>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</si>
  <si>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</si>
  <si>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</si>
  <si>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</si>
  <si>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</si>
  <si>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</si>
  <si>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</si>
  <si>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</si>
  <si>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</si>
  <si>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</si>
  <si>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</si>
  <si>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</si>
  <si>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</si>
  <si>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</si>
  <si>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</si>
  <si>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</si>
  <si>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</si>
  <si>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</si>
  <si>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</si>
  <si>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</si>
  <si>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</si>
  <si>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</si>
  <si>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</si>
  <si>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</si>
  <si>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</si>
  <si>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</si>
  <si>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</si>
  <si>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</si>
  <si>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</si>
  <si>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</si>
  <si>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</si>
  <si>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</si>
  <si>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</si>
  <si>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</si>
  <si>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</si>
  <si>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</si>
  <si>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</si>
  <si>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</si>
  <si>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</si>
  <si>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</si>
  <si>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</si>
  <si>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</si>
  <si>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</si>
  <si>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</si>
  <si>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</si>
  <si>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</si>
  <si>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</si>
  <si>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</si>
  <si>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</si>
  <si>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</si>
  <si>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</si>
  <si>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</si>
  <si>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</si>
  <si>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</si>
  <si>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</si>
  <si>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</si>
  <si>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</si>
  <si>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</si>
  <si>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</si>
  <si>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</si>
  <si>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</si>
  <si>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</si>
  <si>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</si>
  <si>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</si>
  <si>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</si>
  <si>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</si>
  <si>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</si>
  <si>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</si>
  <si>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</si>
  <si>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</si>
  <si>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</si>
  <si>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</si>
  <si>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</si>
  <si>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</si>
  <si>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</si>
  <si>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</si>
  <si>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</si>
  <si>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</si>
  <si>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</si>
  <si>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</si>
  <si>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</si>
  <si>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</si>
  <si>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</si>
  <si>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</si>
  <si>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</si>
  <si>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</si>
  <si>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</si>
  <si>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</si>
  <si>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</si>
  <si>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</si>
  <si>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</si>
  <si>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</si>
  <si>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</si>
  <si>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</si>
  <si>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</si>
  <si>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</si>
  <si>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</si>
  <si>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</si>
  <si>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</si>
  <si>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</si>
  <si>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</si>
  <si>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</si>
  <si>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</si>
  <si>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</si>
  <si>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</si>
  <si>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</si>
  <si>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</si>
  <si>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</si>
  <si>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</si>
  <si>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</si>
  <si>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</si>
  <si>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</si>
  <si>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</si>
  <si>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</si>
  <si>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</si>
  <si>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</si>
  <si>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</si>
  <si>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</si>
  <si>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</si>
  <si>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</si>
  <si>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</si>
  <si>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</si>
  <si>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</si>
  <si>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</si>
  <si>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</si>
  <si>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</si>
  <si>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</si>
  <si>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</si>
  <si>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</si>
  <si>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</si>
  <si>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</si>
  <si>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</si>
  <si>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</si>
  <si>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</si>
  <si>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</si>
  <si>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</si>
  <si>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</si>
  <si>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</si>
  <si>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</si>
  <si>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</si>
  <si>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</si>
  <si>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</si>
  <si>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</si>
  <si>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</si>
  <si>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</si>
  <si>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</si>
  <si>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</si>
  <si>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</si>
  <si>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</si>
  <si>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</si>
  <si>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</si>
  <si>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</si>
  <si>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</si>
  <si>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</si>
  <si>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</si>
  <si>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</si>
  <si>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</si>
  <si>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</si>
  <si>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</si>
  <si>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</si>
  <si>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</si>
  <si>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</si>
  <si>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</si>
  <si>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</si>
  <si>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</si>
  <si>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</si>
  <si>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</si>
  <si>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</si>
  <si>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</si>
  <si>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</si>
  <si>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</si>
  <si>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</si>
  <si>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</si>
  <si>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</si>
  <si>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</si>
  <si>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</si>
  <si>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</si>
  <si>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</si>
  <si>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</si>
  <si>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</si>
  <si>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</si>
  <si>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</si>
  <si>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</si>
  <si>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</si>
  <si>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</si>
  <si>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</si>
  <si>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</si>
  <si>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</si>
  <si>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</si>
  <si>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</si>
  <si>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</si>
  <si>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</si>
  <si>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</si>
  <si>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</si>
  <si>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</si>
  <si>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</si>
  <si>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</si>
  <si>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</si>
  <si>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</si>
  <si>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</si>
  <si>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</si>
  <si>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</si>
  <si>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</si>
  <si>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</si>
  <si>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</si>
  <si>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</si>
  <si>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</si>
  <si>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</si>
  <si>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</si>
  <si>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</si>
  <si>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</si>
  <si>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</si>
  <si>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</si>
  <si>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</si>
  <si>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</si>
  <si>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</si>
  <si>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</si>
  <si>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</si>
  <si>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</si>
  <si>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</si>
  <si>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</si>
  <si>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</si>
  <si>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</si>
  <si>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</si>
  <si>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</si>
  <si>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</si>
  <si>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</si>
  <si>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</si>
  <si>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</si>
  <si>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</si>
  <si>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</si>
  <si>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</si>
  <si>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</si>
  <si>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</si>
  <si>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</si>
  <si>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</si>
  <si>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</si>
  <si>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</si>
  <si>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</si>
  <si>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</si>
  <si>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</si>
  <si>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</si>
  <si>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</si>
  <si>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</si>
  <si>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</si>
  <si>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</si>
  <si>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</si>
  <si>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</si>
  <si>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</si>
  <si>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</si>
  <si>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</si>
  <si>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</si>
  <si>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</si>
  <si>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</si>
  <si>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</si>
  <si>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</si>
  <si>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</si>
  <si>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</si>
  <si>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</si>
  <si>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</si>
  <si>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</si>
  <si>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</si>
  <si>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</si>
  <si>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</si>
  <si>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</si>
  <si>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</si>
  <si>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</si>
  <si>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</si>
  <si>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</si>
  <si>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</si>
  <si>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</si>
  <si>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</si>
  <si>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</si>
  <si>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</si>
  <si>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</si>
  <si>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</si>
  <si>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</si>
  <si>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</si>
  <si>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</si>
  <si>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</si>
  <si>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</si>
  <si>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</si>
  <si>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</si>
  <si>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</si>
  <si>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</si>
  <si>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</si>
  <si>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</si>
  <si>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</si>
  <si>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</si>
  <si>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</si>
  <si>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</si>
  <si>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</si>
  <si>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</si>
  <si>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</si>
  <si>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</si>
  <si>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</si>
  <si>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</si>
  <si>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</si>
  <si>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</si>
  <si>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</si>
  <si>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</si>
  <si>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</si>
  <si>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</si>
  <si>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</si>
  <si>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</si>
  <si>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</si>
  <si>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</si>
  <si>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</si>
  <si>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</si>
  <si>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</si>
  <si>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</si>
  <si>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</si>
  <si>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</si>
  <si>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</si>
  <si>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</si>
  <si>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</si>
  <si>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</si>
  <si>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</si>
  <si>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</si>
  <si>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</si>
  <si>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</si>
  <si>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</si>
  <si>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</si>
  <si>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</si>
  <si>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</si>
  <si>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</si>
  <si>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</si>
  <si>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</si>
  <si>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</si>
  <si>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</si>
  <si>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</si>
  <si>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</si>
  <si>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</si>
  <si>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九州厚生局長</t>
    <rPh sb="0" eb="2">
      <t>キュウシュウ</t>
    </rPh>
    <rPh sb="2" eb="4">
      <t>コウセイ</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</si>
</sst>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38" fontId="71" fillId="3" borderId="3"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38" fontId="2" fillId="4" borderId="7"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checked="Checked"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checked="Checked"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98.xml"/><Relationship Id="rId12" Type="http://schemas.openxmlformats.org/officeDocument/2006/relationships/ctrlProp" Target="../ctrlProps/ctrlProp10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10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0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1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election activeCell="W17" sqref="W17"/>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85" t="s">
        <v>2</v>
      </c>
      <c r="C6" s="385"/>
      <c r="D6" s="385"/>
      <c r="E6" s="387"/>
      <c r="F6" s="388"/>
      <c r="G6" s="389"/>
      <c r="H6" s="75"/>
      <c r="I6" s="384" t="s">
        <v>3</v>
      </c>
      <c r="J6" s="384"/>
      <c r="K6" s="384"/>
      <c r="L6" s="75"/>
      <c r="M6" s="80"/>
    </row>
    <row r="7" spans="1:16" ht="22.5" customHeight="1">
      <c r="A7" s="81"/>
      <c r="B7" s="386" t="s">
        <v>4</v>
      </c>
      <c r="C7" s="386"/>
      <c r="D7" s="386"/>
      <c r="E7" s="390"/>
      <c r="F7" s="391"/>
      <c r="G7" s="392"/>
      <c r="H7" s="75"/>
      <c r="I7" s="384"/>
      <c r="J7" s="384"/>
      <c r="K7" s="384"/>
      <c r="L7" s="75"/>
      <c r="M7" s="80"/>
    </row>
    <row r="8" spans="1:16" ht="11.25" customHeight="1">
      <c r="A8" s="82"/>
      <c r="B8" s="83"/>
      <c r="C8" s="83"/>
      <c r="D8" s="83"/>
      <c r="E8" s="63"/>
      <c r="F8" s="63"/>
      <c r="G8" s="63"/>
      <c r="H8" s="63"/>
      <c r="I8" s="63"/>
      <c r="J8" s="63"/>
      <c r="K8" s="63"/>
      <c r="L8" s="63"/>
      <c r="M8" s="84"/>
    </row>
    <row r="9" spans="1:16" ht="22.5" customHeight="1">
      <c r="A9" s="82"/>
      <c r="B9" s="378" t="s">
        <v>5</v>
      </c>
      <c r="C9" s="378"/>
      <c r="D9" s="378"/>
      <c r="E9" s="63"/>
      <c r="F9" s="63"/>
      <c r="G9" s="63"/>
      <c r="H9" s="63"/>
      <c r="I9" s="63"/>
      <c r="J9" s="63"/>
      <c r="K9" s="63"/>
      <c r="L9" s="63"/>
      <c r="M9" s="84"/>
    </row>
    <row r="10" spans="1:16" ht="22.5" customHeight="1">
      <c r="A10" s="82"/>
      <c r="B10" s="381" t="s">
        <v>6</v>
      </c>
      <c r="C10" s="381"/>
      <c r="D10" s="381"/>
      <c r="E10" s="382"/>
      <c r="F10" s="382"/>
      <c r="G10" s="382"/>
      <c r="H10" s="382"/>
      <c r="I10" s="63"/>
      <c r="J10" s="63"/>
      <c r="K10" s="63"/>
      <c r="L10" s="63"/>
      <c r="M10" s="84"/>
    </row>
    <row r="11" spans="1:16" ht="22.5" customHeight="1">
      <c r="A11" s="82"/>
      <c r="B11" s="381" t="s">
        <v>7</v>
      </c>
      <c r="C11" s="381"/>
      <c r="D11" s="381"/>
      <c r="E11" s="382"/>
      <c r="F11" s="382"/>
      <c r="G11" s="382"/>
      <c r="H11" s="382"/>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3"/>
      <c r="D14" s="383"/>
      <c r="E14" s="383"/>
      <c r="F14" s="383"/>
      <c r="G14" s="383"/>
      <c r="H14" s="383"/>
      <c r="I14" s="383"/>
      <c r="L14" s="107"/>
      <c r="M14" s="85"/>
    </row>
    <row r="15" spans="1:16" ht="33.75" customHeight="1">
      <c r="A15" s="79"/>
      <c r="B15" s="96"/>
      <c r="C15" s="377"/>
      <c r="D15" s="377"/>
      <c r="E15" s="377"/>
      <c r="F15" s="377"/>
      <c r="G15" s="377"/>
      <c r="H15" s="377"/>
      <c r="I15" s="377"/>
      <c r="J15" s="370" t="s">
        <v>10</v>
      </c>
      <c r="K15" s="370"/>
      <c r="L15" s="371"/>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9" t="s">
        <v>11</v>
      </c>
      <c r="D18" s="379"/>
      <c r="E18" s="379"/>
      <c r="F18" s="379"/>
      <c r="G18" s="379"/>
      <c r="H18" s="379"/>
      <c r="I18" s="379"/>
      <c r="J18" s="379"/>
      <c r="K18" s="379"/>
      <c r="L18" s="380"/>
      <c r="M18" s="102"/>
      <c r="O18" s="112" t="b">
        <v>0</v>
      </c>
      <c r="P18" s="62" t="s">
        <v>1721</v>
      </c>
    </row>
    <row r="19" spans="1:16" ht="36.75" customHeight="1">
      <c r="A19" s="79"/>
      <c r="B19" s="108"/>
      <c r="C19" s="379" t="s">
        <v>12</v>
      </c>
      <c r="D19" s="379"/>
      <c r="E19" s="379"/>
      <c r="F19" s="379"/>
      <c r="G19" s="379"/>
      <c r="H19" s="379"/>
      <c r="I19" s="379"/>
      <c r="J19" s="379"/>
      <c r="K19" s="379"/>
      <c r="L19" s="380"/>
      <c r="M19" s="102"/>
      <c r="O19" s="112" t="b">
        <v>0</v>
      </c>
      <c r="P19" s="62" t="s">
        <v>252</v>
      </c>
    </row>
    <row r="20" spans="1:16" ht="36.75" customHeight="1">
      <c r="A20" s="79"/>
      <c r="B20" s="108"/>
      <c r="C20" s="379" t="s">
        <v>13</v>
      </c>
      <c r="D20" s="379"/>
      <c r="E20" s="379"/>
      <c r="F20" s="379"/>
      <c r="G20" s="379"/>
      <c r="H20" s="379"/>
      <c r="I20" s="379"/>
      <c r="J20" s="379"/>
      <c r="K20" s="379"/>
      <c r="L20" s="380"/>
      <c r="M20" s="102"/>
      <c r="O20" s="112" t="b">
        <v>0</v>
      </c>
      <c r="P20" s="62" t="s">
        <v>1722</v>
      </c>
    </row>
    <row r="21" spans="1:16" ht="36.75" customHeight="1">
      <c r="A21" s="79"/>
      <c r="B21" s="108"/>
      <c r="C21" s="379" t="s">
        <v>14</v>
      </c>
      <c r="D21" s="379"/>
      <c r="E21" s="379"/>
      <c r="F21" s="379"/>
      <c r="G21" s="379"/>
      <c r="H21" s="379"/>
      <c r="I21" s="379"/>
      <c r="J21" s="379"/>
      <c r="K21" s="379"/>
      <c r="L21" s="380"/>
      <c r="M21" s="102"/>
      <c r="O21" s="112" t="b">
        <v>0</v>
      </c>
      <c r="P21" s="62" t="s">
        <v>1723</v>
      </c>
    </row>
    <row r="22" spans="1:16" ht="15" customHeight="1">
      <c r="A22" s="79"/>
      <c r="B22" s="96"/>
      <c r="D22" s="372"/>
      <c r="E22" s="372"/>
      <c r="F22" s="372"/>
      <c r="G22" s="372"/>
      <c r="H22" s="372"/>
      <c r="I22" s="372"/>
      <c r="J22" s="372"/>
      <c r="K22" s="372"/>
      <c r="L22" s="373"/>
      <c r="M22" s="85"/>
      <c r="P22" s="62" t="s">
        <v>1724</v>
      </c>
    </row>
    <row r="23" spans="1:16" ht="22.5" customHeight="1">
      <c r="A23" s="79"/>
      <c r="B23" s="374" t="s">
        <v>15</v>
      </c>
      <c r="C23" s="375"/>
      <c r="D23" s="375"/>
      <c r="E23" s="375"/>
      <c r="F23" s="375"/>
      <c r="G23" s="375"/>
      <c r="H23" s="375"/>
      <c r="I23" s="375"/>
      <c r="J23" s="375"/>
      <c r="K23" s="375"/>
      <c r="L23" s="376"/>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69"/>
      <c r="J27" s="369"/>
      <c r="K27" s="369"/>
      <c r="L27" s="107"/>
      <c r="M27" s="85"/>
    </row>
    <row r="28" spans="1:16" ht="22.5" customHeight="1">
      <c r="A28" s="79"/>
      <c r="B28" s="96"/>
      <c r="C28" s="87" t="s">
        <v>21</v>
      </c>
      <c r="H28" s="369"/>
      <c r="I28" s="369"/>
      <c r="J28" s="369"/>
      <c r="K28" s="369"/>
      <c r="L28" s="107"/>
      <c r="M28" s="85"/>
    </row>
    <row r="29" spans="1:16" ht="15" customHeight="1">
      <c r="A29" s="79"/>
      <c r="B29" s="96"/>
      <c r="L29" s="107"/>
      <c r="M29" s="85"/>
    </row>
    <row r="30" spans="1:16" ht="22.5" customHeight="1">
      <c r="A30" s="79"/>
      <c r="B30" s="96"/>
      <c r="G30" s="62" t="s">
        <v>22</v>
      </c>
      <c r="I30" s="367"/>
      <c r="J30" s="367"/>
      <c r="K30" s="367"/>
      <c r="L30" s="107"/>
      <c r="M30" s="85"/>
    </row>
    <row r="31" spans="1:16" ht="15" customHeight="1">
      <c r="A31" s="79"/>
      <c r="B31" s="96"/>
      <c r="L31" s="107"/>
      <c r="M31" s="85"/>
    </row>
    <row r="32" spans="1:16" ht="22.5" customHeight="1">
      <c r="A32" s="79"/>
      <c r="B32" s="368" t="s">
        <v>1849</v>
      </c>
      <c r="C32" s="367"/>
      <c r="D32" s="367"/>
      <c r="E32" s="367"/>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1</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外来・在宅ベースアップ評価料（Ⅰ）</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1</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Normal="100" zoomScaleSheetLayoutView="100" workbookViewId="0">
      <selection activeCell="AA17" sqref="AA17"/>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3" t="s">
        <v>28</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399" t="str">
        <f>IF(OR(AL8=FALSE,AL12=FALSE),"※項目が未チェックです","")</f>
        <v>※項目が未チェックです</v>
      </c>
      <c r="C6" s="399"/>
      <c r="D6" s="399"/>
      <c r="E6" s="399"/>
      <c r="F6" s="399"/>
      <c r="G6" s="399"/>
      <c r="H6" s="399"/>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4" t="s">
        <v>35</v>
      </c>
      <c r="C17" s="394"/>
      <c r="D17" s="394"/>
      <c r="E17" s="394"/>
      <c r="F17" s="394"/>
      <c r="G17" s="394"/>
      <c r="H17" s="395" t="str">
        <f>IF(別添2!$E$6="","",別添2!$E$6)</f>
        <v/>
      </c>
      <c r="I17" s="395"/>
      <c r="J17" s="395"/>
      <c r="K17" s="395"/>
      <c r="L17" s="395"/>
      <c r="M17" s="395"/>
      <c r="N17" s="395"/>
      <c r="O17" s="395"/>
      <c r="P17" s="395"/>
      <c r="Q17" s="395"/>
      <c r="R17" s="395"/>
      <c r="S17" s="395"/>
      <c r="T17" s="395"/>
    </row>
    <row r="18" spans="1:38" ht="30" customHeight="1">
      <c r="B18" s="394" t="s">
        <v>36</v>
      </c>
      <c r="C18" s="394"/>
      <c r="D18" s="394"/>
      <c r="E18" s="394"/>
      <c r="F18" s="394"/>
      <c r="G18" s="394"/>
      <c r="H18" s="396" t="str">
        <f>IF(別添2!$H$28="","",別添2!$H$28)</f>
        <v/>
      </c>
      <c r="I18" s="396"/>
      <c r="J18" s="396"/>
      <c r="K18" s="396"/>
      <c r="L18" s="396"/>
      <c r="M18" s="396"/>
      <c r="N18" s="396"/>
      <c r="O18" s="396"/>
      <c r="P18" s="396"/>
      <c r="Q18" s="396"/>
      <c r="R18" s="396"/>
      <c r="S18" s="396"/>
      <c r="T18" s="396"/>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1</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02"/>
      <c r="G31" s="402"/>
      <c r="H31" s="402"/>
      <c r="I31" s="402"/>
      <c r="J31" s="402"/>
      <c r="K31" s="402"/>
      <c r="L31" s="402"/>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400"/>
      <c r="BC39" s="400"/>
      <c r="BD39" s="312"/>
      <c r="BE39" s="400"/>
      <c r="BF39" s="400"/>
      <c r="BG39" s="312"/>
      <c r="BH39" s="400"/>
      <c r="BI39" s="400"/>
      <c r="BJ39" s="312"/>
      <c r="BK39" s="400"/>
      <c r="BL39" s="400"/>
      <c r="BM39" s="311"/>
    </row>
    <row r="40" spans="1:65" ht="24.95" customHeight="1" outlineLevel="1">
      <c r="A40" s="23"/>
      <c r="B40" s="335" t="s">
        <v>106</v>
      </c>
      <c r="C40" s="57"/>
      <c r="D40" s="42" t="s">
        <v>1256</v>
      </c>
      <c r="E40" s="43"/>
      <c r="AL40" s="59" t="b">
        <v>0</v>
      </c>
      <c r="AM40" s="59"/>
      <c r="AN40" s="59"/>
      <c r="AO40" s="59"/>
      <c r="AP40" s="59"/>
      <c r="AQ40" s="59"/>
      <c r="AY40" s="43"/>
      <c r="AZ40" s="400"/>
      <c r="BA40" s="401"/>
      <c r="BB40" s="400"/>
      <c r="BC40" s="400"/>
      <c r="BD40" s="401"/>
      <c r="BE40" s="400"/>
      <c r="BF40" s="400"/>
      <c r="BG40" s="401"/>
      <c r="BH40" s="400"/>
      <c r="BI40" s="400"/>
      <c r="BJ40" s="401"/>
      <c r="BK40" s="400"/>
      <c r="BL40" s="400"/>
      <c r="BM40" s="400"/>
    </row>
    <row r="41" spans="1:65" ht="24.95" customHeight="1" outlineLevel="1">
      <c r="A41" s="23"/>
      <c r="B41" s="334"/>
      <c r="C41" s="57"/>
      <c r="D41" s="319" t="s">
        <v>1261</v>
      </c>
      <c r="E41" s="43"/>
      <c r="X41" s="42"/>
      <c r="Y41" s="42"/>
      <c r="AL41" s="58"/>
      <c r="AM41" s="59"/>
      <c r="AN41" s="59"/>
      <c r="AO41" s="59"/>
      <c r="AP41" s="59"/>
      <c r="AQ41" s="59"/>
      <c r="AY41" s="43"/>
      <c r="AZ41" s="400"/>
      <c r="BA41" s="401"/>
      <c r="BB41" s="400"/>
      <c r="BC41" s="400"/>
      <c r="BD41" s="401"/>
      <c r="BE41" s="400"/>
      <c r="BF41" s="400"/>
      <c r="BG41" s="401"/>
      <c r="BH41" s="400"/>
      <c r="BI41" s="400"/>
      <c r="BJ41" s="401"/>
      <c r="BK41" s="400"/>
      <c r="BL41" s="400"/>
      <c r="BM41" s="400"/>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400"/>
      <c r="BC44" s="400"/>
      <c r="BD44" s="328"/>
      <c r="BE44" s="400"/>
      <c r="BF44" s="400"/>
      <c r="BG44" s="328"/>
      <c r="BH44" s="400"/>
      <c r="BI44" s="400"/>
      <c r="BJ44" s="328"/>
      <c r="BK44" s="400"/>
      <c r="BL44" s="400"/>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404" t="str">
        <f>IF(AL22=TRUE,IF(AL39=TRUE,"外来・在宅ベースアップ評価料（Ⅰ）の注５",IF(AL40=TRUE,"外来・在宅ベースアップ評価料（Ⅰ）の注５(様式提出必須）","外来・在宅ベースアップ評価料（Ⅰ）")),"")</f>
        <v>外来・在宅ベースアップ評価料（Ⅰ）</v>
      </c>
      <c r="G47" s="404"/>
      <c r="H47" s="404"/>
      <c r="I47" s="404"/>
      <c r="J47" s="404"/>
      <c r="K47" s="404"/>
      <c r="L47" s="404"/>
      <c r="M47" s="404"/>
      <c r="N47" s="404"/>
      <c r="O47" s="404"/>
      <c r="P47" s="404"/>
      <c r="Q47" s="404"/>
      <c r="R47" s="404"/>
      <c r="S47" s="404"/>
      <c r="T47" s="404"/>
      <c r="U47" s="404"/>
      <c r="V47" s="404"/>
      <c r="W47" s="404"/>
      <c r="X47" s="404"/>
      <c r="Y47" s="404"/>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404" t="str">
        <f>IF(AL23=TRUE,IF(AL39=TRUE,"歯科外来・在宅ベースアップ評価料（Ⅰ）の注５",IF(AL40=TRUE,"歯科外来・在宅ベースアップ評価料（Ⅰ）の注５(様式提出必須）","歯科外来・在宅ベースアップ評価料（Ⅰ）")),"")</f>
        <v/>
      </c>
      <c r="G49" s="404"/>
      <c r="H49" s="404"/>
      <c r="I49" s="404"/>
      <c r="J49" s="404"/>
      <c r="K49" s="404"/>
      <c r="L49" s="404"/>
      <c r="M49" s="404"/>
      <c r="N49" s="404"/>
      <c r="O49" s="404"/>
      <c r="P49" s="404"/>
      <c r="Q49" s="404"/>
      <c r="R49" s="404"/>
      <c r="S49" s="404"/>
      <c r="T49" s="404"/>
      <c r="U49" s="404"/>
      <c r="V49" s="404"/>
      <c r="W49" s="404"/>
      <c r="X49" s="404"/>
      <c r="Y49" s="404"/>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403"/>
      <c r="J50" s="403"/>
      <c r="K50" s="403"/>
      <c r="L50" s="403"/>
      <c r="M50" s="403"/>
      <c r="N50" s="403"/>
      <c r="O50" s="403"/>
      <c r="P50" s="403"/>
      <c r="Q50" s="403"/>
      <c r="R50" s="403"/>
      <c r="S50" s="403"/>
      <c r="T50" s="403"/>
      <c r="U50" s="403"/>
      <c r="V50" s="403"/>
      <c r="W50" s="403"/>
      <c r="X50" s="403"/>
      <c r="Y50" s="403"/>
      <c r="Z50" s="403"/>
      <c r="AA50" s="403"/>
      <c r="AB50" s="403"/>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election activeCell="B6" sqref="B6:H7"/>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1" t="s">
        <v>59</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0"/>
      <c r="AZ27" s="401"/>
      <c r="BA27" s="400"/>
      <c r="BB27" s="400"/>
      <c r="BC27" s="401"/>
      <c r="BD27" s="400"/>
      <c r="BE27" s="400"/>
      <c r="BF27" s="401"/>
      <c r="BG27" s="400"/>
      <c r="BH27" s="400"/>
      <c r="BI27" s="401"/>
      <c r="BJ27" s="400"/>
      <c r="BK27" s="400"/>
      <c r="BL27" s="400"/>
    </row>
    <row r="28" spans="1:64" ht="24.95" customHeight="1" outlineLevel="1">
      <c r="A28" s="23"/>
      <c r="B28" s="43"/>
      <c r="C28" s="43"/>
      <c r="D28" s="43"/>
      <c r="E28" s="43"/>
      <c r="F28" s="57"/>
      <c r="G28" s="42" t="s">
        <v>64</v>
      </c>
      <c r="H28" s="43"/>
      <c r="X28" s="42"/>
      <c r="Y28" s="42"/>
      <c r="AK28" s="59" t="b">
        <v>0</v>
      </c>
      <c r="AL28" s="59">
        <f>IF(AK28=TRUE,1,0)</f>
        <v>0</v>
      </c>
      <c r="AX28" s="43"/>
      <c r="AY28" s="400"/>
      <c r="AZ28" s="401"/>
      <c r="BA28" s="400"/>
      <c r="BB28" s="400"/>
      <c r="BC28" s="401"/>
      <c r="BD28" s="400"/>
      <c r="BE28" s="400"/>
      <c r="BF28" s="401"/>
      <c r="BG28" s="400"/>
      <c r="BH28" s="400"/>
      <c r="BI28" s="401"/>
      <c r="BJ28" s="400"/>
      <c r="BK28" s="400"/>
      <c r="BL28" s="400"/>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35" t="s">
        <v>70</v>
      </c>
      <c r="Y32" s="435"/>
      <c r="Z32" s="435"/>
      <c r="AA32" s="435"/>
      <c r="AB32" s="435"/>
      <c r="AC32" s="435"/>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34"/>
      <c r="O37" s="434"/>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34"/>
      <c r="O40" s="434"/>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12"/>
      <c r="N50" s="412"/>
      <c r="O50" s="412"/>
      <c r="P50" s="412"/>
      <c r="Q50" s="412"/>
      <c r="R50" s="412"/>
      <c r="S50" s="412"/>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12"/>
      <c r="N53" s="412"/>
      <c r="O53" s="412"/>
      <c r="P53" s="412"/>
      <c r="Q53" s="412"/>
      <c r="R53" s="412"/>
      <c r="S53" s="412"/>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05"/>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06"/>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402"/>
      <c r="G60" s="402"/>
      <c r="H60" s="402"/>
      <c r="I60" s="402"/>
      <c r="J60" s="402"/>
      <c r="K60" s="402"/>
      <c r="L60" s="402"/>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402"/>
      <c r="G63" s="402"/>
      <c r="H63" s="402"/>
      <c r="I63" s="402"/>
      <c r="J63" s="402"/>
      <c r="K63" s="402"/>
      <c r="L63" s="402"/>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13" t="str">
        <f>IF(AK45=TRUE,新様式99_同一法人内複数医療機関届出用補助計算書!R57,IF(SUM(AK50,AK53,AK60,AK63)=0,"",SUM(AK50,AK53,AK60,AK63)))</f>
        <v/>
      </c>
      <c r="N68" s="414"/>
      <c r="O68" s="414"/>
      <c r="P68" s="414"/>
      <c r="Q68" s="414"/>
      <c r="R68" s="414"/>
      <c r="S68" s="415"/>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09" t="s">
        <v>99</v>
      </c>
      <c r="D76" s="400"/>
      <c r="E76" s="400"/>
      <c r="F76" s="400"/>
      <c r="G76" s="400"/>
      <c r="H76" s="400"/>
      <c r="I76" s="400"/>
      <c r="J76" s="400"/>
      <c r="K76" s="400"/>
      <c r="L76" s="400"/>
      <c r="M76" s="400"/>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20" t="s">
        <v>102</v>
      </c>
      <c r="C77" s="140" t="s">
        <v>103</v>
      </c>
      <c r="D77" s="418" t="s">
        <v>104</v>
      </c>
      <c r="E77" s="418"/>
      <c r="F77" s="418"/>
      <c r="G77" s="418"/>
      <c r="H77" s="418"/>
      <c r="I77" s="418"/>
      <c r="J77" s="418"/>
      <c r="K77" s="418"/>
      <c r="L77" s="418"/>
      <c r="M77" s="418"/>
      <c r="N77" s="419"/>
      <c r="O77" s="407"/>
      <c r="P77" s="408"/>
      <c r="Q77" s="408"/>
      <c r="R77" s="141" t="s">
        <v>105</v>
      </c>
      <c r="S77" s="407"/>
      <c r="T77" s="408"/>
      <c r="U77" s="408"/>
      <c r="V77" s="141" t="s">
        <v>105</v>
      </c>
      <c r="W77" s="407"/>
      <c r="X77" s="408"/>
      <c r="Y77" s="408"/>
      <c r="Z77" s="141" t="s">
        <v>105</v>
      </c>
      <c r="AC77" s="416" t="str">
        <f t="shared" ref="AC77:AC84" si="0">IFERROR(AVERAGE(O77:Y77),"")</f>
        <v/>
      </c>
      <c r="AD77" s="417"/>
      <c r="AE77" s="417"/>
      <c r="AF77" s="141" t="s">
        <v>105</v>
      </c>
      <c r="AK77" s="142">
        <v>17</v>
      </c>
      <c r="AM77" s="142">
        <v>34</v>
      </c>
      <c r="AP77" s="22" t="str">
        <f>IFERROR($AC77*AK77,"")</f>
        <v/>
      </c>
      <c r="AQ77" s="22" t="str">
        <f>IFERROR($AC77*AM77,"")</f>
        <v/>
      </c>
    </row>
    <row r="78" spans="1:44" s="22" customFormat="1" ht="30" customHeight="1">
      <c r="A78" s="23"/>
      <c r="B78" s="420"/>
      <c r="C78" s="140" t="s">
        <v>106</v>
      </c>
      <c r="D78" s="418" t="s">
        <v>107</v>
      </c>
      <c r="E78" s="418"/>
      <c r="F78" s="418"/>
      <c r="G78" s="418"/>
      <c r="H78" s="418"/>
      <c r="I78" s="418"/>
      <c r="J78" s="418"/>
      <c r="K78" s="418"/>
      <c r="L78" s="418"/>
      <c r="M78" s="418"/>
      <c r="N78" s="419"/>
      <c r="O78" s="407"/>
      <c r="P78" s="408"/>
      <c r="Q78" s="408"/>
      <c r="R78" s="141" t="s">
        <v>105</v>
      </c>
      <c r="S78" s="407"/>
      <c r="T78" s="408"/>
      <c r="U78" s="408"/>
      <c r="V78" s="141" t="s">
        <v>105</v>
      </c>
      <c r="W78" s="407"/>
      <c r="X78" s="408"/>
      <c r="Y78" s="408"/>
      <c r="Z78" s="141" t="s">
        <v>105</v>
      </c>
      <c r="AC78" s="416" t="str">
        <f t="shared" si="0"/>
        <v/>
      </c>
      <c r="AD78" s="417"/>
      <c r="AE78" s="417"/>
      <c r="AF78" s="141" t="s">
        <v>105</v>
      </c>
      <c r="AK78" s="142">
        <v>4</v>
      </c>
      <c r="AM78" s="142">
        <v>8</v>
      </c>
      <c r="AP78" s="22" t="str">
        <f t="shared" ref="AP78:AP84" si="1">IFERROR($AC78*AK78,"")</f>
        <v/>
      </c>
      <c r="AQ78" s="22" t="str">
        <f t="shared" ref="AQ78:AQ84" si="2">IFERROR($AC78*AM78,"")</f>
        <v/>
      </c>
    </row>
    <row r="79" spans="1:44" s="22" customFormat="1" ht="30" customHeight="1">
      <c r="A79" s="23"/>
      <c r="B79" s="420"/>
      <c r="C79" s="140" t="s">
        <v>108</v>
      </c>
      <c r="D79" s="418" t="s">
        <v>109</v>
      </c>
      <c r="E79" s="418"/>
      <c r="F79" s="418"/>
      <c r="G79" s="418"/>
      <c r="H79" s="418"/>
      <c r="I79" s="418"/>
      <c r="J79" s="418"/>
      <c r="K79" s="418"/>
      <c r="L79" s="418"/>
      <c r="M79" s="418"/>
      <c r="N79" s="419"/>
      <c r="O79" s="407"/>
      <c r="P79" s="408"/>
      <c r="Q79" s="408"/>
      <c r="R79" s="141" t="s">
        <v>105</v>
      </c>
      <c r="S79" s="407"/>
      <c r="T79" s="408"/>
      <c r="U79" s="408"/>
      <c r="V79" s="141" t="s">
        <v>105</v>
      </c>
      <c r="W79" s="407"/>
      <c r="X79" s="408"/>
      <c r="Y79" s="408"/>
      <c r="Z79" s="141" t="s">
        <v>105</v>
      </c>
      <c r="AC79" s="416" t="str">
        <f>IFERROR(AVERAGE(O79:Y79),"")</f>
        <v/>
      </c>
      <c r="AD79" s="417"/>
      <c r="AE79" s="417"/>
      <c r="AF79" s="141" t="s">
        <v>105</v>
      </c>
      <c r="AK79" s="142">
        <v>79</v>
      </c>
      <c r="AM79" s="142">
        <v>158</v>
      </c>
      <c r="AP79" s="22" t="str">
        <f t="shared" si="1"/>
        <v/>
      </c>
      <c r="AQ79" s="22" t="str">
        <f>IFERROR($AC79*AM79,"")</f>
        <v/>
      </c>
    </row>
    <row r="80" spans="1:44" s="22" customFormat="1" ht="30" customHeight="1">
      <c r="A80" s="23"/>
      <c r="B80" s="420"/>
      <c r="C80" s="140" t="s">
        <v>110</v>
      </c>
      <c r="D80" s="418" t="s">
        <v>111</v>
      </c>
      <c r="E80" s="418"/>
      <c r="F80" s="418"/>
      <c r="G80" s="418"/>
      <c r="H80" s="418"/>
      <c r="I80" s="418"/>
      <c r="J80" s="418"/>
      <c r="K80" s="418"/>
      <c r="L80" s="418"/>
      <c r="M80" s="418"/>
      <c r="N80" s="419"/>
      <c r="O80" s="407"/>
      <c r="P80" s="408"/>
      <c r="Q80" s="408"/>
      <c r="R80" s="141" t="s">
        <v>105</v>
      </c>
      <c r="S80" s="407"/>
      <c r="T80" s="408"/>
      <c r="U80" s="408"/>
      <c r="V80" s="141" t="s">
        <v>105</v>
      </c>
      <c r="W80" s="407"/>
      <c r="X80" s="408"/>
      <c r="Y80" s="408"/>
      <c r="Z80" s="141" t="s">
        <v>105</v>
      </c>
      <c r="AC80" s="416" t="str">
        <f t="shared" si="0"/>
        <v/>
      </c>
      <c r="AD80" s="417"/>
      <c r="AE80" s="417"/>
      <c r="AF80" s="141" t="s">
        <v>105</v>
      </c>
      <c r="AK80" s="142">
        <v>19</v>
      </c>
      <c r="AM80" s="142">
        <v>38</v>
      </c>
      <c r="AP80" s="22" t="str">
        <f t="shared" si="1"/>
        <v/>
      </c>
      <c r="AQ80" s="22" t="str">
        <f t="shared" si="2"/>
        <v/>
      </c>
    </row>
    <row r="81" spans="1:43" s="22" customFormat="1" ht="30" customHeight="1">
      <c r="A81" s="23"/>
      <c r="B81" s="420" t="s">
        <v>112</v>
      </c>
      <c r="C81" s="140" t="s">
        <v>113</v>
      </c>
      <c r="D81" s="418" t="s">
        <v>104</v>
      </c>
      <c r="E81" s="418"/>
      <c r="F81" s="418"/>
      <c r="G81" s="418"/>
      <c r="H81" s="418"/>
      <c r="I81" s="418"/>
      <c r="J81" s="418"/>
      <c r="K81" s="418"/>
      <c r="L81" s="418"/>
      <c r="M81" s="418"/>
      <c r="N81" s="419"/>
      <c r="O81" s="407"/>
      <c r="P81" s="408"/>
      <c r="Q81" s="408"/>
      <c r="R81" s="141" t="s">
        <v>105</v>
      </c>
      <c r="S81" s="407"/>
      <c r="T81" s="408"/>
      <c r="U81" s="408"/>
      <c r="V81" s="141" t="s">
        <v>105</v>
      </c>
      <c r="W81" s="407"/>
      <c r="X81" s="408"/>
      <c r="Y81" s="408"/>
      <c r="Z81" s="141" t="s">
        <v>105</v>
      </c>
      <c r="AC81" s="416" t="str">
        <f t="shared" si="0"/>
        <v/>
      </c>
      <c r="AD81" s="417"/>
      <c r="AE81" s="417"/>
      <c r="AF81" s="141" t="s">
        <v>105</v>
      </c>
      <c r="AK81" s="142">
        <v>21</v>
      </c>
      <c r="AM81" s="142">
        <v>42</v>
      </c>
      <c r="AP81" s="22" t="str">
        <f t="shared" si="1"/>
        <v/>
      </c>
      <c r="AQ81" s="22" t="str">
        <f t="shared" si="2"/>
        <v/>
      </c>
    </row>
    <row r="82" spans="1:43" s="22" customFormat="1" ht="30" customHeight="1">
      <c r="A82" s="23"/>
      <c r="B82" s="420"/>
      <c r="C82" s="140" t="s">
        <v>114</v>
      </c>
      <c r="D82" s="418" t="s">
        <v>107</v>
      </c>
      <c r="E82" s="418"/>
      <c r="F82" s="418"/>
      <c r="G82" s="418"/>
      <c r="H82" s="418"/>
      <c r="I82" s="418"/>
      <c r="J82" s="418"/>
      <c r="K82" s="418"/>
      <c r="L82" s="418"/>
      <c r="M82" s="418"/>
      <c r="N82" s="419"/>
      <c r="O82" s="407"/>
      <c r="P82" s="408"/>
      <c r="Q82" s="408"/>
      <c r="R82" s="141" t="s">
        <v>105</v>
      </c>
      <c r="S82" s="407"/>
      <c r="T82" s="408"/>
      <c r="U82" s="408"/>
      <c r="V82" s="141" t="s">
        <v>105</v>
      </c>
      <c r="W82" s="407"/>
      <c r="X82" s="408"/>
      <c r="Y82" s="408"/>
      <c r="Z82" s="141" t="s">
        <v>105</v>
      </c>
      <c r="AC82" s="416" t="str">
        <f t="shared" si="0"/>
        <v/>
      </c>
      <c r="AD82" s="417"/>
      <c r="AE82" s="417"/>
      <c r="AF82" s="141" t="s">
        <v>105</v>
      </c>
      <c r="AK82" s="142">
        <v>4</v>
      </c>
      <c r="AM82" s="142">
        <v>8</v>
      </c>
      <c r="AP82" s="22" t="str">
        <f t="shared" si="1"/>
        <v/>
      </c>
      <c r="AQ82" s="22" t="str">
        <f t="shared" si="2"/>
        <v/>
      </c>
    </row>
    <row r="83" spans="1:43" s="22" customFormat="1" ht="30" customHeight="1">
      <c r="A83" s="23"/>
      <c r="B83" s="420"/>
      <c r="C83" s="140" t="s">
        <v>115</v>
      </c>
      <c r="D83" s="418" t="s">
        <v>116</v>
      </c>
      <c r="E83" s="418"/>
      <c r="F83" s="418"/>
      <c r="G83" s="418"/>
      <c r="H83" s="418"/>
      <c r="I83" s="418"/>
      <c r="J83" s="418"/>
      <c r="K83" s="418"/>
      <c r="L83" s="418"/>
      <c r="M83" s="418"/>
      <c r="N83" s="419"/>
      <c r="O83" s="407"/>
      <c r="P83" s="408"/>
      <c r="Q83" s="408"/>
      <c r="R83" s="141" t="s">
        <v>105</v>
      </c>
      <c r="S83" s="407"/>
      <c r="T83" s="408"/>
      <c r="U83" s="408"/>
      <c r="V83" s="141" t="s">
        <v>105</v>
      </c>
      <c r="W83" s="407"/>
      <c r="X83" s="408"/>
      <c r="Y83" s="408"/>
      <c r="Z83" s="141" t="s">
        <v>105</v>
      </c>
      <c r="AC83" s="416" t="str">
        <f t="shared" si="0"/>
        <v/>
      </c>
      <c r="AD83" s="417"/>
      <c r="AE83" s="417"/>
      <c r="AF83" s="141" t="s">
        <v>105</v>
      </c>
      <c r="AK83" s="142">
        <v>66</v>
      </c>
      <c r="AL83" s="143"/>
      <c r="AM83" s="142">
        <v>121</v>
      </c>
      <c r="AP83" s="22" t="str">
        <f t="shared" si="1"/>
        <v/>
      </c>
      <c r="AQ83" s="22" t="str">
        <f t="shared" si="2"/>
        <v/>
      </c>
    </row>
    <row r="84" spans="1:43" s="22" customFormat="1" ht="30" customHeight="1">
      <c r="A84" s="23"/>
      <c r="B84" s="420"/>
      <c r="C84" s="140" t="s">
        <v>117</v>
      </c>
      <c r="D84" s="418" t="s">
        <v>118</v>
      </c>
      <c r="E84" s="418"/>
      <c r="F84" s="418"/>
      <c r="G84" s="418"/>
      <c r="H84" s="418"/>
      <c r="I84" s="418"/>
      <c r="J84" s="418"/>
      <c r="K84" s="418"/>
      <c r="L84" s="418"/>
      <c r="M84" s="418"/>
      <c r="N84" s="419"/>
      <c r="O84" s="407"/>
      <c r="P84" s="408"/>
      <c r="Q84" s="408"/>
      <c r="R84" s="141" t="s">
        <v>105</v>
      </c>
      <c r="S84" s="407"/>
      <c r="T84" s="408"/>
      <c r="U84" s="408"/>
      <c r="V84" s="141" t="s">
        <v>105</v>
      </c>
      <c r="W84" s="407"/>
      <c r="X84" s="408"/>
      <c r="Y84" s="408"/>
      <c r="Z84" s="141" t="s">
        <v>105</v>
      </c>
      <c r="AC84" s="416" t="str">
        <f t="shared" si="0"/>
        <v/>
      </c>
      <c r="AD84" s="417"/>
      <c r="AE84" s="41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28" t="str">
        <f>IF(SUM(AC77:AE84)=0,"",SUM(AC77:AE84))</f>
        <v/>
      </c>
      <c r="N92" s="428"/>
      <c r="O92" s="428"/>
      <c r="P92" s="428"/>
      <c r="Q92" s="428"/>
      <c r="R92" s="428"/>
      <c r="S92" s="428"/>
      <c r="T92" s="43" t="s">
        <v>126</v>
      </c>
      <c r="U92" s="43"/>
      <c r="X92" s="42" t="s">
        <v>67</v>
      </c>
      <c r="Z92" s="260"/>
      <c r="AB92" s="433"/>
      <c r="AC92" s="433"/>
      <c r="AD92" s="433"/>
      <c r="AE92" s="433"/>
      <c r="AF92" s="433"/>
      <c r="AG92" s="433"/>
      <c r="AH92" s="433"/>
      <c r="AI92" s="259" t="s">
        <v>127</v>
      </c>
      <c r="AJ92" s="59"/>
      <c r="AK92" s="27"/>
      <c r="AL92" s="436" t="s">
        <v>69</v>
      </c>
      <c r="AM92" s="437"/>
      <c r="AN92" s="437"/>
      <c r="AO92" s="438"/>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9" t="str">
        <f>_xlfn.LET(_xlpm.x,IF(AK37=1,AP85,AQ85),IF(_xlpm.x=0,"",_xlpm.x))</f>
        <v/>
      </c>
      <c r="N94" s="429"/>
      <c r="O94" s="429"/>
      <c r="P94" s="429"/>
      <c r="Q94" s="429"/>
      <c r="R94" s="429"/>
      <c r="S94" s="429"/>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30" t="str">
        <f>IFERROR(IF(((M68*0.5)-(M94*10))/(AP103)&lt;=0,0,((M68*0.5)-(M94*10))/(AP103)),"")</f>
        <v/>
      </c>
      <c r="N98" s="430"/>
      <c r="O98" s="430"/>
      <c r="P98" s="430"/>
      <c r="Q98" s="430"/>
      <c r="R98" s="430"/>
      <c r="S98" s="430"/>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1" t="s">
        <v>134</v>
      </c>
      <c r="C100" s="421"/>
      <c r="D100" s="421"/>
      <c r="E100" s="421"/>
      <c r="F100" s="400" t="s">
        <v>135</v>
      </c>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row>
    <row r="101" spans="1:42" ht="20.100000000000001" customHeight="1">
      <c r="A101" s="23"/>
      <c r="B101" s="421"/>
      <c r="C101" s="421"/>
      <c r="D101" s="421"/>
      <c r="E101" s="421"/>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1"/>
      <c r="C102" s="421"/>
      <c r="D102" s="421"/>
      <c r="E102" s="421"/>
      <c r="G102" s="35"/>
      <c r="H102" s="35"/>
      <c r="I102" s="35"/>
      <c r="J102" s="431" t="s">
        <v>137</v>
      </c>
      <c r="K102" s="431"/>
      <c r="L102" s="431"/>
      <c r="M102" s="431"/>
      <c r="N102" s="431"/>
      <c r="O102" s="431"/>
      <c r="P102" s="431"/>
      <c r="Q102" s="431"/>
      <c r="R102" s="431"/>
      <c r="S102" s="431"/>
      <c r="T102" s="431"/>
      <c r="U102" s="431"/>
      <c r="V102" s="431"/>
      <c r="W102" s="431"/>
      <c r="X102" s="431"/>
      <c r="Y102" s="431"/>
      <c r="Z102" s="431"/>
      <c r="AA102" s="431"/>
      <c r="AB102" s="431"/>
      <c r="AC102" s="431"/>
      <c r="AD102" s="431"/>
      <c r="AE102" s="35"/>
      <c r="AF102" s="35"/>
      <c r="AG102" s="35"/>
      <c r="AH102" s="35"/>
      <c r="AN102" s="59" t="s">
        <v>101</v>
      </c>
      <c r="AP102" s="59">
        <f>SUM(AP98:AP99)</f>
        <v>0</v>
      </c>
    </row>
    <row r="103" spans="1:42" ht="20.100000000000001" customHeight="1">
      <c r="A103" s="23"/>
      <c r="B103" s="421"/>
      <c r="C103" s="421"/>
      <c r="D103" s="421"/>
      <c r="E103" s="421"/>
      <c r="G103" s="34"/>
      <c r="H103" s="34"/>
      <c r="I103" s="34"/>
      <c r="J103" s="432" t="s">
        <v>138</v>
      </c>
      <c r="K103" s="432"/>
      <c r="L103" s="432"/>
      <c r="M103" s="432"/>
      <c r="N103" s="432"/>
      <c r="O103" s="432"/>
      <c r="P103" s="432"/>
      <c r="Q103" s="432"/>
      <c r="R103" s="432"/>
      <c r="S103" s="432"/>
      <c r="T103" s="432"/>
      <c r="U103" s="432"/>
      <c r="V103" s="432"/>
      <c r="W103" s="432"/>
      <c r="X103" s="432"/>
      <c r="Y103" s="432"/>
      <c r="Z103" s="432"/>
      <c r="AA103" s="432"/>
      <c r="AB103" s="432"/>
      <c r="AC103" s="432"/>
      <c r="AD103" s="432"/>
      <c r="AE103" s="34"/>
      <c r="AF103" s="34"/>
      <c r="AG103" s="34"/>
      <c r="AH103" s="34"/>
      <c r="AN103" s="59" t="s">
        <v>139</v>
      </c>
      <c r="AP103" s="59">
        <f>AP102*10</f>
        <v>0</v>
      </c>
    </row>
    <row r="104" spans="1:42" ht="20.100000000000001" customHeight="1">
      <c r="A104" s="23"/>
      <c r="B104" s="421"/>
      <c r="C104" s="421"/>
      <c r="D104" s="421"/>
      <c r="E104" s="421"/>
      <c r="G104" s="33"/>
      <c r="H104" s="33"/>
      <c r="I104" s="33"/>
      <c r="J104" s="432" t="s">
        <v>140</v>
      </c>
      <c r="K104" s="432"/>
      <c r="L104" s="432"/>
      <c r="M104" s="432"/>
      <c r="N104" s="432"/>
      <c r="O104" s="432"/>
      <c r="P104" s="432"/>
      <c r="Q104" s="432"/>
      <c r="R104" s="432"/>
      <c r="S104" s="432"/>
      <c r="T104" s="432"/>
      <c r="U104" s="432"/>
      <c r="V104" s="432"/>
      <c r="W104" s="432"/>
      <c r="X104" s="432"/>
      <c r="Y104" s="432"/>
      <c r="Z104" s="432"/>
      <c r="AA104" s="432"/>
      <c r="AB104" s="432"/>
      <c r="AC104" s="432"/>
      <c r="AD104" s="432"/>
      <c r="AF104" s="34" t="s">
        <v>141</v>
      </c>
      <c r="AH104" s="34"/>
    </row>
    <row r="105" spans="1:42" ht="20.100000000000001" customHeight="1">
      <c r="A105" s="23"/>
      <c r="B105" s="421"/>
      <c r="C105" s="421"/>
      <c r="D105" s="421"/>
      <c r="E105" s="421"/>
      <c r="G105" s="34"/>
      <c r="H105" s="34"/>
      <c r="I105" s="34"/>
      <c r="J105" s="432" t="s">
        <v>142</v>
      </c>
      <c r="K105" s="432"/>
      <c r="L105" s="432"/>
      <c r="M105" s="432"/>
      <c r="N105" s="432"/>
      <c r="O105" s="432"/>
      <c r="P105" s="432"/>
      <c r="Q105" s="432"/>
      <c r="R105" s="432"/>
      <c r="S105" s="432"/>
      <c r="T105" s="432"/>
      <c r="U105" s="432"/>
      <c r="V105" s="432"/>
      <c r="W105" s="432"/>
      <c r="X105" s="432"/>
      <c r="Y105" s="432"/>
      <c r="Z105" s="432"/>
      <c r="AA105" s="432"/>
      <c r="AB105" s="432"/>
      <c r="AC105" s="432"/>
      <c r="AD105" s="432"/>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2" t="str">
        <f>IFERROR(IF(OR(AL108*AL110*AL114*AL117=0,M98&lt;=0),"",(VLOOKUP("該当",CHOOSE(AK37,'リスト（外来R8）'!J:L,'リスト（外来R9）'!J:L),3,FALSE))),"")</f>
        <v/>
      </c>
      <c r="E123" s="422"/>
      <c r="F123" s="422"/>
      <c r="G123" s="422"/>
      <c r="H123" s="422"/>
      <c r="I123" s="422"/>
      <c r="J123" s="422"/>
      <c r="K123" s="422"/>
      <c r="L123" s="422"/>
      <c r="M123" s="422"/>
      <c r="N123" s="422"/>
      <c r="O123" s="422"/>
      <c r="P123" s="422"/>
      <c r="R123" s="422" t="str">
        <f>IFERROR(IF(OR(AL108*AL110*AL114*AL117=0,M98&lt;=0),"",(VLOOKUP("該当",CHOOSE(AK37,'リスト（外来R8）'!J:N,'リスト（外来R9）'!J:N),4,FALSE))),"")</f>
        <v/>
      </c>
      <c r="S123" s="422"/>
      <c r="T123" s="422"/>
      <c r="U123" s="422"/>
      <c r="V123" s="422"/>
      <c r="W123" s="422"/>
      <c r="X123" s="422"/>
      <c r="Y123" s="422"/>
      <c r="Z123" s="422"/>
      <c r="AA123" s="422"/>
      <c r="AB123" s="422"/>
      <c r="AC123" s="422"/>
      <c r="AD123" s="422"/>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26"/>
      <c r="E127" s="427"/>
      <c r="F127" s="424" t="s">
        <v>155</v>
      </c>
      <c r="G127" s="424"/>
      <c r="H127" s="424"/>
      <c r="I127" s="424"/>
      <c r="J127" s="424"/>
      <c r="K127" s="424"/>
      <c r="L127" s="424"/>
      <c r="M127" s="424"/>
      <c r="N127" s="424"/>
      <c r="O127" s="424"/>
      <c r="P127" s="425"/>
      <c r="Q127" s="43"/>
      <c r="R127" s="426" t="s">
        <v>156</v>
      </c>
      <c r="S127" s="427"/>
      <c r="T127" s="424" t="s">
        <v>155</v>
      </c>
      <c r="U127" s="424"/>
      <c r="V127" s="424"/>
      <c r="W127" s="424"/>
      <c r="X127" s="424"/>
      <c r="Y127" s="424"/>
      <c r="Z127" s="424"/>
      <c r="AA127" s="424"/>
      <c r="AB127" s="424"/>
      <c r="AC127" s="424"/>
      <c r="AD127" s="425"/>
      <c r="AK127" s="58">
        <v>1</v>
      </c>
      <c r="AL127" s="59">
        <v>1</v>
      </c>
      <c r="AM127" s="59">
        <v>1</v>
      </c>
      <c r="AN127" s="59">
        <v>1</v>
      </c>
    </row>
    <row r="128" spans="1:40" ht="24.95" customHeight="1">
      <c r="A128" s="23"/>
      <c r="B128" s="42"/>
      <c r="D128" s="426"/>
      <c r="E128" s="427"/>
      <c r="F128" s="424" t="s">
        <v>157</v>
      </c>
      <c r="G128" s="424"/>
      <c r="H128" s="424"/>
      <c r="I128" s="424"/>
      <c r="J128" s="424"/>
      <c r="K128" s="424"/>
      <c r="L128" s="424"/>
      <c r="M128" s="424"/>
      <c r="N128" s="424"/>
      <c r="O128" s="424"/>
      <c r="P128" s="425"/>
      <c r="R128" s="426" t="s">
        <v>156</v>
      </c>
      <c r="S128" s="427"/>
      <c r="T128" s="424" t="s">
        <v>158</v>
      </c>
      <c r="U128" s="424"/>
      <c r="V128" s="424"/>
      <c r="W128" s="424"/>
      <c r="X128" s="424"/>
      <c r="Y128" s="424"/>
      <c r="Z128" s="424"/>
      <c r="AA128" s="424"/>
      <c r="AB128" s="424"/>
      <c r="AC128" s="424"/>
      <c r="AD128" s="425"/>
      <c r="AK128" s="58">
        <v>1</v>
      </c>
      <c r="AL128" s="59">
        <f t="shared" ref="AL128:AL151" si="3">IF(AK$123&gt;=AK128,1,0)</f>
        <v>0</v>
      </c>
    </row>
    <row r="129" spans="1:38" ht="24.95" customHeight="1">
      <c r="A129" s="23"/>
      <c r="B129" s="42"/>
      <c r="C129" s="43"/>
      <c r="D129" s="426"/>
      <c r="E129" s="427"/>
      <c r="F129" s="424" t="s">
        <v>159</v>
      </c>
      <c r="G129" s="424"/>
      <c r="H129" s="424"/>
      <c r="I129" s="424"/>
      <c r="J129" s="424"/>
      <c r="K129" s="424"/>
      <c r="L129" s="424"/>
      <c r="M129" s="424"/>
      <c r="N129" s="424"/>
      <c r="O129" s="424"/>
      <c r="P129" s="425"/>
      <c r="R129" s="426" t="s">
        <v>156</v>
      </c>
      <c r="S129" s="427"/>
      <c r="T129" s="424" t="s">
        <v>160</v>
      </c>
      <c r="U129" s="424"/>
      <c r="V129" s="424"/>
      <c r="W129" s="424"/>
      <c r="X129" s="424"/>
      <c r="Y129" s="424"/>
      <c r="Z129" s="424"/>
      <c r="AA129" s="424"/>
      <c r="AB129" s="424"/>
      <c r="AC129" s="424"/>
      <c r="AD129" s="425"/>
      <c r="AK129" s="58">
        <v>2</v>
      </c>
      <c r="AL129" s="59">
        <f t="shared" si="3"/>
        <v>0</v>
      </c>
    </row>
    <row r="130" spans="1:38" ht="24.95" customHeight="1">
      <c r="A130" s="23"/>
      <c r="B130" s="42"/>
      <c r="C130" s="43"/>
      <c r="D130" s="426"/>
      <c r="E130" s="427"/>
      <c r="F130" s="424" t="s">
        <v>161</v>
      </c>
      <c r="G130" s="424"/>
      <c r="H130" s="424"/>
      <c r="I130" s="424"/>
      <c r="J130" s="424"/>
      <c r="K130" s="424"/>
      <c r="L130" s="424"/>
      <c r="M130" s="424"/>
      <c r="N130" s="424"/>
      <c r="O130" s="424"/>
      <c r="P130" s="425"/>
      <c r="R130" s="426" t="s">
        <v>156</v>
      </c>
      <c r="S130" s="427"/>
      <c r="T130" s="424" t="s">
        <v>162</v>
      </c>
      <c r="U130" s="424"/>
      <c r="V130" s="424"/>
      <c r="W130" s="424"/>
      <c r="X130" s="424"/>
      <c r="Y130" s="424"/>
      <c r="Z130" s="424"/>
      <c r="AA130" s="424"/>
      <c r="AB130" s="424"/>
      <c r="AC130" s="424"/>
      <c r="AD130" s="425"/>
      <c r="AK130" s="58">
        <v>3</v>
      </c>
      <c r="AL130" s="59">
        <f t="shared" si="3"/>
        <v>0</v>
      </c>
    </row>
    <row r="131" spans="1:38" ht="24.95" customHeight="1">
      <c r="A131" s="23"/>
      <c r="B131" s="42"/>
      <c r="C131" s="43"/>
      <c r="D131" s="426"/>
      <c r="E131" s="427"/>
      <c r="F131" s="424" t="s">
        <v>163</v>
      </c>
      <c r="G131" s="424"/>
      <c r="H131" s="424"/>
      <c r="I131" s="424"/>
      <c r="J131" s="424"/>
      <c r="K131" s="424"/>
      <c r="L131" s="424"/>
      <c r="M131" s="424"/>
      <c r="N131" s="424"/>
      <c r="O131" s="424"/>
      <c r="P131" s="425"/>
      <c r="R131" s="426" t="s">
        <v>156</v>
      </c>
      <c r="S131" s="427"/>
      <c r="T131" s="424" t="s">
        <v>164</v>
      </c>
      <c r="U131" s="424"/>
      <c r="V131" s="424"/>
      <c r="W131" s="424"/>
      <c r="X131" s="424"/>
      <c r="Y131" s="424"/>
      <c r="Z131" s="424"/>
      <c r="AA131" s="424"/>
      <c r="AB131" s="424"/>
      <c r="AC131" s="424"/>
      <c r="AD131" s="425"/>
      <c r="AK131" s="58">
        <v>4</v>
      </c>
      <c r="AL131" s="59">
        <f t="shared" si="3"/>
        <v>0</v>
      </c>
    </row>
    <row r="132" spans="1:38" ht="24.95" customHeight="1">
      <c r="A132" s="23"/>
      <c r="B132" s="42"/>
      <c r="C132" s="43"/>
      <c r="D132" s="426"/>
      <c r="E132" s="427"/>
      <c r="F132" s="424" t="s">
        <v>165</v>
      </c>
      <c r="G132" s="424"/>
      <c r="H132" s="424"/>
      <c r="I132" s="424"/>
      <c r="J132" s="424"/>
      <c r="K132" s="424"/>
      <c r="L132" s="424"/>
      <c r="M132" s="424"/>
      <c r="N132" s="424"/>
      <c r="O132" s="424"/>
      <c r="P132" s="425"/>
      <c r="R132" s="426" t="s">
        <v>156</v>
      </c>
      <c r="S132" s="427"/>
      <c r="T132" s="424" t="s">
        <v>166</v>
      </c>
      <c r="U132" s="424"/>
      <c r="V132" s="424"/>
      <c r="W132" s="424"/>
      <c r="X132" s="424"/>
      <c r="Y132" s="424"/>
      <c r="Z132" s="424"/>
      <c r="AA132" s="424"/>
      <c r="AB132" s="424"/>
      <c r="AC132" s="424"/>
      <c r="AD132" s="425"/>
      <c r="AK132" s="58">
        <v>5</v>
      </c>
      <c r="AL132" s="59">
        <f t="shared" si="3"/>
        <v>0</v>
      </c>
    </row>
    <row r="133" spans="1:38" ht="24.95" customHeight="1">
      <c r="A133" s="23"/>
      <c r="B133" s="42"/>
      <c r="C133" s="43"/>
      <c r="D133" s="426"/>
      <c r="E133" s="427"/>
      <c r="F133" s="424" t="s">
        <v>167</v>
      </c>
      <c r="G133" s="424"/>
      <c r="H133" s="424"/>
      <c r="I133" s="424"/>
      <c r="J133" s="424"/>
      <c r="K133" s="424"/>
      <c r="L133" s="424"/>
      <c r="M133" s="424"/>
      <c r="N133" s="424"/>
      <c r="O133" s="424"/>
      <c r="P133" s="425"/>
      <c r="R133" s="426" t="s">
        <v>156</v>
      </c>
      <c r="S133" s="427"/>
      <c r="T133" s="424" t="s">
        <v>168</v>
      </c>
      <c r="U133" s="424"/>
      <c r="V133" s="424"/>
      <c r="W133" s="424"/>
      <c r="X133" s="424"/>
      <c r="Y133" s="424"/>
      <c r="Z133" s="424"/>
      <c r="AA133" s="424"/>
      <c r="AB133" s="424"/>
      <c r="AC133" s="424"/>
      <c r="AD133" s="425"/>
      <c r="AK133" s="58">
        <v>6</v>
      </c>
      <c r="AL133" s="59">
        <f t="shared" si="3"/>
        <v>0</v>
      </c>
    </row>
    <row r="134" spans="1:38" ht="24.95" customHeight="1">
      <c r="A134" s="23"/>
      <c r="B134" s="42"/>
      <c r="D134" s="426"/>
      <c r="E134" s="427"/>
      <c r="F134" s="424" t="s">
        <v>169</v>
      </c>
      <c r="G134" s="424"/>
      <c r="H134" s="424"/>
      <c r="I134" s="424"/>
      <c r="J134" s="424"/>
      <c r="K134" s="424"/>
      <c r="L134" s="424"/>
      <c r="M134" s="424"/>
      <c r="N134" s="424"/>
      <c r="O134" s="424"/>
      <c r="P134" s="425"/>
      <c r="R134" s="426" t="s">
        <v>156</v>
      </c>
      <c r="S134" s="427"/>
      <c r="T134" s="424" t="s">
        <v>170</v>
      </c>
      <c r="U134" s="424"/>
      <c r="V134" s="424"/>
      <c r="W134" s="424"/>
      <c r="X134" s="424"/>
      <c r="Y134" s="424"/>
      <c r="Z134" s="424"/>
      <c r="AA134" s="424"/>
      <c r="AB134" s="424"/>
      <c r="AC134" s="424"/>
      <c r="AD134" s="425"/>
      <c r="AK134" s="58">
        <v>7</v>
      </c>
      <c r="AL134" s="59">
        <f t="shared" si="3"/>
        <v>0</v>
      </c>
    </row>
    <row r="135" spans="1:38" ht="24.95" customHeight="1">
      <c r="A135" s="23"/>
      <c r="B135" s="42"/>
      <c r="C135" s="43"/>
      <c r="D135" s="426"/>
      <c r="E135" s="427"/>
      <c r="F135" s="424" t="s">
        <v>171</v>
      </c>
      <c r="G135" s="424"/>
      <c r="H135" s="424"/>
      <c r="I135" s="424"/>
      <c r="J135" s="424"/>
      <c r="K135" s="424"/>
      <c r="L135" s="424"/>
      <c r="M135" s="424"/>
      <c r="N135" s="424"/>
      <c r="O135" s="424"/>
      <c r="P135" s="425"/>
      <c r="R135" s="426" t="s">
        <v>156</v>
      </c>
      <c r="S135" s="427"/>
      <c r="T135" s="424" t="s">
        <v>172</v>
      </c>
      <c r="U135" s="424"/>
      <c r="V135" s="424"/>
      <c r="W135" s="424"/>
      <c r="X135" s="424"/>
      <c r="Y135" s="424"/>
      <c r="Z135" s="424"/>
      <c r="AA135" s="424"/>
      <c r="AB135" s="424"/>
      <c r="AC135" s="424"/>
      <c r="AD135" s="425"/>
      <c r="AK135" s="58">
        <v>8</v>
      </c>
      <c r="AL135" s="59">
        <f t="shared" si="3"/>
        <v>0</v>
      </c>
    </row>
    <row r="136" spans="1:38" ht="24.95" customHeight="1">
      <c r="A136" s="23"/>
      <c r="B136" s="42"/>
      <c r="C136" s="43"/>
      <c r="D136" s="426"/>
      <c r="E136" s="427"/>
      <c r="F136" s="424" t="s">
        <v>173</v>
      </c>
      <c r="G136" s="424"/>
      <c r="H136" s="424"/>
      <c r="I136" s="424"/>
      <c r="J136" s="424"/>
      <c r="K136" s="424"/>
      <c r="L136" s="424"/>
      <c r="M136" s="424"/>
      <c r="N136" s="424"/>
      <c r="O136" s="424"/>
      <c r="P136" s="425"/>
      <c r="R136" s="426" t="s">
        <v>156</v>
      </c>
      <c r="S136" s="427"/>
      <c r="T136" s="424" t="s">
        <v>174</v>
      </c>
      <c r="U136" s="424"/>
      <c r="V136" s="424"/>
      <c r="W136" s="424"/>
      <c r="X136" s="424"/>
      <c r="Y136" s="424"/>
      <c r="Z136" s="424"/>
      <c r="AA136" s="424"/>
      <c r="AB136" s="424"/>
      <c r="AC136" s="424"/>
      <c r="AD136" s="425"/>
      <c r="AK136" s="58">
        <v>9</v>
      </c>
      <c r="AL136" s="59">
        <f t="shared" si="3"/>
        <v>0</v>
      </c>
    </row>
    <row r="137" spans="1:38" ht="24.95" customHeight="1">
      <c r="A137" s="23"/>
      <c r="B137" s="42"/>
      <c r="C137" s="43"/>
      <c r="D137" s="426"/>
      <c r="E137" s="427"/>
      <c r="F137" s="424" t="s">
        <v>175</v>
      </c>
      <c r="G137" s="424"/>
      <c r="H137" s="424"/>
      <c r="I137" s="424"/>
      <c r="J137" s="424"/>
      <c r="K137" s="424"/>
      <c r="L137" s="424"/>
      <c r="M137" s="424"/>
      <c r="N137" s="424"/>
      <c r="O137" s="424"/>
      <c r="P137" s="425"/>
      <c r="R137" s="426" t="s">
        <v>156</v>
      </c>
      <c r="S137" s="427"/>
      <c r="T137" s="424" t="s">
        <v>176</v>
      </c>
      <c r="U137" s="424"/>
      <c r="V137" s="424"/>
      <c r="W137" s="424"/>
      <c r="X137" s="424"/>
      <c r="Y137" s="424"/>
      <c r="Z137" s="424"/>
      <c r="AA137" s="424"/>
      <c r="AB137" s="424"/>
      <c r="AC137" s="424"/>
      <c r="AD137" s="425"/>
      <c r="AK137" s="58">
        <v>10</v>
      </c>
      <c r="AL137" s="59">
        <f t="shared" si="3"/>
        <v>0</v>
      </c>
    </row>
    <row r="138" spans="1:38" ht="24.95" customHeight="1">
      <c r="A138" s="23"/>
      <c r="B138" s="42"/>
      <c r="C138" s="43"/>
      <c r="D138" s="426"/>
      <c r="E138" s="427"/>
      <c r="F138" s="424" t="s">
        <v>177</v>
      </c>
      <c r="G138" s="424"/>
      <c r="H138" s="424"/>
      <c r="I138" s="424"/>
      <c r="J138" s="424"/>
      <c r="K138" s="424"/>
      <c r="L138" s="424"/>
      <c r="M138" s="424"/>
      <c r="N138" s="424"/>
      <c r="O138" s="424"/>
      <c r="P138" s="425"/>
      <c r="R138" s="426" t="s">
        <v>156</v>
      </c>
      <c r="S138" s="427"/>
      <c r="T138" s="424" t="s">
        <v>178</v>
      </c>
      <c r="U138" s="424"/>
      <c r="V138" s="424"/>
      <c r="W138" s="424"/>
      <c r="X138" s="424"/>
      <c r="Y138" s="424"/>
      <c r="Z138" s="424"/>
      <c r="AA138" s="424"/>
      <c r="AB138" s="424"/>
      <c r="AC138" s="424"/>
      <c r="AD138" s="425"/>
      <c r="AK138" s="58">
        <v>11</v>
      </c>
      <c r="AL138" s="59">
        <f t="shared" si="3"/>
        <v>0</v>
      </c>
    </row>
    <row r="139" spans="1:38" ht="24.95" customHeight="1">
      <c r="A139" s="23"/>
      <c r="B139" s="42"/>
      <c r="C139" s="43"/>
      <c r="D139" s="426"/>
      <c r="E139" s="427"/>
      <c r="F139" s="424" t="s">
        <v>179</v>
      </c>
      <c r="G139" s="424"/>
      <c r="H139" s="424"/>
      <c r="I139" s="424"/>
      <c r="J139" s="424"/>
      <c r="K139" s="424"/>
      <c r="L139" s="424"/>
      <c r="M139" s="424"/>
      <c r="N139" s="424"/>
      <c r="O139" s="424"/>
      <c r="P139" s="425"/>
      <c r="R139" s="426" t="s">
        <v>156</v>
      </c>
      <c r="S139" s="427"/>
      <c r="T139" s="424" t="s">
        <v>180</v>
      </c>
      <c r="U139" s="424"/>
      <c r="V139" s="424"/>
      <c r="W139" s="424"/>
      <c r="X139" s="424"/>
      <c r="Y139" s="424"/>
      <c r="Z139" s="424"/>
      <c r="AA139" s="424"/>
      <c r="AB139" s="424"/>
      <c r="AC139" s="424"/>
      <c r="AD139" s="425"/>
      <c r="AE139" s="206" t="s">
        <v>181</v>
      </c>
      <c r="AF139" s="205"/>
      <c r="AG139" s="205"/>
      <c r="AH139" s="205"/>
      <c r="AI139" s="205"/>
      <c r="AJ139" s="205"/>
      <c r="AK139" s="58">
        <v>12</v>
      </c>
      <c r="AL139" s="59">
        <f t="shared" si="3"/>
        <v>0</v>
      </c>
    </row>
    <row r="140" spans="1:38" ht="24.95" customHeight="1">
      <c r="A140" s="23"/>
      <c r="B140" s="42"/>
      <c r="C140" s="43"/>
      <c r="D140" s="426"/>
      <c r="E140" s="427"/>
      <c r="F140" s="424" t="s">
        <v>182</v>
      </c>
      <c r="G140" s="424"/>
      <c r="H140" s="424"/>
      <c r="I140" s="424"/>
      <c r="J140" s="424"/>
      <c r="K140" s="424"/>
      <c r="L140" s="424"/>
      <c r="M140" s="424"/>
      <c r="N140" s="424"/>
      <c r="O140" s="424"/>
      <c r="P140" s="425"/>
      <c r="R140" s="426" t="s">
        <v>156</v>
      </c>
      <c r="S140" s="427"/>
      <c r="T140" s="424" t="s">
        <v>183</v>
      </c>
      <c r="U140" s="424"/>
      <c r="V140" s="424"/>
      <c r="W140" s="424"/>
      <c r="X140" s="424"/>
      <c r="Y140" s="424"/>
      <c r="Z140" s="424"/>
      <c r="AA140" s="424"/>
      <c r="AB140" s="424"/>
      <c r="AC140" s="424"/>
      <c r="AD140" s="425"/>
      <c r="AK140" s="58">
        <v>13</v>
      </c>
      <c r="AL140" s="59">
        <f t="shared" si="3"/>
        <v>0</v>
      </c>
    </row>
    <row r="141" spans="1:38" ht="24.95" customHeight="1">
      <c r="A141" s="23"/>
      <c r="B141" s="42"/>
      <c r="C141" s="43"/>
      <c r="D141" s="426"/>
      <c r="E141" s="427"/>
      <c r="F141" s="424" t="s">
        <v>184</v>
      </c>
      <c r="G141" s="424"/>
      <c r="H141" s="424"/>
      <c r="I141" s="424"/>
      <c r="J141" s="424"/>
      <c r="K141" s="424"/>
      <c r="L141" s="424"/>
      <c r="M141" s="424"/>
      <c r="N141" s="424"/>
      <c r="O141" s="424"/>
      <c r="P141" s="425"/>
      <c r="R141" s="426" t="s">
        <v>156</v>
      </c>
      <c r="S141" s="427"/>
      <c r="T141" s="424" t="s">
        <v>185</v>
      </c>
      <c r="U141" s="424"/>
      <c r="V141" s="424"/>
      <c r="W141" s="424"/>
      <c r="X141" s="424"/>
      <c r="Y141" s="424"/>
      <c r="Z141" s="424"/>
      <c r="AA141" s="424"/>
      <c r="AB141" s="424"/>
      <c r="AC141" s="424"/>
      <c r="AD141" s="425"/>
      <c r="AK141" s="58">
        <v>14</v>
      </c>
      <c r="AL141" s="59">
        <f t="shared" si="3"/>
        <v>0</v>
      </c>
    </row>
    <row r="142" spans="1:38" ht="24.95" customHeight="1">
      <c r="A142" s="23"/>
      <c r="B142" s="42"/>
      <c r="C142" s="43"/>
      <c r="D142" s="426"/>
      <c r="E142" s="427"/>
      <c r="F142" s="424" t="s">
        <v>186</v>
      </c>
      <c r="G142" s="424"/>
      <c r="H142" s="424"/>
      <c r="I142" s="424"/>
      <c r="J142" s="424"/>
      <c r="K142" s="424"/>
      <c r="L142" s="424"/>
      <c r="M142" s="424"/>
      <c r="N142" s="424"/>
      <c r="O142" s="424"/>
      <c r="P142" s="425"/>
      <c r="R142" s="426" t="s">
        <v>156</v>
      </c>
      <c r="S142" s="427"/>
      <c r="T142" s="424" t="s">
        <v>187</v>
      </c>
      <c r="U142" s="424"/>
      <c r="V142" s="424"/>
      <c r="W142" s="424"/>
      <c r="X142" s="424"/>
      <c r="Y142" s="424"/>
      <c r="Z142" s="424"/>
      <c r="AA142" s="424"/>
      <c r="AB142" s="424"/>
      <c r="AC142" s="424"/>
      <c r="AD142" s="425"/>
      <c r="AK142" s="58">
        <v>15</v>
      </c>
      <c r="AL142" s="59">
        <f t="shared" si="3"/>
        <v>0</v>
      </c>
    </row>
    <row r="143" spans="1:38" ht="24.95" customHeight="1">
      <c r="A143" s="23"/>
      <c r="B143" s="42"/>
      <c r="C143" s="43"/>
      <c r="D143" s="426"/>
      <c r="E143" s="427"/>
      <c r="F143" s="424" t="s">
        <v>188</v>
      </c>
      <c r="G143" s="424"/>
      <c r="H143" s="424"/>
      <c r="I143" s="424"/>
      <c r="J143" s="424"/>
      <c r="K143" s="424"/>
      <c r="L143" s="424"/>
      <c r="M143" s="424"/>
      <c r="N143" s="424"/>
      <c r="O143" s="424"/>
      <c r="P143" s="425"/>
      <c r="R143" s="426" t="s">
        <v>156</v>
      </c>
      <c r="S143" s="427"/>
      <c r="T143" s="424" t="s">
        <v>189</v>
      </c>
      <c r="U143" s="424"/>
      <c r="V143" s="424"/>
      <c r="W143" s="424"/>
      <c r="X143" s="424"/>
      <c r="Y143" s="424"/>
      <c r="Z143" s="424"/>
      <c r="AA143" s="424"/>
      <c r="AB143" s="424"/>
      <c r="AC143" s="424"/>
      <c r="AD143" s="425"/>
      <c r="AK143" s="58">
        <v>16</v>
      </c>
      <c r="AL143" s="59">
        <f t="shared" si="3"/>
        <v>0</v>
      </c>
    </row>
    <row r="144" spans="1:38" ht="24.95" customHeight="1">
      <c r="A144" s="23"/>
      <c r="B144" s="42"/>
      <c r="C144" s="43"/>
      <c r="D144" s="426"/>
      <c r="E144" s="427"/>
      <c r="F144" s="424" t="s">
        <v>190</v>
      </c>
      <c r="G144" s="424"/>
      <c r="H144" s="424"/>
      <c r="I144" s="424"/>
      <c r="J144" s="424"/>
      <c r="K144" s="424"/>
      <c r="L144" s="424"/>
      <c r="M144" s="424"/>
      <c r="N144" s="424"/>
      <c r="O144" s="424"/>
      <c r="P144" s="425"/>
      <c r="R144" s="426" t="s">
        <v>156</v>
      </c>
      <c r="S144" s="427"/>
      <c r="T144" s="424" t="s">
        <v>191</v>
      </c>
      <c r="U144" s="424"/>
      <c r="V144" s="424"/>
      <c r="W144" s="424"/>
      <c r="X144" s="424"/>
      <c r="Y144" s="424"/>
      <c r="Z144" s="424"/>
      <c r="AA144" s="424"/>
      <c r="AB144" s="424"/>
      <c r="AC144" s="424"/>
      <c r="AD144" s="425"/>
      <c r="AK144" s="58">
        <v>17</v>
      </c>
      <c r="AL144" s="59">
        <f t="shared" si="3"/>
        <v>0</v>
      </c>
    </row>
    <row r="145" spans="1:64" ht="24.95" customHeight="1">
      <c r="A145" s="23"/>
      <c r="B145" s="42"/>
      <c r="C145" s="43"/>
      <c r="D145" s="426"/>
      <c r="E145" s="427"/>
      <c r="F145" s="424" t="s">
        <v>192</v>
      </c>
      <c r="G145" s="424"/>
      <c r="H145" s="424"/>
      <c r="I145" s="424"/>
      <c r="J145" s="424"/>
      <c r="K145" s="424"/>
      <c r="L145" s="424"/>
      <c r="M145" s="424"/>
      <c r="N145" s="424"/>
      <c r="O145" s="424"/>
      <c r="P145" s="425"/>
      <c r="R145" s="426" t="s">
        <v>156</v>
      </c>
      <c r="S145" s="427"/>
      <c r="T145" s="424" t="s">
        <v>193</v>
      </c>
      <c r="U145" s="424"/>
      <c r="V145" s="424"/>
      <c r="W145" s="424"/>
      <c r="X145" s="424"/>
      <c r="Y145" s="424"/>
      <c r="Z145" s="424"/>
      <c r="AA145" s="424"/>
      <c r="AB145" s="424"/>
      <c r="AC145" s="424"/>
      <c r="AD145" s="425"/>
      <c r="AK145" s="58">
        <v>18</v>
      </c>
      <c r="AL145" s="59">
        <f t="shared" si="3"/>
        <v>0</v>
      </c>
    </row>
    <row r="146" spans="1:64" ht="24.95" customHeight="1">
      <c r="A146" s="23"/>
      <c r="B146" s="42"/>
      <c r="C146" s="43"/>
      <c r="D146" s="426"/>
      <c r="E146" s="427"/>
      <c r="F146" s="424" t="s">
        <v>194</v>
      </c>
      <c r="G146" s="424"/>
      <c r="H146" s="424"/>
      <c r="I146" s="424"/>
      <c r="J146" s="424"/>
      <c r="K146" s="424"/>
      <c r="L146" s="424"/>
      <c r="M146" s="424"/>
      <c r="N146" s="424"/>
      <c r="O146" s="424"/>
      <c r="P146" s="425"/>
      <c r="R146" s="426" t="s">
        <v>156</v>
      </c>
      <c r="S146" s="427"/>
      <c r="T146" s="424" t="s">
        <v>195</v>
      </c>
      <c r="U146" s="424"/>
      <c r="V146" s="424"/>
      <c r="W146" s="424"/>
      <c r="X146" s="424"/>
      <c r="Y146" s="424"/>
      <c r="Z146" s="424"/>
      <c r="AA146" s="424"/>
      <c r="AB146" s="424"/>
      <c r="AC146" s="424"/>
      <c r="AD146" s="425"/>
      <c r="AK146" s="58">
        <v>19</v>
      </c>
      <c r="AL146" s="59">
        <f t="shared" si="3"/>
        <v>0</v>
      </c>
    </row>
    <row r="147" spans="1:64" ht="24.95" customHeight="1">
      <c r="A147" s="23"/>
      <c r="B147" s="42"/>
      <c r="C147" s="43"/>
      <c r="D147" s="426"/>
      <c r="E147" s="427"/>
      <c r="F147" s="424" t="s">
        <v>196</v>
      </c>
      <c r="G147" s="424"/>
      <c r="H147" s="424"/>
      <c r="I147" s="424"/>
      <c r="J147" s="424"/>
      <c r="K147" s="424"/>
      <c r="L147" s="424"/>
      <c r="M147" s="424"/>
      <c r="N147" s="424"/>
      <c r="O147" s="424"/>
      <c r="P147" s="425"/>
      <c r="R147" s="426" t="s">
        <v>156</v>
      </c>
      <c r="S147" s="427"/>
      <c r="T147" s="424" t="s">
        <v>197</v>
      </c>
      <c r="U147" s="424"/>
      <c r="V147" s="424"/>
      <c r="W147" s="424"/>
      <c r="X147" s="424"/>
      <c r="Y147" s="424"/>
      <c r="Z147" s="424"/>
      <c r="AA147" s="424"/>
      <c r="AB147" s="424"/>
      <c r="AC147" s="424"/>
      <c r="AD147" s="425"/>
      <c r="AK147" s="58">
        <v>20</v>
      </c>
      <c r="AL147" s="59">
        <f t="shared" si="3"/>
        <v>0</v>
      </c>
    </row>
    <row r="148" spans="1:64" ht="24.95" customHeight="1">
      <c r="A148" s="23"/>
      <c r="B148" s="42"/>
      <c r="C148" s="43"/>
      <c r="D148" s="426"/>
      <c r="E148" s="427"/>
      <c r="F148" s="424" t="s">
        <v>198</v>
      </c>
      <c r="G148" s="424"/>
      <c r="H148" s="424"/>
      <c r="I148" s="424"/>
      <c r="J148" s="424"/>
      <c r="K148" s="424"/>
      <c r="L148" s="424"/>
      <c r="M148" s="424"/>
      <c r="N148" s="424"/>
      <c r="O148" s="424"/>
      <c r="P148" s="425"/>
      <c r="R148" s="426" t="s">
        <v>156</v>
      </c>
      <c r="S148" s="427"/>
      <c r="T148" s="424" t="s">
        <v>199</v>
      </c>
      <c r="U148" s="424"/>
      <c r="V148" s="424"/>
      <c r="W148" s="424"/>
      <c r="X148" s="424"/>
      <c r="Y148" s="424"/>
      <c r="Z148" s="424"/>
      <c r="AA148" s="424"/>
      <c r="AB148" s="424"/>
      <c r="AC148" s="424"/>
      <c r="AD148" s="425"/>
      <c r="AK148" s="58">
        <v>21</v>
      </c>
      <c r="AL148" s="59">
        <f t="shared" si="3"/>
        <v>0</v>
      </c>
    </row>
    <row r="149" spans="1:64" ht="24.95" customHeight="1">
      <c r="A149" s="23"/>
      <c r="B149" s="42"/>
      <c r="C149" s="43"/>
      <c r="D149" s="426"/>
      <c r="E149" s="427"/>
      <c r="F149" s="424" t="s">
        <v>200</v>
      </c>
      <c r="G149" s="424"/>
      <c r="H149" s="424"/>
      <c r="I149" s="424"/>
      <c r="J149" s="424"/>
      <c r="K149" s="424"/>
      <c r="L149" s="424"/>
      <c r="M149" s="424"/>
      <c r="N149" s="424"/>
      <c r="O149" s="424"/>
      <c r="P149" s="425"/>
      <c r="R149" s="426" t="s">
        <v>156</v>
      </c>
      <c r="S149" s="427"/>
      <c r="T149" s="424" t="s">
        <v>201</v>
      </c>
      <c r="U149" s="424"/>
      <c r="V149" s="424"/>
      <c r="W149" s="424"/>
      <c r="X149" s="424"/>
      <c r="Y149" s="424"/>
      <c r="Z149" s="424"/>
      <c r="AA149" s="424"/>
      <c r="AB149" s="424"/>
      <c r="AC149" s="424"/>
      <c r="AD149" s="425"/>
      <c r="AK149" s="58">
        <v>22</v>
      </c>
      <c r="AL149" s="59">
        <f t="shared" si="3"/>
        <v>0</v>
      </c>
    </row>
    <row r="150" spans="1:64" ht="24.95" customHeight="1">
      <c r="A150" s="23"/>
      <c r="B150" s="42"/>
      <c r="C150" s="43"/>
      <c r="D150" s="426"/>
      <c r="E150" s="427"/>
      <c r="F150" s="424" t="s">
        <v>202</v>
      </c>
      <c r="G150" s="424"/>
      <c r="H150" s="424"/>
      <c r="I150" s="424"/>
      <c r="J150" s="424"/>
      <c r="K150" s="424"/>
      <c r="L150" s="424"/>
      <c r="M150" s="424"/>
      <c r="N150" s="424"/>
      <c r="O150" s="424"/>
      <c r="P150" s="425"/>
      <c r="R150" s="426" t="s">
        <v>156</v>
      </c>
      <c r="S150" s="427"/>
      <c r="T150" s="424" t="s">
        <v>203</v>
      </c>
      <c r="U150" s="424"/>
      <c r="V150" s="424"/>
      <c r="W150" s="424"/>
      <c r="X150" s="424"/>
      <c r="Y150" s="424"/>
      <c r="Z150" s="424"/>
      <c r="AA150" s="424"/>
      <c r="AB150" s="424"/>
      <c r="AC150" s="424"/>
      <c r="AD150" s="425"/>
      <c r="AK150" s="58">
        <v>23</v>
      </c>
      <c r="AL150" s="59">
        <f t="shared" si="3"/>
        <v>0</v>
      </c>
    </row>
    <row r="151" spans="1:64" ht="24.95" customHeight="1">
      <c r="A151" s="23"/>
      <c r="B151" s="42"/>
      <c r="C151" s="43"/>
      <c r="D151" s="426"/>
      <c r="E151" s="427"/>
      <c r="F151" s="424" t="s">
        <v>204</v>
      </c>
      <c r="G151" s="424"/>
      <c r="H151" s="424"/>
      <c r="I151" s="424"/>
      <c r="J151" s="424"/>
      <c r="K151" s="424"/>
      <c r="L151" s="424"/>
      <c r="M151" s="424"/>
      <c r="N151" s="424"/>
      <c r="O151" s="424"/>
      <c r="P151" s="425"/>
      <c r="R151" s="426" t="s">
        <v>156</v>
      </c>
      <c r="S151" s="427"/>
      <c r="T151" s="424" t="s">
        <v>205</v>
      </c>
      <c r="U151" s="424"/>
      <c r="V151" s="424"/>
      <c r="W151" s="424"/>
      <c r="X151" s="424"/>
      <c r="Y151" s="424"/>
      <c r="Z151" s="424"/>
      <c r="AA151" s="424"/>
      <c r="AB151" s="424"/>
      <c r="AC151" s="424"/>
      <c r="AD151" s="425"/>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400"/>
      <c r="BB156" s="400"/>
      <c r="BC156" s="266"/>
      <c r="BD156" s="400"/>
      <c r="BE156" s="400"/>
      <c r="BF156" s="266"/>
      <c r="BG156" s="400"/>
      <c r="BH156" s="400"/>
      <c r="BI156" s="266"/>
      <c r="BJ156" s="400"/>
      <c r="BK156" s="400"/>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400"/>
      <c r="AZ158" s="401"/>
      <c r="BA158" s="400"/>
      <c r="BB158" s="400"/>
      <c r="BC158" s="401"/>
      <c r="BD158" s="400"/>
      <c r="BE158" s="400"/>
      <c r="BF158" s="401"/>
      <c r="BG158" s="400"/>
      <c r="BH158" s="400"/>
      <c r="BI158" s="401"/>
      <c r="BJ158" s="400"/>
      <c r="BK158" s="400"/>
      <c r="BL158" s="400"/>
    </row>
    <row r="159" spans="1:64" ht="24.95" customHeight="1" outlineLevel="1">
      <c r="A159" s="23"/>
      <c r="C159" s="57"/>
      <c r="D159" s="264" t="s">
        <v>1257</v>
      </c>
      <c r="E159" s="265"/>
      <c r="F159" s="264"/>
      <c r="X159" s="264"/>
      <c r="Y159" s="264"/>
      <c r="AX159" s="265"/>
      <c r="AY159" s="400"/>
      <c r="AZ159" s="401"/>
      <c r="BA159" s="400"/>
      <c r="BB159" s="400"/>
      <c r="BC159" s="401"/>
      <c r="BD159" s="400"/>
      <c r="BE159" s="400"/>
      <c r="BF159" s="401"/>
      <c r="BG159" s="400"/>
      <c r="BH159" s="400"/>
      <c r="BI159" s="401"/>
      <c r="BJ159" s="400"/>
      <c r="BK159" s="400"/>
      <c r="BL159" s="400"/>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400"/>
      <c r="BC162" s="400"/>
      <c r="BD162" s="328"/>
      <c r="BE162" s="400"/>
      <c r="BF162" s="400"/>
      <c r="BG162" s="328"/>
      <c r="BH162" s="400"/>
      <c r="BI162" s="400"/>
      <c r="BJ162" s="328"/>
      <c r="BK162" s="400"/>
      <c r="BL162" s="400"/>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396" t="str">
        <f>IFERROR(IF(AM127=1,"",IF(AK156=TRUE,"外来・在宅ベースアップ評価料（Ⅱ）"&amp;AM127-1&amp;AL165,IF(AK158=TRUE,"外来・在宅ベースアップ評価料（Ⅱ）"&amp;AM127-1&amp;AL165&amp;AN165,"外来・在宅ベースアップ評価料（Ⅱ）"&amp;AM127-1))),"")</f>
        <v/>
      </c>
      <c r="E165" s="396"/>
      <c r="F165" s="396"/>
      <c r="G165" s="396"/>
      <c r="H165" s="396"/>
      <c r="I165" s="396"/>
      <c r="J165" s="396"/>
      <c r="K165" s="396"/>
      <c r="L165" s="396"/>
      <c r="M165" s="396"/>
      <c r="N165" s="396"/>
      <c r="O165" s="396"/>
      <c r="P165" s="396"/>
      <c r="R165" s="396" t="str">
        <f>IFERROR(IF(AM127=1,"",IF(AK156=TRUE,"歯科外来・在宅ベースアップ評価料（Ⅱ）"&amp;AM127-1&amp;AL165,IF(AK158=TRUE,"歯科外来・在宅ベースアップ評価料（Ⅱ）"&amp;AM127-1&amp;AL165&amp;AN165,"歯科外来・在宅ベースアップ評価料（Ⅱ）"&amp;AM127-1))),"")</f>
        <v/>
      </c>
      <c r="S165" s="396"/>
      <c r="T165" s="396"/>
      <c r="U165" s="396"/>
      <c r="V165" s="396"/>
      <c r="W165" s="396"/>
      <c r="X165" s="396"/>
      <c r="Y165" s="396"/>
      <c r="Z165" s="396"/>
      <c r="AA165" s="396"/>
      <c r="AB165" s="396"/>
      <c r="AC165" s="396"/>
      <c r="AD165" s="396"/>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 ref="O79:Q79"/>
    <mergeCell ref="W76:Z76"/>
    <mergeCell ref="W77:Y77"/>
    <mergeCell ref="W78:Y78"/>
    <mergeCell ref="AB92:AH92"/>
    <mergeCell ref="D14:E14"/>
    <mergeCell ref="G14:H14"/>
    <mergeCell ref="J14:K14"/>
    <mergeCell ref="S14:AD14"/>
    <mergeCell ref="N37:O37"/>
    <mergeCell ref="N40:O40"/>
    <mergeCell ref="W79:Y79"/>
    <mergeCell ref="X32:AC32"/>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81:B84"/>
    <mergeCell ref="D81:N81"/>
    <mergeCell ref="AC81:AE81"/>
    <mergeCell ref="D82:N82"/>
    <mergeCell ref="AC82:AE82"/>
    <mergeCell ref="D83:N83"/>
    <mergeCell ref="AC83:AE83"/>
    <mergeCell ref="D84:N84"/>
    <mergeCell ref="AC84:AE84"/>
    <mergeCell ref="W84:Y84"/>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J156:BK156"/>
    <mergeCell ref="AY158:AY159"/>
    <mergeCell ref="AZ158:AZ159"/>
    <mergeCell ref="BA158:BB159"/>
    <mergeCell ref="BC158:BC159"/>
    <mergeCell ref="BD158:BE159"/>
    <mergeCell ref="BF158:BF159"/>
    <mergeCell ref="BG158:BH159"/>
    <mergeCell ref="BI158:BI159"/>
    <mergeCell ref="BJ158:BK159"/>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203" zoomScaleNormal="100" zoomScaleSheetLayoutView="100" workbookViewId="0">
      <selection activeCell="E6" sqref="E6:G7"/>
    </sheetView>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1" t="s">
        <v>1211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3" t="s">
        <v>17</v>
      </c>
      <c r="G14" s="397"/>
      <c r="H14" s="397"/>
      <c r="I14" s="3" t="s">
        <v>31</v>
      </c>
      <c r="J14" s="397"/>
      <c r="K14" s="397"/>
      <c r="L14" s="3" t="s">
        <v>19</v>
      </c>
      <c r="M14" s="3"/>
      <c r="N14" s="3"/>
      <c r="O14" s="3"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400"/>
      <c r="AZ27" s="401"/>
      <c r="BA27" s="400"/>
      <c r="BB27" s="400"/>
      <c r="BC27" s="401"/>
      <c r="BD27" s="400"/>
      <c r="BE27" s="400"/>
      <c r="BF27" s="401"/>
      <c r="BG27" s="400"/>
      <c r="BH27" s="400"/>
      <c r="BI27" s="401"/>
      <c r="BJ27" s="400"/>
      <c r="BK27" s="400"/>
      <c r="BL27" s="400"/>
    </row>
    <row r="28" spans="1:64" ht="24.95" customHeight="1">
      <c r="A28" s="23"/>
      <c r="B28" s="43"/>
      <c r="C28" s="43"/>
      <c r="D28" s="43"/>
      <c r="E28" s="43"/>
      <c r="F28" s="57"/>
      <c r="G28" s="42" t="s">
        <v>64</v>
      </c>
      <c r="H28" s="43"/>
      <c r="X28" s="42"/>
      <c r="Y28" s="42"/>
      <c r="AK28" s="58" t="b">
        <v>0</v>
      </c>
      <c r="AX28" s="43"/>
      <c r="AY28" s="400"/>
      <c r="AZ28" s="401"/>
      <c r="BA28" s="400"/>
      <c r="BB28" s="400"/>
      <c r="BC28" s="401"/>
      <c r="BD28" s="400"/>
      <c r="BE28" s="400"/>
      <c r="BF28" s="401"/>
      <c r="BG28" s="400"/>
      <c r="BH28" s="400"/>
      <c r="BI28" s="401"/>
      <c r="BJ28" s="400"/>
      <c r="BK28" s="400"/>
      <c r="BL28" s="400"/>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34"/>
      <c r="O39" s="434"/>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34"/>
      <c r="O42" s="434"/>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02"/>
      <c r="N47" s="402"/>
      <c r="O47" s="402"/>
      <c r="P47" s="402"/>
      <c r="Q47" s="402"/>
      <c r="R47" s="402"/>
      <c r="S47" s="402"/>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402"/>
      <c r="N51" s="402"/>
      <c r="O51" s="402"/>
      <c r="P51" s="402"/>
      <c r="Q51" s="402"/>
      <c r="R51" s="402"/>
      <c r="S51" s="402"/>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12"/>
      <c r="N64" s="412"/>
      <c r="O64" s="412"/>
      <c r="P64" s="412"/>
      <c r="Q64" s="412"/>
      <c r="R64" s="412"/>
      <c r="S64" s="412"/>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12"/>
      <c r="N67" s="412"/>
      <c r="O67" s="412"/>
      <c r="P67" s="412"/>
      <c r="Q67" s="412"/>
      <c r="R67" s="412"/>
      <c r="S67" s="412"/>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6"/>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7"/>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402"/>
      <c r="G73" s="402"/>
      <c r="H73" s="402"/>
      <c r="I73" s="402"/>
      <c r="J73" s="402"/>
      <c r="K73" s="402"/>
      <c r="L73" s="402"/>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402"/>
      <c r="G76" s="402"/>
      <c r="H76" s="402"/>
      <c r="I76" s="402"/>
      <c r="J76" s="402"/>
      <c r="K76" s="402"/>
      <c r="L76" s="402"/>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48" t="str">
        <f>IF(AK59=TRUE,新様式99_同一法人内複数医療機関届出用補助計算書!R57,IF(SUM(AK64,AK67,AK73,AK76)=0,"",SUM(AK64,AK67,AK73,AK76)))</f>
        <v/>
      </c>
      <c r="O80" s="449"/>
      <c r="P80" s="449"/>
      <c r="Q80" s="449"/>
      <c r="R80" s="449"/>
      <c r="S80" s="449"/>
      <c r="T80" s="450"/>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09" t="s">
        <v>99</v>
      </c>
      <c r="D88" s="400"/>
      <c r="E88" s="400"/>
      <c r="F88" s="400"/>
      <c r="G88" s="400"/>
      <c r="H88" s="400"/>
      <c r="I88" s="400"/>
      <c r="J88" s="400"/>
      <c r="K88" s="400"/>
      <c r="L88" s="400"/>
      <c r="M88" s="400"/>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20" t="s">
        <v>102</v>
      </c>
      <c r="C89" s="140" t="s">
        <v>103</v>
      </c>
      <c r="D89" s="418" t="s">
        <v>104</v>
      </c>
      <c r="E89" s="418"/>
      <c r="F89" s="418"/>
      <c r="G89" s="418"/>
      <c r="H89" s="418"/>
      <c r="I89" s="418"/>
      <c r="J89" s="418"/>
      <c r="K89" s="418"/>
      <c r="L89" s="418"/>
      <c r="M89" s="418"/>
      <c r="N89" s="419"/>
      <c r="O89" s="407"/>
      <c r="P89" s="408"/>
      <c r="Q89" s="408"/>
      <c r="R89" s="141" t="s">
        <v>105</v>
      </c>
      <c r="S89" s="407"/>
      <c r="T89" s="408"/>
      <c r="U89" s="408"/>
      <c r="V89" s="141" t="s">
        <v>105</v>
      </c>
      <c r="W89" s="407"/>
      <c r="X89" s="408"/>
      <c r="Y89" s="408"/>
      <c r="Z89" s="141" t="s">
        <v>105</v>
      </c>
      <c r="AC89" s="416" t="str">
        <f t="shared" ref="AC89:AC96" si="0">IFERROR(AVERAGE(O89:Y89),"")</f>
        <v/>
      </c>
      <c r="AD89" s="417"/>
      <c r="AE89" s="417"/>
      <c r="AF89" s="141" t="s">
        <v>105</v>
      </c>
      <c r="AK89" s="142">
        <v>17</v>
      </c>
      <c r="AM89" s="142">
        <v>34</v>
      </c>
      <c r="AP89" s="22">
        <f>IFERROR($AC89*AK89,0)</f>
        <v>0</v>
      </c>
      <c r="AR89" s="22">
        <f>IFERROR($AC89*AM89,0)</f>
        <v>0</v>
      </c>
    </row>
    <row r="90" spans="1:44" s="22" customFormat="1" ht="30" customHeight="1">
      <c r="A90" s="23"/>
      <c r="B90" s="420"/>
      <c r="C90" s="140" t="s">
        <v>106</v>
      </c>
      <c r="D90" s="418" t="s">
        <v>107</v>
      </c>
      <c r="E90" s="418"/>
      <c r="F90" s="418"/>
      <c r="G90" s="418"/>
      <c r="H90" s="418"/>
      <c r="I90" s="418"/>
      <c r="J90" s="418"/>
      <c r="K90" s="418"/>
      <c r="L90" s="418"/>
      <c r="M90" s="418"/>
      <c r="N90" s="419"/>
      <c r="O90" s="407"/>
      <c r="P90" s="408"/>
      <c r="Q90" s="408"/>
      <c r="R90" s="141" t="s">
        <v>105</v>
      </c>
      <c r="S90" s="407"/>
      <c r="T90" s="408"/>
      <c r="U90" s="408"/>
      <c r="V90" s="141" t="s">
        <v>105</v>
      </c>
      <c r="W90" s="407"/>
      <c r="X90" s="408"/>
      <c r="Y90" s="408"/>
      <c r="Z90" s="141" t="s">
        <v>105</v>
      </c>
      <c r="AC90" s="416" t="str">
        <f t="shared" si="0"/>
        <v/>
      </c>
      <c r="AD90" s="417"/>
      <c r="AE90" s="417"/>
      <c r="AF90" s="141" t="s">
        <v>105</v>
      </c>
      <c r="AK90" s="142">
        <v>4</v>
      </c>
      <c r="AM90" s="142">
        <v>8</v>
      </c>
      <c r="AP90" s="22">
        <f t="shared" ref="AP90:AP96" si="1">IFERROR($AC90*AK90,0)</f>
        <v>0</v>
      </c>
      <c r="AR90" s="22">
        <f t="shared" ref="AR90:AR96" si="2">IFERROR($AC90*AM90,0)</f>
        <v>0</v>
      </c>
    </row>
    <row r="91" spans="1:44" s="22" customFormat="1" ht="30" customHeight="1">
      <c r="A91" s="23"/>
      <c r="B91" s="420"/>
      <c r="C91" s="140" t="s">
        <v>108</v>
      </c>
      <c r="D91" s="418" t="s">
        <v>109</v>
      </c>
      <c r="E91" s="418"/>
      <c r="F91" s="418"/>
      <c r="G91" s="418"/>
      <c r="H91" s="418"/>
      <c r="I91" s="418"/>
      <c r="J91" s="418"/>
      <c r="K91" s="418"/>
      <c r="L91" s="418"/>
      <c r="M91" s="418"/>
      <c r="N91" s="419"/>
      <c r="O91" s="407"/>
      <c r="P91" s="408"/>
      <c r="Q91" s="408"/>
      <c r="R91" s="141" t="s">
        <v>105</v>
      </c>
      <c r="S91" s="407"/>
      <c r="T91" s="408"/>
      <c r="U91" s="408"/>
      <c r="V91" s="141" t="s">
        <v>105</v>
      </c>
      <c r="W91" s="407"/>
      <c r="X91" s="408"/>
      <c r="Y91" s="408"/>
      <c r="Z91" s="141" t="s">
        <v>105</v>
      </c>
      <c r="AC91" s="416" t="str">
        <f t="shared" si="0"/>
        <v/>
      </c>
      <c r="AD91" s="417"/>
      <c r="AE91" s="417"/>
      <c r="AF91" s="141" t="s">
        <v>105</v>
      </c>
      <c r="AK91" s="142">
        <v>79</v>
      </c>
      <c r="AM91" s="142">
        <v>158</v>
      </c>
      <c r="AP91" s="22">
        <f t="shared" si="1"/>
        <v>0</v>
      </c>
      <c r="AR91" s="22">
        <f t="shared" si="2"/>
        <v>0</v>
      </c>
    </row>
    <row r="92" spans="1:44" s="22" customFormat="1" ht="30" customHeight="1">
      <c r="A92" s="23"/>
      <c r="B92" s="420"/>
      <c r="C92" s="140" t="s">
        <v>110</v>
      </c>
      <c r="D92" s="418" t="s">
        <v>111</v>
      </c>
      <c r="E92" s="418"/>
      <c r="F92" s="418"/>
      <c r="G92" s="418"/>
      <c r="H92" s="418"/>
      <c r="I92" s="418"/>
      <c r="J92" s="418"/>
      <c r="K92" s="418"/>
      <c r="L92" s="418"/>
      <c r="M92" s="418"/>
      <c r="N92" s="419"/>
      <c r="O92" s="407"/>
      <c r="P92" s="408"/>
      <c r="Q92" s="408"/>
      <c r="R92" s="141" t="s">
        <v>105</v>
      </c>
      <c r="S92" s="407"/>
      <c r="T92" s="408"/>
      <c r="U92" s="408"/>
      <c r="V92" s="141" t="s">
        <v>105</v>
      </c>
      <c r="W92" s="407"/>
      <c r="X92" s="408"/>
      <c r="Y92" s="408"/>
      <c r="Z92" s="141" t="s">
        <v>105</v>
      </c>
      <c r="AC92" s="416" t="str">
        <f t="shared" si="0"/>
        <v/>
      </c>
      <c r="AD92" s="417"/>
      <c r="AE92" s="417"/>
      <c r="AF92" s="141" t="s">
        <v>105</v>
      </c>
      <c r="AK92" s="142">
        <v>19</v>
      </c>
      <c r="AM92" s="142">
        <v>38</v>
      </c>
      <c r="AP92" s="22">
        <f t="shared" si="1"/>
        <v>0</v>
      </c>
      <c r="AR92" s="22">
        <f t="shared" si="2"/>
        <v>0</v>
      </c>
    </row>
    <row r="93" spans="1:44" s="22" customFormat="1" ht="30" customHeight="1">
      <c r="A93" s="23"/>
      <c r="B93" s="420" t="s">
        <v>112</v>
      </c>
      <c r="C93" s="140" t="s">
        <v>113</v>
      </c>
      <c r="D93" s="418" t="s">
        <v>104</v>
      </c>
      <c r="E93" s="418"/>
      <c r="F93" s="418"/>
      <c r="G93" s="418"/>
      <c r="H93" s="418"/>
      <c r="I93" s="418"/>
      <c r="J93" s="418"/>
      <c r="K93" s="418"/>
      <c r="L93" s="418"/>
      <c r="M93" s="418"/>
      <c r="N93" s="419"/>
      <c r="O93" s="407"/>
      <c r="P93" s="408"/>
      <c r="Q93" s="408"/>
      <c r="R93" s="141" t="s">
        <v>105</v>
      </c>
      <c r="S93" s="407"/>
      <c r="T93" s="408"/>
      <c r="U93" s="408"/>
      <c r="V93" s="141" t="s">
        <v>105</v>
      </c>
      <c r="W93" s="407"/>
      <c r="X93" s="408"/>
      <c r="Y93" s="408"/>
      <c r="Z93" s="141" t="s">
        <v>105</v>
      </c>
      <c r="AC93" s="416" t="str">
        <f t="shared" si="0"/>
        <v/>
      </c>
      <c r="AD93" s="417"/>
      <c r="AE93" s="417"/>
      <c r="AF93" s="141" t="s">
        <v>105</v>
      </c>
      <c r="AK93" s="142">
        <v>21</v>
      </c>
      <c r="AM93" s="142">
        <v>42</v>
      </c>
      <c r="AP93" s="22">
        <f t="shared" si="1"/>
        <v>0</v>
      </c>
      <c r="AR93" s="22">
        <f t="shared" si="2"/>
        <v>0</v>
      </c>
    </row>
    <row r="94" spans="1:44" s="22" customFormat="1" ht="30" customHeight="1">
      <c r="A94" s="23"/>
      <c r="B94" s="420"/>
      <c r="C94" s="140" t="s">
        <v>114</v>
      </c>
      <c r="D94" s="418" t="s">
        <v>107</v>
      </c>
      <c r="E94" s="418"/>
      <c r="F94" s="418"/>
      <c r="G94" s="418"/>
      <c r="H94" s="418"/>
      <c r="I94" s="418"/>
      <c r="J94" s="418"/>
      <c r="K94" s="418"/>
      <c r="L94" s="418"/>
      <c r="M94" s="418"/>
      <c r="N94" s="419"/>
      <c r="O94" s="407"/>
      <c r="P94" s="408"/>
      <c r="Q94" s="408"/>
      <c r="R94" s="141" t="s">
        <v>105</v>
      </c>
      <c r="S94" s="407"/>
      <c r="T94" s="408"/>
      <c r="U94" s="408"/>
      <c r="V94" s="141" t="s">
        <v>105</v>
      </c>
      <c r="W94" s="407"/>
      <c r="X94" s="408"/>
      <c r="Y94" s="408"/>
      <c r="Z94" s="141" t="s">
        <v>105</v>
      </c>
      <c r="AC94" s="416" t="str">
        <f t="shared" si="0"/>
        <v/>
      </c>
      <c r="AD94" s="417"/>
      <c r="AE94" s="417"/>
      <c r="AF94" s="141" t="s">
        <v>105</v>
      </c>
      <c r="AK94" s="142">
        <v>4</v>
      </c>
      <c r="AM94" s="142">
        <v>8</v>
      </c>
      <c r="AP94" s="22">
        <f t="shared" si="1"/>
        <v>0</v>
      </c>
      <c r="AR94" s="22">
        <f t="shared" si="2"/>
        <v>0</v>
      </c>
    </row>
    <row r="95" spans="1:44" s="22" customFormat="1" ht="30" customHeight="1">
      <c r="A95" s="23"/>
      <c r="B95" s="420"/>
      <c r="C95" s="140" t="s">
        <v>115</v>
      </c>
      <c r="D95" s="418" t="s">
        <v>116</v>
      </c>
      <c r="E95" s="418"/>
      <c r="F95" s="418"/>
      <c r="G95" s="418"/>
      <c r="H95" s="418"/>
      <c r="I95" s="418"/>
      <c r="J95" s="418"/>
      <c r="K95" s="418"/>
      <c r="L95" s="418"/>
      <c r="M95" s="418"/>
      <c r="N95" s="419"/>
      <c r="O95" s="407"/>
      <c r="P95" s="408"/>
      <c r="Q95" s="408"/>
      <c r="R95" s="141" t="s">
        <v>105</v>
      </c>
      <c r="S95" s="407"/>
      <c r="T95" s="408"/>
      <c r="U95" s="408"/>
      <c r="V95" s="141" t="s">
        <v>105</v>
      </c>
      <c r="W95" s="407"/>
      <c r="X95" s="408"/>
      <c r="Y95" s="408"/>
      <c r="Z95" s="141" t="s">
        <v>105</v>
      </c>
      <c r="AC95" s="416" t="str">
        <f t="shared" si="0"/>
        <v/>
      </c>
      <c r="AD95" s="417"/>
      <c r="AE95" s="417"/>
      <c r="AF95" s="141" t="s">
        <v>105</v>
      </c>
      <c r="AK95" s="142">
        <v>66</v>
      </c>
      <c r="AL95" s="143"/>
      <c r="AM95" s="142">
        <v>121</v>
      </c>
      <c r="AP95" s="22">
        <f t="shared" si="1"/>
        <v>0</v>
      </c>
      <c r="AR95" s="22">
        <f t="shared" si="2"/>
        <v>0</v>
      </c>
    </row>
    <row r="96" spans="1:44" s="22" customFormat="1" ht="30" customHeight="1">
      <c r="A96" s="23"/>
      <c r="B96" s="420"/>
      <c r="C96" s="140" t="s">
        <v>117</v>
      </c>
      <c r="D96" s="418" t="s">
        <v>118</v>
      </c>
      <c r="E96" s="418"/>
      <c r="F96" s="418"/>
      <c r="G96" s="418"/>
      <c r="H96" s="418"/>
      <c r="I96" s="418"/>
      <c r="J96" s="418"/>
      <c r="K96" s="418"/>
      <c r="L96" s="418"/>
      <c r="M96" s="418"/>
      <c r="N96" s="419"/>
      <c r="O96" s="407"/>
      <c r="P96" s="408"/>
      <c r="Q96" s="408"/>
      <c r="R96" s="141" t="s">
        <v>105</v>
      </c>
      <c r="S96" s="407"/>
      <c r="T96" s="408"/>
      <c r="U96" s="408"/>
      <c r="V96" s="141" t="s">
        <v>105</v>
      </c>
      <c r="W96" s="407"/>
      <c r="X96" s="408"/>
      <c r="Y96" s="408"/>
      <c r="Z96" s="141" t="s">
        <v>105</v>
      </c>
      <c r="AC96" s="416" t="str">
        <f t="shared" si="0"/>
        <v/>
      </c>
      <c r="AD96" s="417"/>
      <c r="AE96" s="41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9" t="str">
        <f>IF(SUM(AC89:AE96)=0,"",SUM(AC89:AE96))</f>
        <v/>
      </c>
      <c r="N104" s="429"/>
      <c r="O104" s="429"/>
      <c r="P104" s="429"/>
      <c r="Q104" s="429"/>
      <c r="R104" s="429"/>
      <c r="S104" s="429"/>
      <c r="T104" s="43" t="s">
        <v>126</v>
      </c>
      <c r="U104" s="22"/>
      <c r="V104" s="42" t="s">
        <v>67</v>
      </c>
      <c r="W104" s="27"/>
      <c r="X104" s="43"/>
      <c r="Y104" s="27"/>
      <c r="Z104" s="402"/>
      <c r="AA104" s="402"/>
      <c r="AB104" s="402"/>
      <c r="AC104" s="402"/>
      <c r="AD104" s="402"/>
      <c r="AE104" s="402"/>
      <c r="AF104" s="402"/>
      <c r="AG104" s="42" t="s">
        <v>127</v>
      </c>
      <c r="AK104" s="27"/>
      <c r="AL104" s="436" t="s">
        <v>69</v>
      </c>
      <c r="AM104" s="437"/>
      <c r="AN104" s="437"/>
      <c r="AO104" s="438"/>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9" t="str">
        <f>_xlfn.LET(_xlpm.x,IF(AK39=1,AP97,AR97),IF(_xlpm.x=0,"",_xlpm.x))</f>
        <v/>
      </c>
      <c r="N107" s="429"/>
      <c r="O107" s="429"/>
      <c r="P107" s="429"/>
      <c r="Q107" s="429"/>
      <c r="R107" s="429"/>
      <c r="S107" s="429"/>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39" t="s">
        <v>274</v>
      </c>
      <c r="C112" s="439"/>
      <c r="D112" s="439"/>
      <c r="E112" s="439"/>
      <c r="F112" s="441" t="s">
        <v>275</v>
      </c>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K112" s="167"/>
      <c r="AL112" s="168"/>
      <c r="AM112" s="168"/>
      <c r="AN112" s="168"/>
      <c r="AO112" s="168"/>
      <c r="AP112" s="168"/>
    </row>
    <row r="113" spans="1:46" s="166" customFormat="1" ht="30" customHeight="1">
      <c r="A113" s="165"/>
      <c r="B113" s="439"/>
      <c r="C113" s="439"/>
      <c r="D113" s="439"/>
      <c r="E113" s="439"/>
      <c r="F113" s="442" t="s">
        <v>1235</v>
      </c>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K113" s="167"/>
      <c r="AL113" s="168"/>
      <c r="AM113" s="168"/>
      <c r="AN113" s="168"/>
      <c r="AO113" s="168"/>
      <c r="AP113" s="169"/>
    </row>
    <row r="114" spans="1:46" s="166" customFormat="1" ht="30" customHeight="1">
      <c r="A114" s="165"/>
      <c r="B114" s="439"/>
      <c r="C114" s="439"/>
      <c r="D114" s="439"/>
      <c r="E114" s="439"/>
      <c r="F114" s="170"/>
      <c r="G114" s="171"/>
      <c r="H114" s="171"/>
      <c r="I114" s="171"/>
      <c r="J114" s="440" t="s">
        <v>276</v>
      </c>
      <c r="K114" s="440"/>
      <c r="L114" s="440"/>
      <c r="M114" s="440"/>
      <c r="N114" s="440"/>
      <c r="O114" s="440"/>
      <c r="P114" s="440"/>
      <c r="Q114" s="440"/>
      <c r="R114" s="440"/>
      <c r="S114" s="440"/>
      <c r="T114" s="440"/>
      <c r="U114" s="440"/>
      <c r="V114" s="440"/>
      <c r="W114" s="440"/>
      <c r="X114" s="440"/>
      <c r="Y114" s="440"/>
      <c r="Z114" s="440"/>
      <c r="AA114" s="440"/>
      <c r="AB114" s="440"/>
      <c r="AC114" s="440"/>
      <c r="AD114" s="440"/>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30" t="str">
        <f>IFERROR(IF((N80-(M107*10))/(M51*10)&lt;=0,0,(N80-(M107*10))/(M51*10)),"")</f>
        <v/>
      </c>
      <c r="N116" s="430"/>
      <c r="O116" s="430"/>
      <c r="P116" s="430"/>
      <c r="Q116" s="430"/>
      <c r="R116" s="430"/>
      <c r="S116" s="430"/>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39" t="s">
        <v>278</v>
      </c>
      <c r="C118" s="439"/>
      <c r="D118" s="439"/>
      <c r="E118" s="439"/>
      <c r="F118" s="443" t="s">
        <v>279</v>
      </c>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K118" s="167"/>
      <c r="AL118" s="168"/>
      <c r="AM118" s="168"/>
      <c r="AN118" s="168"/>
      <c r="AO118" s="168"/>
      <c r="AP118" s="168"/>
    </row>
    <row r="119" spans="1:46" s="166" customFormat="1" ht="30" customHeight="1">
      <c r="A119" s="165"/>
      <c r="B119" s="439"/>
      <c r="C119" s="439"/>
      <c r="D119" s="439"/>
      <c r="E119" s="439"/>
      <c r="F119" s="442" t="s">
        <v>136</v>
      </c>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K119" s="167"/>
      <c r="AL119" s="168"/>
      <c r="AM119" s="168"/>
      <c r="AN119" s="168"/>
      <c r="AO119" s="168"/>
      <c r="AP119" s="169"/>
    </row>
    <row r="120" spans="1:46" s="166" customFormat="1" ht="30" customHeight="1">
      <c r="A120" s="165"/>
      <c r="B120" s="439"/>
      <c r="C120" s="439"/>
      <c r="D120" s="439"/>
      <c r="E120" s="439"/>
      <c r="F120" s="170"/>
      <c r="G120" s="171"/>
      <c r="H120" s="171"/>
      <c r="I120" s="171"/>
      <c r="J120" s="440" t="s">
        <v>276</v>
      </c>
      <c r="K120" s="440"/>
      <c r="L120" s="440"/>
      <c r="M120" s="440"/>
      <c r="N120" s="440"/>
      <c r="O120" s="440"/>
      <c r="P120" s="440"/>
      <c r="Q120" s="440"/>
      <c r="R120" s="440"/>
      <c r="S120" s="440"/>
      <c r="T120" s="440"/>
      <c r="U120" s="440"/>
      <c r="V120" s="440"/>
      <c r="W120" s="440"/>
      <c r="X120" s="440"/>
      <c r="Y120" s="440"/>
      <c r="Z120" s="440"/>
      <c r="AA120" s="440"/>
      <c r="AB120" s="440"/>
      <c r="AC120" s="440"/>
      <c r="AD120" s="440"/>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12"/>
      <c r="M127" s="412"/>
      <c r="N127" s="412"/>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D89:N89"/>
    <mergeCell ref="D90:N90"/>
    <mergeCell ref="AC90:AE90"/>
    <mergeCell ref="O90:Q90"/>
    <mergeCell ref="S90:U90"/>
    <mergeCell ref="W90:Y90"/>
    <mergeCell ref="AL104:AO104"/>
    <mergeCell ref="D91:N91"/>
    <mergeCell ref="AC91:AE91"/>
    <mergeCell ref="O91:Q91"/>
    <mergeCell ref="S91:U91"/>
    <mergeCell ref="O92:Q92"/>
    <mergeCell ref="S92:U92"/>
    <mergeCell ref="W92:Y92"/>
    <mergeCell ref="W93:Y93"/>
    <mergeCell ref="C88:M88"/>
    <mergeCell ref="O88:R88"/>
    <mergeCell ref="S88:V88"/>
    <mergeCell ref="N39:O39"/>
    <mergeCell ref="N42:O42"/>
    <mergeCell ref="M64:S64"/>
    <mergeCell ref="M67:S67"/>
    <mergeCell ref="F73:L73"/>
    <mergeCell ref="F76:L76"/>
    <mergeCell ref="N80:T80"/>
    <mergeCell ref="AY27:AY28"/>
    <mergeCell ref="AL31:AO31"/>
    <mergeCell ref="AH69:AH70"/>
    <mergeCell ref="A3:AJ3"/>
    <mergeCell ref="B17:G17"/>
    <mergeCell ref="H17:T17"/>
    <mergeCell ref="B18:G18"/>
    <mergeCell ref="H18:T18"/>
    <mergeCell ref="D14:E14"/>
    <mergeCell ref="G14:H14"/>
    <mergeCell ref="J14:K14"/>
    <mergeCell ref="S14:AD14"/>
    <mergeCell ref="B6:H6"/>
    <mergeCell ref="BI27:BI28"/>
    <mergeCell ref="BJ27:BK28"/>
    <mergeCell ref="BL27:BL28"/>
    <mergeCell ref="AZ27:AZ28"/>
    <mergeCell ref="BA27:BB28"/>
    <mergeCell ref="BC27:BC28"/>
    <mergeCell ref="BD27:BE28"/>
    <mergeCell ref="BF27:BF28"/>
    <mergeCell ref="BG27:BH28"/>
    <mergeCell ref="AC88:AF88"/>
    <mergeCell ref="AC89:AE89"/>
    <mergeCell ref="O89:Q89"/>
    <mergeCell ref="S89:U89"/>
    <mergeCell ref="AC92:AE92"/>
    <mergeCell ref="W88:Z88"/>
    <mergeCell ref="W89:Y89"/>
    <mergeCell ref="B93:B96"/>
    <mergeCell ref="D93:N93"/>
    <mergeCell ref="AC93:AE93"/>
    <mergeCell ref="O93:Q93"/>
    <mergeCell ref="S93:U93"/>
    <mergeCell ref="D94:N94"/>
    <mergeCell ref="AC94:AE94"/>
    <mergeCell ref="O94:Q94"/>
    <mergeCell ref="S94:U94"/>
    <mergeCell ref="AC96:AE96"/>
    <mergeCell ref="AC95:AE95"/>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E6" sqref="E6:G7"/>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1" t="s">
        <v>1596</v>
      </c>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4" t="s">
        <v>35</v>
      </c>
      <c r="C9" s="394"/>
      <c r="D9" s="394"/>
      <c r="E9" s="394"/>
      <c r="F9" s="394"/>
      <c r="G9" s="394"/>
      <c r="H9" s="422" t="str">
        <f>IF(別添2!E6="","",別添2!E6)</f>
        <v/>
      </c>
      <c r="I9" s="422"/>
      <c r="J9" s="422"/>
      <c r="K9" s="422"/>
      <c r="L9" s="422"/>
      <c r="M9" s="422"/>
      <c r="N9" s="422"/>
      <c r="O9" s="422"/>
      <c r="P9" s="422"/>
      <c r="Q9" s="422"/>
      <c r="R9" s="422"/>
      <c r="S9" s="422"/>
      <c r="T9" s="422"/>
    </row>
    <row r="10" spans="1:66" ht="24.95" customHeight="1">
      <c r="B10" s="394" t="s">
        <v>36</v>
      </c>
      <c r="C10" s="394"/>
      <c r="D10" s="394"/>
      <c r="E10" s="394"/>
      <c r="F10" s="394"/>
      <c r="G10" s="394"/>
      <c r="H10" s="423" t="str">
        <f>IF(別添2!H28="","",別添2!H28)</f>
        <v/>
      </c>
      <c r="I10" s="423"/>
      <c r="J10" s="423"/>
      <c r="K10" s="423"/>
      <c r="L10" s="423"/>
      <c r="M10" s="423"/>
      <c r="N10" s="423"/>
      <c r="O10" s="423"/>
      <c r="P10" s="423"/>
      <c r="Q10" s="423"/>
      <c r="R10" s="423"/>
      <c r="S10" s="423"/>
      <c r="T10" s="423"/>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400"/>
      <c r="BB13" s="401"/>
      <c r="BC13" s="400"/>
      <c r="BD13" s="400"/>
      <c r="BE13" s="401"/>
      <c r="BF13" s="400"/>
      <c r="BG13" s="400"/>
      <c r="BH13" s="401"/>
      <c r="BI13" s="400"/>
      <c r="BJ13" s="400"/>
      <c r="BK13" s="401"/>
      <c r="BL13" s="400"/>
      <c r="BM13" s="400"/>
      <c r="BN13" s="400"/>
    </row>
    <row r="14" spans="1:66" ht="24.95" customHeight="1">
      <c r="A14" s="23"/>
      <c r="B14" s="43"/>
      <c r="C14" s="43"/>
      <c r="D14" s="43"/>
      <c r="E14" s="43"/>
      <c r="F14" s="57"/>
      <c r="G14" s="42" t="s">
        <v>297</v>
      </c>
      <c r="H14" s="43"/>
      <c r="Y14" s="42"/>
      <c r="Z14" s="42"/>
      <c r="AL14" s="58" t="b">
        <v>0</v>
      </c>
      <c r="AZ14" s="43"/>
      <c r="BA14" s="400"/>
      <c r="BB14" s="401"/>
      <c r="BC14" s="400"/>
      <c r="BD14" s="400"/>
      <c r="BE14" s="401"/>
      <c r="BF14" s="400"/>
      <c r="BG14" s="400"/>
      <c r="BH14" s="401"/>
      <c r="BI14" s="400"/>
      <c r="BJ14" s="400"/>
      <c r="BK14" s="401"/>
      <c r="BL14" s="400"/>
      <c r="BM14" s="400"/>
      <c r="BN14" s="400"/>
    </row>
    <row r="15" spans="1:66" ht="24.95" customHeight="1">
      <c r="A15" s="23"/>
      <c r="B15" s="43"/>
      <c r="C15" s="43"/>
      <c r="D15" s="43"/>
      <c r="E15" s="43"/>
      <c r="F15" s="57"/>
      <c r="G15" s="42" t="s">
        <v>298</v>
      </c>
      <c r="H15" s="43"/>
      <c r="AL15" s="59" t="b">
        <v>0</v>
      </c>
      <c r="AZ15" s="43"/>
      <c r="BA15" s="400"/>
      <c r="BB15" s="401"/>
      <c r="BC15" s="400"/>
      <c r="BD15" s="400"/>
      <c r="BE15" s="401"/>
      <c r="BF15" s="400"/>
      <c r="BG15" s="400"/>
      <c r="BH15" s="401"/>
      <c r="BI15" s="400"/>
      <c r="BJ15" s="400"/>
      <c r="BK15" s="401"/>
      <c r="BL15" s="400"/>
      <c r="BM15" s="400"/>
      <c r="BN15" s="400"/>
    </row>
    <row r="16" spans="1:66" ht="24.95" customHeight="1">
      <c r="A16" s="23"/>
      <c r="B16" s="43"/>
      <c r="C16" s="43"/>
      <c r="D16" s="43"/>
      <c r="E16" s="43"/>
      <c r="F16" s="57"/>
      <c r="G16" s="42" t="s">
        <v>1284</v>
      </c>
      <c r="H16" s="43"/>
      <c r="Y16" s="42"/>
      <c r="Z16" s="42"/>
      <c r="AL16" s="58" t="b">
        <v>0</v>
      </c>
      <c r="AZ16" s="43"/>
      <c r="BA16" s="400"/>
      <c r="BB16" s="401"/>
      <c r="BC16" s="400"/>
      <c r="BD16" s="400"/>
      <c r="BE16" s="401"/>
      <c r="BF16" s="400"/>
      <c r="BG16" s="400"/>
      <c r="BH16" s="401"/>
      <c r="BI16" s="400"/>
      <c r="BJ16" s="400"/>
      <c r="BK16" s="401"/>
      <c r="BL16" s="400"/>
      <c r="BM16" s="400"/>
      <c r="BN16" s="400"/>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400" t="s">
        <v>16</v>
      </c>
      <c r="H18" s="400"/>
      <c r="I18" s="313"/>
      <c r="J18" s="22" t="s">
        <v>17</v>
      </c>
      <c r="K18" s="434"/>
      <c r="L18" s="434"/>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1</v>
      </c>
      <c r="AN22" s="58">
        <f>IF(AL22=TRUE,1,0)</f>
        <v>1</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70" t="s">
        <v>1505</v>
      </c>
      <c r="C43" s="471"/>
      <c r="D43" s="471"/>
      <c r="E43" s="471"/>
      <c r="F43" s="471"/>
      <c r="G43" s="471"/>
      <c r="H43" s="471"/>
      <c r="I43" s="471"/>
      <c r="J43" s="471"/>
      <c r="K43" s="471"/>
      <c r="L43" s="471"/>
      <c r="M43" s="473" t="s">
        <v>1247</v>
      </c>
      <c r="N43" s="473"/>
      <c r="O43" s="473"/>
      <c r="P43" s="473"/>
      <c r="Q43" s="459" t="str">
        <f>_xlfn.TEXTJOIN("／",TRUE,IF(AL13,AQ43,""),IF(AL14,AR43,""),IF(OR(AL15,AL16),AS43,""))</f>
        <v/>
      </c>
      <c r="R43" s="459"/>
      <c r="S43" s="459"/>
      <c r="T43" s="459"/>
      <c r="U43" s="459"/>
      <c r="V43" s="459"/>
      <c r="W43" s="459"/>
      <c r="X43" s="459"/>
      <c r="Y43" s="459"/>
      <c r="Z43" s="459"/>
      <c r="AA43" s="459"/>
      <c r="AB43" s="299" t="s">
        <v>1246</v>
      </c>
      <c r="AC43" s="453" t="s">
        <v>16</v>
      </c>
      <c r="AD43" s="453"/>
      <c r="AE43" s="456"/>
      <c r="AF43" s="456"/>
      <c r="AG43" s="292" t="s">
        <v>17</v>
      </c>
      <c r="AH43" s="457"/>
      <c r="AI43" s="457"/>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68" t="s">
        <v>1506</v>
      </c>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55"/>
      <c r="AF44" s="455"/>
      <c r="AG44" s="455"/>
      <c r="AH44" s="455"/>
      <c r="AI44" s="455"/>
      <c r="AJ44" s="173" t="s">
        <v>307</v>
      </c>
      <c r="AL44" s="27"/>
      <c r="AM44" s="22" t="s">
        <v>76</v>
      </c>
      <c r="AN44" s="304"/>
      <c r="AO44" s="304"/>
      <c r="AR44" s="59"/>
      <c r="AS44" s="59"/>
    </row>
    <row r="45" spans="1:47" ht="35.1" customHeight="1">
      <c r="A45" s="137"/>
      <c r="B45" s="460" t="s">
        <v>1519</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55"/>
      <c r="AF45" s="455"/>
      <c r="AG45" s="455"/>
      <c r="AH45" s="455"/>
      <c r="AI45" s="455"/>
      <c r="AJ45" s="173" t="s">
        <v>308</v>
      </c>
      <c r="AL45" s="27"/>
      <c r="AM45" s="58"/>
      <c r="AN45" s="305"/>
      <c r="AO45" s="305"/>
      <c r="AR45" s="59"/>
      <c r="AS45" s="59"/>
    </row>
    <row r="46" spans="1:47" ht="35.1" customHeight="1">
      <c r="A46" s="137"/>
      <c r="B46" s="474" t="s">
        <v>1512</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54"/>
      <c r="AF46" s="454"/>
      <c r="AG46" s="454"/>
      <c r="AH46" s="454"/>
      <c r="AI46" s="454"/>
      <c r="AJ46" s="174" t="s">
        <v>308</v>
      </c>
      <c r="AL46" s="27"/>
      <c r="AM46" s="58"/>
      <c r="AN46" s="302" t="s">
        <v>305</v>
      </c>
      <c r="AO46" s="302" t="s">
        <v>306</v>
      </c>
      <c r="AR46" s="59"/>
      <c r="AS46" s="59"/>
    </row>
    <row r="47" spans="1:47" ht="35.1" customHeight="1" thickBot="1">
      <c r="A47" s="137"/>
      <c r="B47" s="466" t="str">
        <f>IF(AL43=1,AN48,AO48)</f>
        <v>（Ⅴ）施設基準要件を満たすために必要な賃上げ額【（Ⅳ）×0.055】</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2" t="str">
        <f>_xlfn.LET(_xlpm.x,IF(AL43=1,AE46*(AN47/100),AE46*(AO47/100)),IF(_xlpm.x=0,"",_xlpm.x))</f>
        <v/>
      </c>
      <c r="AF47" s="462"/>
      <c r="AG47" s="462"/>
      <c r="AH47" s="462"/>
      <c r="AI47" s="462"/>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70" t="s">
        <v>1505</v>
      </c>
      <c r="C51" s="471"/>
      <c r="D51" s="471"/>
      <c r="E51" s="471"/>
      <c r="F51" s="471"/>
      <c r="G51" s="471"/>
      <c r="H51" s="471"/>
      <c r="I51" s="471"/>
      <c r="J51" s="471"/>
      <c r="K51" s="471"/>
      <c r="L51" s="471"/>
      <c r="M51" s="472" t="s">
        <v>1247</v>
      </c>
      <c r="N51" s="472"/>
      <c r="O51" s="472"/>
      <c r="P51" s="472"/>
      <c r="Q51" s="459" t="str">
        <f>_xlfn.TEXTJOIN("／",TRUE,IF(AL13,AQ43,""),IF(AL14,AR43,""),IF(OR(AL15,AL16),AS43,""))</f>
        <v/>
      </c>
      <c r="R51" s="459"/>
      <c r="S51" s="459"/>
      <c r="T51" s="459"/>
      <c r="U51" s="459"/>
      <c r="V51" s="459"/>
      <c r="W51" s="459"/>
      <c r="X51" s="459"/>
      <c r="Y51" s="459"/>
      <c r="Z51" s="459"/>
      <c r="AA51" s="459"/>
      <c r="AB51" s="299" t="s">
        <v>1246</v>
      </c>
      <c r="AC51" s="453" t="s">
        <v>16</v>
      </c>
      <c r="AD51" s="453"/>
      <c r="AE51" s="456"/>
      <c r="AF51" s="456"/>
      <c r="AG51" s="292" t="s">
        <v>17</v>
      </c>
      <c r="AH51" s="457"/>
      <c r="AI51" s="457"/>
      <c r="AJ51" s="293" t="s">
        <v>31</v>
      </c>
      <c r="AL51" s="27">
        <f>IF(DATE(2018+AE51,AH51,1) &lt;= DATE(2018+9,5,1),1,2)</f>
        <v>1</v>
      </c>
      <c r="AM51" s="22" t="s">
        <v>74</v>
      </c>
      <c r="AN51" s="303"/>
      <c r="AO51" s="148"/>
      <c r="AR51" s="59"/>
      <c r="AS51" s="59"/>
    </row>
    <row r="52" spans="1:45" s="187" customFormat="1" ht="35.1" customHeight="1">
      <c r="A52" s="137"/>
      <c r="B52" s="468" t="s">
        <v>1506</v>
      </c>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55"/>
      <c r="AF52" s="455"/>
      <c r="AG52" s="455"/>
      <c r="AH52" s="455"/>
      <c r="AI52" s="455"/>
      <c r="AJ52" s="173" t="s">
        <v>307</v>
      </c>
      <c r="AK52" s="27"/>
      <c r="AL52" s="27"/>
      <c r="AM52" s="22" t="s">
        <v>76</v>
      </c>
      <c r="AN52" s="304"/>
      <c r="AO52" s="148"/>
      <c r="AP52" s="59"/>
      <c r="AQ52" s="59"/>
    </row>
    <row r="53" spans="1:45" s="187" customFormat="1" ht="35.1" customHeight="1">
      <c r="A53" s="137"/>
      <c r="B53" s="464" t="s">
        <v>1520</v>
      </c>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54"/>
      <c r="AF53" s="454"/>
      <c r="AG53" s="454"/>
      <c r="AH53" s="454"/>
      <c r="AI53" s="454"/>
      <c r="AJ53" s="173" t="s">
        <v>308</v>
      </c>
      <c r="AK53" s="27"/>
      <c r="AL53" s="188"/>
      <c r="AM53" s="189"/>
      <c r="AN53" s="148"/>
      <c r="AO53" s="148"/>
      <c r="AP53" s="59"/>
      <c r="AQ53" s="59"/>
    </row>
    <row r="54" spans="1:45" ht="35.1" customHeight="1">
      <c r="A54" s="137"/>
      <c r="B54" s="464" t="s">
        <v>1512</v>
      </c>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54"/>
      <c r="AF54" s="454"/>
      <c r="AG54" s="454"/>
      <c r="AH54" s="454"/>
      <c r="AI54" s="454"/>
      <c r="AJ54" s="174" t="s">
        <v>308</v>
      </c>
      <c r="AL54" s="27"/>
      <c r="AM54" s="58"/>
      <c r="AN54" s="180"/>
      <c r="AO54" s="180"/>
      <c r="AR54" s="59"/>
      <c r="AS54" s="59"/>
    </row>
    <row r="55" spans="1:45" ht="35.1" customHeight="1" thickBot="1">
      <c r="A55" s="137"/>
      <c r="B55" s="466" t="str">
        <f>IF(AL51=1,AN56,AO56)</f>
        <v>（Ⅴ）施設基準要件を満たすために必要な賃上げ額【（Ⅳ）×0.08】</v>
      </c>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52" t="str">
        <f>_xlfn.LET(_xlpm.x,IF(AL51=1,AE54*(AN55/100),AE54*(AO55/100)),IF(_xlpm.x=0,"",_xlpm.x))</f>
        <v/>
      </c>
      <c r="AF55" s="452"/>
      <c r="AG55" s="452"/>
      <c r="AH55" s="452"/>
      <c r="AI55" s="452"/>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9" t="s">
        <v>1731</v>
      </c>
      <c r="U59" s="459"/>
      <c r="V59" s="459"/>
      <c r="W59" s="459"/>
      <c r="X59" s="459"/>
      <c r="Y59" s="459"/>
      <c r="Z59" s="459"/>
      <c r="AA59" s="459"/>
      <c r="AB59" s="459"/>
      <c r="AC59" s="453" t="s">
        <v>16</v>
      </c>
      <c r="AD59" s="453"/>
      <c r="AE59" s="477" t="str">
        <f>IF(I18="","",IF(AH59=1,I18+1,I18))</f>
        <v/>
      </c>
      <c r="AF59" s="477"/>
      <c r="AG59" s="351" t="s">
        <v>17</v>
      </c>
      <c r="AH59" s="476" t="str">
        <f>IF(K18="","",MONTH(DATE(2000,K18+1,1)))</f>
        <v/>
      </c>
      <c r="AI59" s="476"/>
      <c r="AJ59" s="293" t="s">
        <v>31</v>
      </c>
      <c r="AL59" s="27" t="e">
        <f>IF(DATE(2018+AE59,AH59,1) &lt;= DATE(2018+9,5,1),1,2)</f>
        <v>#VALUE!</v>
      </c>
      <c r="AM59" s="22" t="s">
        <v>74</v>
      </c>
      <c r="AN59" s="303"/>
      <c r="AO59" s="303"/>
      <c r="AR59" s="59"/>
      <c r="AS59" s="59"/>
    </row>
    <row r="60" spans="1:45" s="187" customFormat="1" ht="35.1" customHeight="1">
      <c r="A60" s="137"/>
      <c r="B60" s="468" t="s">
        <v>1733</v>
      </c>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55"/>
      <c r="AF60" s="455"/>
      <c r="AG60" s="455"/>
      <c r="AH60" s="455"/>
      <c r="AI60" s="455"/>
      <c r="AJ60" s="173" t="s">
        <v>307</v>
      </c>
      <c r="AK60" s="27"/>
      <c r="AL60" s="27"/>
      <c r="AM60" s="22" t="s">
        <v>76</v>
      </c>
      <c r="AN60" s="304"/>
      <c r="AO60" s="303"/>
      <c r="AP60" s="59"/>
      <c r="AQ60" s="59"/>
    </row>
    <row r="61" spans="1:45" s="187" customFormat="1" ht="35.1" customHeight="1">
      <c r="A61" s="137"/>
      <c r="B61" s="468" t="s">
        <v>1734</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54"/>
      <c r="AF61" s="454"/>
      <c r="AG61" s="454"/>
      <c r="AH61" s="454"/>
      <c r="AI61" s="454"/>
      <c r="AJ61" s="173" t="s">
        <v>308</v>
      </c>
      <c r="AK61" s="27"/>
      <c r="AL61" s="188"/>
      <c r="AM61" s="189"/>
      <c r="AN61" s="303"/>
      <c r="AO61" s="303"/>
      <c r="AP61" s="59"/>
      <c r="AQ61" s="59"/>
    </row>
    <row r="62" spans="1:45" ht="35.1" customHeight="1">
      <c r="A62" s="137"/>
      <c r="B62" s="464" t="s">
        <v>1512</v>
      </c>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54"/>
      <c r="AF62" s="454"/>
      <c r="AG62" s="454"/>
      <c r="AH62" s="454"/>
      <c r="AI62" s="454"/>
      <c r="AJ62" s="174" t="s">
        <v>308</v>
      </c>
      <c r="AL62" s="27"/>
      <c r="AM62" s="58"/>
      <c r="AN62" s="304"/>
      <c r="AO62" s="304"/>
      <c r="AR62" s="59"/>
      <c r="AS62" s="59"/>
    </row>
    <row r="63" spans="1:45" ht="35.1" customHeight="1" thickBot="1">
      <c r="A63" s="137"/>
      <c r="B63" s="466" t="s">
        <v>1728</v>
      </c>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52" t="str">
        <f>IFERROR(IF(AL59=1,AE62*(AN63/100),AE62*(AO63/100)),"")</f>
        <v/>
      </c>
      <c r="AF63" s="452"/>
      <c r="AG63" s="452"/>
      <c r="AH63" s="452"/>
      <c r="AI63" s="452"/>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63" t="s">
        <v>1600</v>
      </c>
      <c r="Y67" s="463"/>
      <c r="Z67" s="458" t="str">
        <f>IFERROR(IF(AL31=TRUE,AS69,AS67),"")</f>
        <v/>
      </c>
      <c r="AA67" s="458"/>
      <c r="AB67" s="458"/>
      <c r="AC67" s="458"/>
      <c r="AD67" s="458"/>
      <c r="AE67" s="458"/>
      <c r="AF67" s="458"/>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51" t="str">
        <f>IF(Z67&gt;=0,"算定可能","算定不可")</f>
        <v>算定可能</v>
      </c>
      <c r="N75" s="451"/>
      <c r="O75" s="451"/>
      <c r="P75" s="451"/>
      <c r="Q75" s="451"/>
      <c r="R75" s="451"/>
      <c r="S75" s="451"/>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51" t="str">
        <f>IF(OR(AL22=TRUE,AL26=TRUE,AL28=TRUE,Z67&gt;=0),"減算免除","減算対象")</f>
        <v>減算免除</v>
      </c>
      <c r="N82" s="451"/>
      <c r="O82" s="451"/>
      <c r="P82" s="451"/>
      <c r="Q82" s="451"/>
      <c r="R82" s="451"/>
      <c r="S82" s="451"/>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topLeftCell="A52" zoomScale="85" zoomScaleNormal="100" zoomScaleSheetLayoutView="85" workbookViewId="0">
      <selection activeCell="B6" sqref="B6:G7"/>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1" t="s">
        <v>1516</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4" t="s">
        <v>35</v>
      </c>
      <c r="C6" s="394"/>
      <c r="D6" s="394"/>
      <c r="E6" s="394"/>
      <c r="F6" s="394"/>
      <c r="G6" s="394"/>
      <c r="H6" s="422" t="str">
        <f>IF('様式95_外来・在宅ベースアップ評価料（Ⅰ）'!H17=0,"",'様式95_外来・在宅ベースアップ評価料（Ⅰ）'!H17)</f>
        <v/>
      </c>
      <c r="I6" s="422"/>
      <c r="J6" s="422"/>
      <c r="K6" s="422"/>
      <c r="L6" s="422"/>
      <c r="M6" s="422"/>
      <c r="N6" s="422"/>
      <c r="O6" s="422"/>
      <c r="P6" s="422"/>
      <c r="Q6" s="422"/>
      <c r="R6" s="422"/>
      <c r="S6" s="422"/>
      <c r="T6" s="422"/>
    </row>
    <row r="7" spans="1:64" ht="24.95" customHeight="1">
      <c r="B7" s="394" t="s">
        <v>36</v>
      </c>
      <c r="C7" s="394"/>
      <c r="D7" s="394"/>
      <c r="E7" s="394"/>
      <c r="F7" s="394"/>
      <c r="G7" s="394"/>
      <c r="H7" s="423" t="str">
        <f>'様式95_外来・在宅ベースアップ評価料（Ⅰ）'!H18</f>
        <v/>
      </c>
      <c r="I7" s="423"/>
      <c r="J7" s="423"/>
      <c r="K7" s="423"/>
      <c r="L7" s="423"/>
      <c r="M7" s="423"/>
      <c r="N7" s="423"/>
      <c r="O7" s="423"/>
      <c r="P7" s="423"/>
      <c r="Q7" s="423"/>
      <c r="R7" s="423"/>
      <c r="S7" s="423"/>
      <c r="T7" s="423"/>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34"/>
      <c r="O10" s="434"/>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34"/>
      <c r="O13" s="434"/>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79"/>
      <c r="N19" s="480"/>
      <c r="O19" s="480"/>
      <c r="P19" s="480"/>
      <c r="Q19" s="480"/>
      <c r="R19" s="480"/>
      <c r="S19" s="481"/>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12"/>
      <c r="N22" s="412"/>
      <c r="O22" s="412"/>
      <c r="P22" s="412"/>
      <c r="Q22" s="412"/>
      <c r="R22" s="412"/>
      <c r="S22" s="412"/>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2" t="str">
        <f>IFERROR(M19/M22,"")</f>
        <v/>
      </c>
      <c r="N28" s="483"/>
      <c r="O28" s="483"/>
      <c r="P28" s="483"/>
      <c r="Q28" s="483"/>
      <c r="R28" s="483"/>
      <c r="S28" s="48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12"/>
      <c r="N35" s="412"/>
      <c r="O35" s="412"/>
      <c r="P35" s="412"/>
      <c r="Q35" s="412"/>
      <c r="R35" s="412"/>
      <c r="S35" s="412"/>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12"/>
      <c r="N38" s="412"/>
      <c r="O38" s="412"/>
      <c r="P38" s="412"/>
      <c r="Q38" s="412"/>
      <c r="R38" s="412"/>
      <c r="S38" s="412"/>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6"/>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7"/>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402"/>
      <c r="F44" s="402"/>
      <c r="G44" s="402"/>
      <c r="H44" s="402"/>
      <c r="I44" s="402"/>
      <c r="J44" s="402"/>
      <c r="K44" s="402"/>
      <c r="L44" s="43" t="s">
        <v>47</v>
      </c>
      <c r="O44" s="27" t="s">
        <v>1262</v>
      </c>
      <c r="U44" s="43"/>
      <c r="V44" s="42"/>
      <c r="W44" s="22"/>
      <c r="X44" s="43"/>
      <c r="Y44" s="22"/>
      <c r="Z44" s="478"/>
      <c r="AA44" s="478"/>
      <c r="AB44" s="478"/>
      <c r="AC44" s="478"/>
      <c r="AD44" s="478"/>
      <c r="AE44" s="478"/>
      <c r="AF44" s="478"/>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402"/>
      <c r="F48" s="402"/>
      <c r="G48" s="402"/>
      <c r="H48" s="402"/>
      <c r="I48" s="402"/>
      <c r="J48" s="402"/>
      <c r="K48" s="402"/>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85" t="str">
        <f>IF(SUM(AK35,AK38,AK44,AK48)=0,"",SUM(AK35,AK38,AK44,AK48))</f>
        <v/>
      </c>
      <c r="S54" s="486"/>
      <c r="T54" s="486"/>
      <c r="U54" s="486"/>
      <c r="V54" s="486"/>
      <c r="W54" s="486"/>
      <c r="X54" s="487"/>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85" t="str">
        <f>IFERROR(SUM(AK35,AK38,AK44,AK48)*M28,"")</f>
        <v/>
      </c>
      <c r="S57" s="486"/>
      <c r="T57" s="486"/>
      <c r="U57" s="486"/>
      <c r="V57" s="486"/>
      <c r="W57" s="486"/>
      <c r="X57" s="487"/>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E48:K48"/>
    <mergeCell ref="E44:K44"/>
    <mergeCell ref="R54:X54"/>
    <mergeCell ref="R57:X57"/>
    <mergeCell ref="M38:S38"/>
    <mergeCell ref="AH40:AH41"/>
    <mergeCell ref="B6:G6"/>
    <mergeCell ref="H6:T6"/>
    <mergeCell ref="Z44:AF44"/>
    <mergeCell ref="M22:S22"/>
    <mergeCell ref="M19:S19"/>
    <mergeCell ref="M28:S28"/>
    <mergeCell ref="M35:S35"/>
    <mergeCell ref="A3:AJ3"/>
    <mergeCell ref="B7:G7"/>
    <mergeCell ref="H7:T7"/>
    <mergeCell ref="N10:O10"/>
    <mergeCell ref="N13:O13"/>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topLeftCell="A9" zoomScaleNormal="100" zoomScaleSheetLayoutView="100" workbookViewId="0">
      <selection activeCell="E6" sqref="E6:G7"/>
    </sheetView>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115" zoomScale="101" zoomScaleNormal="100" zoomScaleSheetLayoutView="100" workbookViewId="0">
      <selection activeCell="E6" sqref="E6:G7"/>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9" t="str">
        <f>IF(AH14=TRUE,C14,IF(AH15=TRUE,C15,""))</f>
        <v/>
      </c>
      <c r="H2" s="489"/>
      <c r="I2" s="489"/>
      <c r="J2" s="489"/>
      <c r="K2" s="489"/>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497" t="str">
        <f>IF('様式95_外来・在宅ベースアップ評価料（Ⅰ）'!H17=0,"",'様式95_外来・在宅ベースアップ評価料（Ⅰ）'!H17)</f>
        <v/>
      </c>
      <c r="Y4" s="498"/>
      <c r="Z4" s="498"/>
      <c r="AA4" s="498"/>
      <c r="AB4" s="498"/>
      <c r="AC4" s="498"/>
      <c r="AD4" s="498"/>
      <c r="AE4" s="498"/>
      <c r="AF4" s="498"/>
      <c r="AG4" s="499"/>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497" t="str">
        <f>IF('様式95_外来・在宅ベースアップ評価料（Ⅰ）'!H18=0,"",'様式95_外来・在宅ベースアップ評価料（Ⅰ）'!H18)</f>
        <v/>
      </c>
      <c r="Y5" s="498"/>
      <c r="Z5" s="498"/>
      <c r="AA5" s="498"/>
      <c r="AB5" s="498"/>
      <c r="AC5" s="498"/>
      <c r="AD5" s="498"/>
      <c r="AE5" s="498"/>
      <c r="AF5" s="498"/>
      <c r="AG5" s="499"/>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05" t="str">
        <f>IF(OR(E19="",H19="",O19="",R19=""),"",((O19-E19)*12)+(R19-H19))</f>
        <v/>
      </c>
      <c r="W19" s="505"/>
      <c r="X19" s="505"/>
      <c r="Y19" s="506"/>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05" t="str">
        <f>IF(OR(E24="",H24="",O24="",R24=""),"",((O24-E24)*12)+(R24-H24))</f>
        <v/>
      </c>
      <c r="W24" s="505"/>
      <c r="X24" s="505"/>
      <c r="Y24" s="506"/>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00" t="str">
        <f>_xlfn.LET(_xlpm.x,SUM(AC58,AC67,AC76,AC85,AC94,AC103,AC112),IF(_xlpm.x=0,"",_xlpm.x))</f>
        <v/>
      </c>
      <c r="AD50" s="500"/>
      <c r="AE50" s="500"/>
      <c r="AF50" s="500"/>
      <c r="AG50" s="37" t="s">
        <v>307</v>
      </c>
      <c r="AR50" s="4"/>
    </row>
    <row r="51" spans="1:44" s="61" customFormat="1" ht="15" customHeight="1">
      <c r="A51" s="526" t="s">
        <v>1264</v>
      </c>
      <c r="B51" s="527"/>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01" t="str">
        <f>_xlfn.LET(_xlpm.x,SUM(AC59,AC68,AC77,AC86,AC95,AC104,AC113),IF(_xlpm.x=0,"",_xlpm.x))</f>
        <v/>
      </c>
      <c r="AD51" s="501"/>
      <c r="AE51" s="501"/>
      <c r="AF51" s="501"/>
      <c r="AG51" s="45" t="s">
        <v>308</v>
      </c>
      <c r="AR51" s="4"/>
    </row>
    <row r="52" spans="1:44" s="61" customFormat="1" ht="15" customHeight="1">
      <c r="A52" s="474" t="str">
        <f>IF(OR($H$19=4,$H$19=5),AI52,AI53)</f>
        <v>（12）令和８年５月時点の給与体系を、当該評価料を算定した年度に勤務している職員の賃金に当てはめた場合の対象職員の基本給等総額</v>
      </c>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502" t="str">
        <f>_xlfn.LET(_xlpm.x,SUM(AC60,AC69,AC78,AC87,AC96,AC105,AC114),IF(_xlpm.x=0,"",0))</f>
        <v/>
      </c>
      <c r="AD52" s="502"/>
      <c r="AE52" s="502"/>
      <c r="AF52" s="502"/>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13" t="str">
        <f>IFERROR(AC51-AC52,"")</f>
        <v/>
      </c>
      <c r="AD53" s="513"/>
      <c r="AE53" s="513"/>
      <c r="AF53" s="513"/>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6" t="str">
        <f>IFERROR((AC53/AC52)*100,"")</f>
        <v/>
      </c>
      <c r="AD54" s="516"/>
      <c r="AE54" s="516"/>
      <c r="AF54" s="516"/>
      <c r="AG54" s="224" t="s">
        <v>359</v>
      </c>
      <c r="AR54" s="4"/>
    </row>
    <row r="55" spans="1:44" s="61" customFormat="1" ht="15" customHeight="1" thickBot="1">
      <c r="A55" s="514" t="s">
        <v>360</v>
      </c>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490"/>
      <c r="AD55" s="490"/>
      <c r="AE55" s="490"/>
      <c r="AF55" s="49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28" t="s">
        <v>361</v>
      </c>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3"/>
      <c r="AD58" s="493"/>
      <c r="AE58" s="493"/>
      <c r="AF58" s="493"/>
      <c r="AG58" s="37" t="s">
        <v>307</v>
      </c>
      <c r="AR58" s="4"/>
    </row>
    <row r="59" spans="1:44" s="61" customFormat="1" ht="15" customHeight="1">
      <c r="A59" s="526" t="s">
        <v>1265</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488"/>
      <c r="AD59" s="488"/>
      <c r="AE59" s="488"/>
      <c r="AF59" s="488"/>
      <c r="AG59" s="45" t="s">
        <v>308</v>
      </c>
      <c r="AR59" s="4"/>
    </row>
    <row r="60" spans="1:44" s="61" customFormat="1" ht="15" customHeight="1">
      <c r="A60" s="474" t="str">
        <f>IF(OR($H$19=4,$H$19=5),AI60,AI61)</f>
        <v>（18）令和８年５月時点の給与体系を、当該評価料を算定した年度に勤務している職員の賃金に当てはめた場合の対象職員の基本給等総額</v>
      </c>
      <c r="B60" s="475"/>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88"/>
      <c r="AD60" s="488"/>
      <c r="AE60" s="488"/>
      <c r="AF60" s="488"/>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1" t="str">
        <f>IF(AC59-AC60=0,"",AC59-AC60)</f>
        <v/>
      </c>
      <c r="AD61" s="491"/>
      <c r="AE61" s="491"/>
      <c r="AF61" s="491"/>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2" t="str">
        <f>IFERROR((AC61/AC60)*100,"")</f>
        <v/>
      </c>
      <c r="AD62" s="492"/>
      <c r="AE62" s="492"/>
      <c r="AF62" s="492"/>
      <c r="AG62" s="317" t="s">
        <v>359</v>
      </c>
      <c r="AR62" s="4"/>
    </row>
    <row r="63" spans="1:44" s="61" customFormat="1" ht="15" customHeight="1">
      <c r="A63" s="520" t="s">
        <v>1285</v>
      </c>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488"/>
      <c r="AD63" s="488"/>
      <c r="AE63" s="488"/>
      <c r="AF63" s="488"/>
      <c r="AG63" s="254" t="s">
        <v>363</v>
      </c>
      <c r="AR63" s="4"/>
    </row>
    <row r="64" spans="1:44" s="61" customFormat="1" ht="15" customHeight="1" thickBot="1">
      <c r="A64" s="529" t="s">
        <v>1286</v>
      </c>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490"/>
      <c r="AD64" s="490"/>
      <c r="AE64" s="490"/>
      <c r="AF64" s="49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28" t="s">
        <v>364</v>
      </c>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3"/>
      <c r="AD67" s="493"/>
      <c r="AE67" s="493"/>
      <c r="AF67" s="493"/>
      <c r="AG67" s="37" t="s">
        <v>307</v>
      </c>
      <c r="AR67" s="4"/>
    </row>
    <row r="68" spans="1:44" s="61" customFormat="1" ht="15" customHeight="1">
      <c r="A68" s="526" t="s">
        <v>1266</v>
      </c>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488"/>
      <c r="AD68" s="488"/>
      <c r="AE68" s="488"/>
      <c r="AF68" s="488"/>
      <c r="AG68" s="45" t="s">
        <v>308</v>
      </c>
      <c r="AR68" s="4"/>
    </row>
    <row r="69" spans="1:44" s="61" customFormat="1" ht="15" customHeight="1">
      <c r="A69" s="474" t="str">
        <f>IF(OR($H$19=4,$H$19=5),AI69,AI70)</f>
        <v>（25）令和８年５月時点の給与体系を、当該評価料を算定した年度に勤務している職員の賃金に当てはめた場合の対象職員の基本給等総額</v>
      </c>
      <c r="B69" s="475"/>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88"/>
      <c r="AD69" s="488"/>
      <c r="AE69" s="488"/>
      <c r="AF69" s="488"/>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1" t="str">
        <f>IF(AC68-AC69=0,"",AC68-AC69)</f>
        <v/>
      </c>
      <c r="AD70" s="491"/>
      <c r="AE70" s="491"/>
      <c r="AF70" s="491"/>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2" t="str">
        <f>IFERROR((AC70/AC69)*100,"")</f>
        <v/>
      </c>
      <c r="AD71" s="492"/>
      <c r="AE71" s="492"/>
      <c r="AF71" s="492"/>
      <c r="AG71" s="317" t="s">
        <v>359</v>
      </c>
      <c r="AR71" s="4"/>
    </row>
    <row r="72" spans="1:44" s="61" customFormat="1" ht="15" customHeight="1">
      <c r="A72" s="531" t="s">
        <v>1296</v>
      </c>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488"/>
      <c r="AD72" s="488"/>
      <c r="AE72" s="488"/>
      <c r="AF72" s="488"/>
      <c r="AG72" s="254" t="s">
        <v>363</v>
      </c>
      <c r="AR72" s="4"/>
    </row>
    <row r="73" spans="1:44" s="61" customFormat="1" ht="15" customHeight="1" thickBot="1">
      <c r="A73" s="514" t="s">
        <v>1302</v>
      </c>
      <c r="B73" s="515"/>
      <c r="C73" s="515"/>
      <c r="D73" s="515"/>
      <c r="E73" s="515"/>
      <c r="F73" s="515"/>
      <c r="G73" s="515"/>
      <c r="H73" s="515"/>
      <c r="I73" s="515"/>
      <c r="J73" s="515"/>
      <c r="K73" s="515"/>
      <c r="L73" s="515"/>
      <c r="M73" s="515"/>
      <c r="N73" s="515"/>
      <c r="O73" s="515"/>
      <c r="P73" s="515"/>
      <c r="Q73" s="515"/>
      <c r="R73" s="515"/>
      <c r="S73" s="515"/>
      <c r="T73" s="515"/>
      <c r="U73" s="515"/>
      <c r="V73" s="515"/>
      <c r="W73" s="515"/>
      <c r="X73" s="515"/>
      <c r="Y73" s="515"/>
      <c r="Z73" s="515"/>
      <c r="AA73" s="515"/>
      <c r="AB73" s="515"/>
      <c r="AC73" s="490"/>
      <c r="AD73" s="490"/>
      <c r="AE73" s="490"/>
      <c r="AF73" s="49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28" t="s">
        <v>366</v>
      </c>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3"/>
      <c r="AD76" s="493"/>
      <c r="AE76" s="493"/>
      <c r="AF76" s="493"/>
      <c r="AG76" s="37" t="s">
        <v>307</v>
      </c>
      <c r="AR76" s="4"/>
    </row>
    <row r="77" spans="1:44" s="61" customFormat="1" ht="15" customHeight="1">
      <c r="A77" s="526" t="s">
        <v>1267</v>
      </c>
      <c r="B77" s="527"/>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488"/>
      <c r="AD77" s="488"/>
      <c r="AE77" s="488"/>
      <c r="AF77" s="488"/>
      <c r="AG77" s="45" t="s">
        <v>308</v>
      </c>
      <c r="AR77" s="4"/>
    </row>
    <row r="78" spans="1:44" s="61" customFormat="1" ht="15" customHeight="1">
      <c r="A78" s="474" t="str">
        <f>IF(OR($H$19=4,$H$19=5),AI78,AI79)</f>
        <v>（32）令和８年５月時点の給与体系を、当該評価料を算定した年度に勤務している職員の賃金に当てはめた場合の対象職員の基本給等総額</v>
      </c>
      <c r="B78" s="475"/>
      <c r="C78" s="475"/>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88"/>
      <c r="AD78" s="488"/>
      <c r="AE78" s="488"/>
      <c r="AF78" s="488"/>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1" t="str">
        <f>IF(AC77-AC78=0,"",AC77-AC78)</f>
        <v/>
      </c>
      <c r="AD79" s="491"/>
      <c r="AE79" s="491"/>
      <c r="AF79" s="491"/>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2" t="str">
        <f>IFERROR((AC79/AC78)*100,"")</f>
        <v/>
      </c>
      <c r="AD80" s="492"/>
      <c r="AE80" s="492"/>
      <c r="AF80" s="492"/>
      <c r="AG80" s="317" t="s">
        <v>359</v>
      </c>
      <c r="AR80" s="4"/>
    </row>
    <row r="81" spans="1:44" s="61" customFormat="1" ht="15" customHeight="1">
      <c r="A81" s="531" t="s">
        <v>1297</v>
      </c>
      <c r="B81" s="532"/>
      <c r="C81" s="532"/>
      <c r="D81" s="532"/>
      <c r="E81" s="532"/>
      <c r="F81" s="532"/>
      <c r="G81" s="532"/>
      <c r="H81" s="532"/>
      <c r="I81" s="532"/>
      <c r="J81" s="532"/>
      <c r="K81" s="532"/>
      <c r="L81" s="532"/>
      <c r="M81" s="532"/>
      <c r="N81" s="532"/>
      <c r="O81" s="532"/>
      <c r="P81" s="532"/>
      <c r="Q81" s="532"/>
      <c r="R81" s="532"/>
      <c r="S81" s="532"/>
      <c r="T81" s="532"/>
      <c r="U81" s="532"/>
      <c r="V81" s="532"/>
      <c r="W81" s="532"/>
      <c r="X81" s="532"/>
      <c r="Y81" s="532"/>
      <c r="Z81" s="532"/>
      <c r="AA81" s="532"/>
      <c r="AB81" s="532"/>
      <c r="AC81" s="488"/>
      <c r="AD81" s="488"/>
      <c r="AE81" s="488"/>
      <c r="AF81" s="488"/>
      <c r="AG81" s="254" t="s">
        <v>363</v>
      </c>
      <c r="AR81" s="4"/>
    </row>
    <row r="82" spans="1:44" s="61" customFormat="1" ht="15" customHeight="1" thickBot="1">
      <c r="A82" s="514" t="s">
        <v>1303</v>
      </c>
      <c r="B82" s="515"/>
      <c r="C82" s="515"/>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490"/>
      <c r="AD82" s="490"/>
      <c r="AE82" s="490"/>
      <c r="AF82" s="49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28" t="s">
        <v>368</v>
      </c>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3"/>
      <c r="AD85" s="493"/>
      <c r="AE85" s="493"/>
      <c r="AF85" s="493"/>
      <c r="AG85" s="37" t="s">
        <v>307</v>
      </c>
      <c r="AR85" s="4"/>
    </row>
    <row r="86" spans="1:44" s="61" customFormat="1" ht="15" customHeight="1">
      <c r="A86" s="526" t="s">
        <v>1268</v>
      </c>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488"/>
      <c r="AD86" s="488"/>
      <c r="AE86" s="488"/>
      <c r="AF86" s="488"/>
      <c r="AG86" s="45" t="s">
        <v>308</v>
      </c>
      <c r="AR86" s="4"/>
    </row>
    <row r="87" spans="1:44" s="61" customFormat="1" ht="15" customHeight="1">
      <c r="A87" s="474" t="str">
        <f>IF(OR($H$19=4,$H$19=5),AI87,AI88)</f>
        <v>（39）令和８年５月時点の給与体系を、当該評価料を算定した年度に勤務している職員の賃金に当てはめた場合の対象職員の基本給等総額</v>
      </c>
      <c r="B87" s="475"/>
      <c r="C87" s="475"/>
      <c r="D87" s="475"/>
      <c r="E87" s="475"/>
      <c r="F87" s="475"/>
      <c r="G87" s="475"/>
      <c r="H87" s="475"/>
      <c r="I87" s="475"/>
      <c r="J87" s="475"/>
      <c r="K87" s="475"/>
      <c r="L87" s="475"/>
      <c r="M87" s="475"/>
      <c r="N87" s="475"/>
      <c r="O87" s="475"/>
      <c r="P87" s="475"/>
      <c r="Q87" s="475"/>
      <c r="R87" s="475"/>
      <c r="S87" s="475"/>
      <c r="T87" s="475"/>
      <c r="U87" s="475"/>
      <c r="V87" s="475"/>
      <c r="W87" s="475"/>
      <c r="X87" s="475"/>
      <c r="Y87" s="475"/>
      <c r="Z87" s="475"/>
      <c r="AA87" s="475"/>
      <c r="AB87" s="475"/>
      <c r="AC87" s="488"/>
      <c r="AD87" s="488"/>
      <c r="AE87" s="488"/>
      <c r="AF87" s="488"/>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1" t="str">
        <f>IF(AC86-AC8=0,"",AC86-AC8)</f>
        <v/>
      </c>
      <c r="AD88" s="491"/>
      <c r="AE88" s="491"/>
      <c r="AF88" s="491"/>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2" t="str">
        <f>IFERROR((AC88/AC87)*100,"")</f>
        <v/>
      </c>
      <c r="AD89" s="492"/>
      <c r="AE89" s="492"/>
      <c r="AF89" s="492"/>
      <c r="AG89" s="317" t="s">
        <v>359</v>
      </c>
      <c r="AR89" s="4"/>
    </row>
    <row r="90" spans="1:44" s="61" customFormat="1" ht="15" customHeight="1">
      <c r="A90" s="531" t="s">
        <v>1298</v>
      </c>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c r="AC90" s="488"/>
      <c r="AD90" s="488"/>
      <c r="AE90" s="488"/>
      <c r="AF90" s="488"/>
      <c r="AG90" s="254" t="s">
        <v>363</v>
      </c>
      <c r="AR90" s="4"/>
    </row>
    <row r="91" spans="1:44" s="61" customFormat="1" ht="15" customHeight="1" thickBot="1">
      <c r="A91" s="514" t="s">
        <v>1304</v>
      </c>
      <c r="B91" s="515"/>
      <c r="C91" s="515"/>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490"/>
      <c r="AD91" s="490"/>
      <c r="AE91" s="490"/>
      <c r="AF91" s="49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28" t="s">
        <v>370</v>
      </c>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3"/>
      <c r="AD94" s="493"/>
      <c r="AE94" s="493"/>
      <c r="AF94" s="493"/>
      <c r="AG94" s="37" t="s">
        <v>307</v>
      </c>
      <c r="AR94" s="4"/>
    </row>
    <row r="95" spans="1:44" s="61" customFormat="1" ht="15" customHeight="1">
      <c r="A95" s="526" t="s">
        <v>1269</v>
      </c>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488"/>
      <c r="AD95" s="488"/>
      <c r="AE95" s="488"/>
      <c r="AF95" s="488"/>
      <c r="AG95" s="45" t="s">
        <v>308</v>
      </c>
      <c r="AR95" s="4"/>
    </row>
    <row r="96" spans="1:44" s="61" customFormat="1" ht="15" customHeight="1">
      <c r="A96" s="474" t="str">
        <f>IF(OR($H$19=4,$H$19=5),AI96,AI97)</f>
        <v>（46）令和８年５月時点の給与体系を、当該評価料を算定した年度に勤務している職員の賃金に当てはめた場合の対象職員の基本給等総額</v>
      </c>
      <c r="B96" s="475"/>
      <c r="C96" s="475"/>
      <c r="D96" s="475"/>
      <c r="E96" s="475"/>
      <c r="F96" s="475"/>
      <c r="G96" s="475"/>
      <c r="H96" s="475"/>
      <c r="I96" s="475"/>
      <c r="J96" s="475"/>
      <c r="K96" s="475"/>
      <c r="L96" s="475"/>
      <c r="M96" s="475"/>
      <c r="N96" s="475"/>
      <c r="O96" s="475"/>
      <c r="P96" s="475"/>
      <c r="Q96" s="475"/>
      <c r="R96" s="475"/>
      <c r="S96" s="475"/>
      <c r="T96" s="475"/>
      <c r="U96" s="475"/>
      <c r="V96" s="475"/>
      <c r="W96" s="475"/>
      <c r="X96" s="475"/>
      <c r="Y96" s="475"/>
      <c r="Z96" s="475"/>
      <c r="AA96" s="475"/>
      <c r="AB96" s="475"/>
      <c r="AC96" s="488"/>
      <c r="AD96" s="488"/>
      <c r="AE96" s="488"/>
      <c r="AF96" s="488"/>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1" t="str">
        <f>IF(AC95-AC96=0,"",AC95-AC96)</f>
        <v/>
      </c>
      <c r="AD97" s="491"/>
      <c r="AE97" s="491"/>
      <c r="AF97" s="491"/>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2" t="str">
        <f>IFERROR((AC97/AC96)*100,"")</f>
        <v/>
      </c>
      <c r="AD98" s="492"/>
      <c r="AE98" s="492"/>
      <c r="AF98" s="492"/>
      <c r="AG98" s="317" t="s">
        <v>359</v>
      </c>
      <c r="AR98" s="4"/>
    </row>
    <row r="99" spans="1:44" s="61" customFormat="1" ht="15" customHeight="1">
      <c r="A99" s="531" t="s">
        <v>1299</v>
      </c>
      <c r="B99" s="532"/>
      <c r="C99" s="532"/>
      <c r="D99" s="532"/>
      <c r="E99" s="532"/>
      <c r="F99" s="532"/>
      <c r="G99" s="532"/>
      <c r="H99" s="532"/>
      <c r="I99" s="532"/>
      <c r="J99" s="532"/>
      <c r="K99" s="532"/>
      <c r="L99" s="532"/>
      <c r="M99" s="532"/>
      <c r="N99" s="532"/>
      <c r="O99" s="532"/>
      <c r="P99" s="532"/>
      <c r="Q99" s="532"/>
      <c r="R99" s="532"/>
      <c r="S99" s="532"/>
      <c r="T99" s="532"/>
      <c r="U99" s="532"/>
      <c r="V99" s="532"/>
      <c r="W99" s="532"/>
      <c r="X99" s="532"/>
      <c r="Y99" s="532"/>
      <c r="Z99" s="532"/>
      <c r="AA99" s="532"/>
      <c r="AB99" s="532"/>
      <c r="AC99" s="488"/>
      <c r="AD99" s="488"/>
      <c r="AE99" s="488"/>
      <c r="AF99" s="488"/>
      <c r="AG99" s="254" t="s">
        <v>363</v>
      </c>
      <c r="AR99" s="4"/>
    </row>
    <row r="100" spans="1:44" s="61" customFormat="1" ht="15" customHeight="1" thickBot="1">
      <c r="A100" s="514" t="s">
        <v>1305</v>
      </c>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490"/>
      <c r="AD100" s="490"/>
      <c r="AE100" s="490"/>
      <c r="AF100" s="49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28" t="s">
        <v>1295</v>
      </c>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3"/>
      <c r="AD103" s="493"/>
      <c r="AE103" s="493"/>
      <c r="AF103" s="493"/>
      <c r="AG103" s="37" t="s">
        <v>307</v>
      </c>
      <c r="AR103" s="4"/>
    </row>
    <row r="104" spans="1:44" s="61" customFormat="1" ht="15" customHeight="1">
      <c r="A104" s="526" t="s">
        <v>1270</v>
      </c>
      <c r="B104" s="527"/>
      <c r="C104" s="527"/>
      <c r="D104" s="527"/>
      <c r="E104" s="527"/>
      <c r="F104" s="527"/>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27"/>
      <c r="AC104" s="488"/>
      <c r="AD104" s="488"/>
      <c r="AE104" s="488"/>
      <c r="AF104" s="488"/>
      <c r="AG104" s="45" t="s">
        <v>308</v>
      </c>
      <c r="AR104" s="4"/>
    </row>
    <row r="105" spans="1:44" s="61" customFormat="1" ht="15" customHeight="1">
      <c r="A105" s="474" t="str">
        <f>IF(OR($H$19=4,$H$19=5),AI105,AI106)</f>
        <v>（53）令和８年５月時点の給与体系を、当該評価料を算定した年度に勤務している職員の賃金に当てはめた場合の対象職員の基本給等総額</v>
      </c>
      <c r="B105" s="475"/>
      <c r="C105" s="475"/>
      <c r="D105" s="475"/>
      <c r="E105" s="475"/>
      <c r="F105" s="475"/>
      <c r="G105" s="475"/>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88"/>
      <c r="AD105" s="488"/>
      <c r="AE105" s="488"/>
      <c r="AF105" s="488"/>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1" t="str">
        <f>IF(AC104-AC105=0,"",AC104-AC105)</f>
        <v/>
      </c>
      <c r="AD106" s="491"/>
      <c r="AE106" s="491"/>
      <c r="AF106" s="491"/>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2" t="str">
        <f>IFERROR((AC106/AC105)*100,"")</f>
        <v/>
      </c>
      <c r="AD107" s="492"/>
      <c r="AE107" s="492"/>
      <c r="AF107" s="492"/>
      <c r="AG107" s="317" t="s">
        <v>359</v>
      </c>
      <c r="AR107" s="4"/>
    </row>
    <row r="108" spans="1:44" s="61" customFormat="1" ht="15" customHeight="1">
      <c r="A108" s="531" t="s">
        <v>1300</v>
      </c>
      <c r="B108" s="532"/>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488"/>
      <c r="AD108" s="488"/>
      <c r="AE108" s="488"/>
      <c r="AF108" s="488"/>
      <c r="AG108" s="254" t="s">
        <v>363</v>
      </c>
      <c r="AR108" s="4"/>
    </row>
    <row r="109" spans="1:44" s="61" customFormat="1" ht="15" customHeight="1" thickBot="1">
      <c r="A109" s="514" t="s">
        <v>1306</v>
      </c>
      <c r="B109" s="515"/>
      <c r="C109" s="515"/>
      <c r="D109" s="515"/>
      <c r="E109" s="515"/>
      <c r="F109" s="515"/>
      <c r="G109" s="515"/>
      <c r="H109" s="515"/>
      <c r="I109" s="515"/>
      <c r="J109" s="515"/>
      <c r="K109" s="515"/>
      <c r="L109" s="515"/>
      <c r="M109" s="515"/>
      <c r="N109" s="515"/>
      <c r="O109" s="515"/>
      <c r="P109" s="515"/>
      <c r="Q109" s="515"/>
      <c r="R109" s="515"/>
      <c r="S109" s="515"/>
      <c r="T109" s="515"/>
      <c r="U109" s="515"/>
      <c r="V109" s="515"/>
      <c r="W109" s="515"/>
      <c r="X109" s="515"/>
      <c r="Y109" s="515"/>
      <c r="Z109" s="515"/>
      <c r="AA109" s="515"/>
      <c r="AB109" s="515"/>
      <c r="AC109" s="490"/>
      <c r="AD109" s="490"/>
      <c r="AE109" s="490"/>
      <c r="AF109" s="49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28" t="s">
        <v>372</v>
      </c>
      <c r="B111" s="528"/>
      <c r="C111" s="528"/>
      <c r="D111" s="528"/>
      <c r="E111" s="528"/>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3"/>
      <c r="AD112" s="493"/>
      <c r="AE112" s="493"/>
      <c r="AF112" s="493"/>
      <c r="AG112" s="37" t="s">
        <v>307</v>
      </c>
      <c r="AR112" s="4"/>
    </row>
    <row r="113" spans="1:44" s="61" customFormat="1" ht="15" customHeight="1">
      <c r="A113" s="526" t="s">
        <v>1271</v>
      </c>
      <c r="B113" s="527"/>
      <c r="C113" s="527"/>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488"/>
      <c r="AD113" s="488"/>
      <c r="AE113" s="488"/>
      <c r="AF113" s="488"/>
      <c r="AG113" s="45" t="s">
        <v>308</v>
      </c>
      <c r="AR113" s="4"/>
    </row>
    <row r="114" spans="1:44" s="61" customFormat="1" ht="15" customHeight="1">
      <c r="A114" s="474" t="str">
        <f>IF(OR($H$19=4,$H$19=5),AI114,AI115)</f>
        <v>（60）令和８年５月時点の給与体系を、当該評価料を算定した年度に勤務している職員の賃金に当てはめた場合の対象職員の基本給等総額</v>
      </c>
      <c r="B114" s="475"/>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88"/>
      <c r="AD114" s="488"/>
      <c r="AE114" s="488"/>
      <c r="AF114" s="488"/>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1" t="str">
        <f>IF(AC113-AC114=0,"",AC113-AC114)</f>
        <v/>
      </c>
      <c r="AD115" s="491"/>
      <c r="AE115" s="491"/>
      <c r="AF115" s="491"/>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2" t="str">
        <f>IFERROR((AC115/AC114)*100,"")</f>
        <v/>
      </c>
      <c r="AD116" s="492"/>
      <c r="AE116" s="492"/>
      <c r="AF116" s="492"/>
      <c r="AG116" s="317" t="s">
        <v>359</v>
      </c>
      <c r="AR116" s="4"/>
    </row>
    <row r="117" spans="1:44" s="61" customFormat="1" ht="15" customHeight="1">
      <c r="A117" s="531" t="s">
        <v>1301</v>
      </c>
      <c r="B117" s="532"/>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2"/>
      <c r="Z117" s="532"/>
      <c r="AA117" s="532"/>
      <c r="AB117" s="532"/>
      <c r="AC117" s="488"/>
      <c r="AD117" s="488"/>
      <c r="AE117" s="488"/>
      <c r="AF117" s="488"/>
      <c r="AG117" s="254" t="s">
        <v>363</v>
      </c>
      <c r="AR117" s="4"/>
    </row>
    <row r="118" spans="1:44" s="61" customFormat="1" ht="15" customHeight="1" thickBot="1">
      <c r="A118" s="514" t="s">
        <v>1307</v>
      </c>
      <c r="B118" s="515"/>
      <c r="C118" s="515"/>
      <c r="D118" s="515"/>
      <c r="E118" s="515"/>
      <c r="F118" s="515"/>
      <c r="G118" s="515"/>
      <c r="H118" s="515"/>
      <c r="I118" s="515"/>
      <c r="J118" s="515"/>
      <c r="K118" s="515"/>
      <c r="L118" s="515"/>
      <c r="M118" s="515"/>
      <c r="N118" s="515"/>
      <c r="O118" s="515"/>
      <c r="P118" s="515"/>
      <c r="Q118" s="515"/>
      <c r="R118" s="515"/>
      <c r="S118" s="515"/>
      <c r="T118" s="515"/>
      <c r="U118" s="515"/>
      <c r="V118" s="515"/>
      <c r="W118" s="515"/>
      <c r="X118" s="515"/>
      <c r="Y118" s="515"/>
      <c r="Z118" s="515"/>
      <c r="AA118" s="515"/>
      <c r="AB118" s="515"/>
      <c r="AC118" s="490"/>
      <c r="AD118" s="490"/>
      <c r="AE118" s="490"/>
      <c r="AF118" s="49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34" t="str">
        <f>IF(AB39=0,"",AB39)</f>
        <v/>
      </c>
      <c r="AC121" s="534"/>
      <c r="AD121" s="534"/>
      <c r="AE121" s="534"/>
      <c r="AF121" s="53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22" t="str">
        <f>IFERROR(AC53*V24,"")</f>
        <v/>
      </c>
      <c r="AC122" s="522"/>
      <c r="AD122" s="522"/>
      <c r="AE122" s="522"/>
      <c r="AF122" s="522"/>
      <c r="AG122" s="15" t="s">
        <v>308</v>
      </c>
      <c r="AR122" s="4"/>
    </row>
    <row r="123" spans="1:44" s="61" customFormat="1" ht="20.100000000000001" customHeight="1">
      <c r="A123" s="531" t="s">
        <v>1100</v>
      </c>
      <c r="B123" s="532"/>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22" t="str">
        <f>IF(AC55=0,"",AC55)</f>
        <v/>
      </c>
      <c r="AC123" s="522"/>
      <c r="AD123" s="522"/>
      <c r="AE123" s="522"/>
      <c r="AF123" s="522"/>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22" t="str">
        <f>IFERROR((AB122+AB123)-AB121,"")</f>
        <v/>
      </c>
      <c r="AC124" s="522"/>
      <c r="AD124" s="522"/>
      <c r="AE124" s="522"/>
      <c r="AF124" s="522"/>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25" t="str">
        <f>IF(AB124&gt;=0,"賃金改善額充当済み","賃金改善額充当不足")</f>
        <v>賃金改善額充当済み</v>
      </c>
      <c r="AC125" s="525"/>
      <c r="AD125" s="525"/>
      <c r="AE125" s="525"/>
      <c r="AF125" s="525"/>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23"/>
      <c r="G129" s="523"/>
      <c r="H129" s="3" t="s">
        <v>17</v>
      </c>
      <c r="I129" s="523"/>
      <c r="J129" s="523"/>
      <c r="K129" s="3" t="s">
        <v>31</v>
      </c>
      <c r="L129" s="523"/>
      <c r="M129" s="523"/>
      <c r="N129" s="3" t="s">
        <v>19</v>
      </c>
      <c r="O129" s="3"/>
      <c r="P129" s="3"/>
      <c r="Q129" s="3" t="s">
        <v>32</v>
      </c>
      <c r="R129" s="3"/>
      <c r="S129" s="3"/>
      <c r="T129" s="3"/>
      <c r="U129" s="524"/>
      <c r="V129" s="524"/>
      <c r="W129" s="524"/>
      <c r="X129" s="524"/>
      <c r="Y129" s="524"/>
      <c r="Z129" s="524"/>
      <c r="AA129" s="524"/>
      <c r="AB129" s="524"/>
      <c r="AC129" s="524"/>
      <c r="AD129" s="524"/>
      <c r="AE129" s="524"/>
      <c r="AF129" s="524"/>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topLeftCell="A107" zoomScaleNormal="100" zoomScaleSheetLayoutView="100" workbookViewId="0">
      <selection activeCell="E6" sqref="E6:G7"/>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539" t="str">
        <f>IF('様式95_外来・在宅ベースアップ評価料（Ⅰ）'!H17=0,"",'様式95_外来・在宅ベースアップ評価料（Ⅰ）'!H17)</f>
        <v/>
      </c>
      <c r="Y4" s="540"/>
      <c r="Z4" s="540"/>
      <c r="AA4" s="540"/>
      <c r="AB4" s="540"/>
      <c r="AC4" s="540"/>
      <c r="AD4" s="540"/>
      <c r="AE4" s="540"/>
      <c r="AF4" s="540"/>
      <c r="AG4" s="541"/>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539" t="str">
        <f>IF('様式95_外来・在宅ベースアップ評価料（Ⅰ）'!H18=0,"",'様式95_外来・在宅ベースアップ評価料（Ⅰ）'!H18)</f>
        <v/>
      </c>
      <c r="Y5" s="540"/>
      <c r="Z5" s="540"/>
      <c r="AA5" s="540"/>
      <c r="AB5" s="540"/>
      <c r="AC5" s="540"/>
      <c r="AD5" s="540"/>
      <c r="AE5" s="540"/>
      <c r="AF5" s="540"/>
      <c r="AG5" s="541"/>
    </row>
    <row r="6" spans="1:43" s="115" customFormat="1" ht="16.149999999999999" customHeight="1">
      <c r="S6" s="547" t="s">
        <v>375</v>
      </c>
      <c r="T6" s="547"/>
      <c r="U6" s="547"/>
      <c r="V6" s="547"/>
      <c r="W6" s="548"/>
      <c r="X6" s="544"/>
      <c r="Y6" s="545"/>
      <c r="Z6" s="545"/>
      <c r="AA6" s="545"/>
      <c r="AB6" s="545"/>
      <c r="AC6" s="545"/>
      <c r="AD6" s="545"/>
      <c r="AE6" s="545"/>
      <c r="AF6" s="545"/>
      <c r="AG6" s="54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42" t="str">
        <f>IF(OR(E19="",H19="",O19="",R19=""),"",((O19-E19)*12)+(R19-H19))</f>
        <v/>
      </c>
      <c r="W19" s="542"/>
      <c r="X19" s="542"/>
      <c r="Y19" s="543"/>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42" t="str">
        <f>IF(OR(E24="",H24="",O24="",R24=""),"",((O24-E24)*12)+(R24-H24))</f>
        <v/>
      </c>
      <c r="W24" s="542"/>
      <c r="X24" s="542"/>
      <c r="Y24" s="543"/>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38" t="str">
        <f>_xlfn.LET(_xlpm.x,SUM(AC57,AC66,AC75,AC84,AC93,AC102,AC111),IF(_xlpm.x=0,"",_xlpm.x))</f>
        <v/>
      </c>
      <c r="AD49" s="538"/>
      <c r="AE49" s="538"/>
      <c r="AF49" s="538"/>
      <c r="AG49" s="37" t="s">
        <v>307</v>
      </c>
      <c r="AR49" s="4"/>
    </row>
    <row r="50" spans="1:44" s="61" customFormat="1" ht="15" customHeight="1">
      <c r="A50" s="526" t="s">
        <v>1264</v>
      </c>
      <c r="B50" s="527"/>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02" t="str">
        <f>_xlfn.LET(_xlpm.x,SUM(AC58,AC67,AC76,AC85,AC94,AC103,AC112),IF(_xlpm.x=0,"",_xlpm.x))</f>
        <v/>
      </c>
      <c r="AD50" s="502"/>
      <c r="AE50" s="502"/>
      <c r="AF50" s="502"/>
      <c r="AG50" s="45" t="s">
        <v>308</v>
      </c>
      <c r="AR50" s="4"/>
    </row>
    <row r="51" spans="1:44" s="61" customFormat="1" ht="15" customHeight="1">
      <c r="A51" s="474" t="str">
        <f>IF(OR($H$19=4,$H$19=5),AI51,AI52)</f>
        <v>（12）令和８年５月時点の給与体系を、当該評価料を算定した年度に勤務している職員の賃金に当てはめた場合の対象職員の基本給等総額</v>
      </c>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502" t="str">
        <f>_xlfn.LET(_xlpm.x,SUM(AC59,AC68,AC77,AC86,AC95,AC104,AC113),IF(_xlpm.x=0,"",0))</f>
        <v/>
      </c>
      <c r="AD51" s="502"/>
      <c r="AE51" s="502"/>
      <c r="AF51" s="502"/>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1" t="str">
        <f>IFERROR(AC50-AC51,"")</f>
        <v/>
      </c>
      <c r="AD52" s="491"/>
      <c r="AE52" s="491"/>
      <c r="AF52" s="491"/>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37" t="str">
        <f>IFERROR((AC52/AC51)*100,"")</f>
        <v/>
      </c>
      <c r="AD53" s="537"/>
      <c r="AE53" s="537"/>
      <c r="AF53" s="537"/>
      <c r="AG53" s="224" t="s">
        <v>359</v>
      </c>
      <c r="AR53" s="4"/>
    </row>
    <row r="54" spans="1:44" s="61" customFormat="1" ht="15" customHeight="1" thickBot="1">
      <c r="A54" s="514" t="s">
        <v>360</v>
      </c>
      <c r="B54" s="515"/>
      <c r="C54" s="515"/>
      <c r="D54" s="515"/>
      <c r="E54" s="515"/>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490"/>
      <c r="AD54" s="490"/>
      <c r="AE54" s="490"/>
      <c r="AF54" s="49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28" t="s">
        <v>361</v>
      </c>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3"/>
      <c r="AD57" s="493"/>
      <c r="AE57" s="493"/>
      <c r="AF57" s="493"/>
      <c r="AG57" s="37" t="s">
        <v>307</v>
      </c>
      <c r="AR57" s="4"/>
    </row>
    <row r="58" spans="1:44" s="61" customFormat="1" ht="15" customHeight="1">
      <c r="A58" s="526" t="s">
        <v>1265</v>
      </c>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488"/>
      <c r="AD58" s="488"/>
      <c r="AE58" s="488"/>
      <c r="AF58" s="488"/>
      <c r="AG58" s="45" t="s">
        <v>308</v>
      </c>
      <c r="AR58" s="4"/>
    </row>
    <row r="59" spans="1:44" s="61" customFormat="1" ht="15" customHeight="1">
      <c r="A59" s="474" t="str">
        <f>IF(OR($H$19=4,$H$19=5),AI59,AI60)</f>
        <v>（18）令和８年５月時点の給与体系を、当該評価料を算定した年度に勤務している職員の賃金に当てはめた場合の対象職員の基本給等総額</v>
      </c>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88"/>
      <c r="AD59" s="488"/>
      <c r="AE59" s="488"/>
      <c r="AF59" s="488"/>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1" t="str">
        <f>IF(AC58-AC59=0,"",AC58-AC59)</f>
        <v/>
      </c>
      <c r="AD60" s="491"/>
      <c r="AE60" s="491"/>
      <c r="AF60" s="491"/>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36" t="str">
        <f>IFERROR((AC60/AC59)*100,"")</f>
        <v/>
      </c>
      <c r="AD61" s="536"/>
      <c r="AE61" s="536"/>
      <c r="AF61" s="536"/>
      <c r="AG61" s="317" t="s">
        <v>359</v>
      </c>
      <c r="AR61" s="4"/>
    </row>
    <row r="62" spans="1:44" s="61" customFormat="1" ht="15" customHeight="1">
      <c r="A62" s="520" t="s">
        <v>1285</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488"/>
      <c r="AD62" s="488"/>
      <c r="AE62" s="488"/>
      <c r="AF62" s="488"/>
      <c r="AG62" s="254" t="s">
        <v>363</v>
      </c>
      <c r="AR62" s="4"/>
    </row>
    <row r="63" spans="1:44" s="61" customFormat="1" ht="15" customHeight="1" thickBot="1">
      <c r="A63" s="529" t="s">
        <v>1286</v>
      </c>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490"/>
      <c r="AD63" s="490"/>
      <c r="AE63" s="490"/>
      <c r="AF63" s="49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28" t="s">
        <v>364</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3"/>
      <c r="AD66" s="493"/>
      <c r="AE66" s="493"/>
      <c r="AF66" s="493"/>
      <c r="AG66" s="37" t="s">
        <v>307</v>
      </c>
      <c r="AR66" s="4"/>
    </row>
    <row r="67" spans="1:44" s="61" customFormat="1" ht="15" customHeight="1">
      <c r="A67" s="526" t="s">
        <v>1266</v>
      </c>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488"/>
      <c r="AD67" s="488"/>
      <c r="AE67" s="488"/>
      <c r="AF67" s="488"/>
      <c r="AG67" s="45" t="s">
        <v>308</v>
      </c>
      <c r="AR67" s="4"/>
    </row>
    <row r="68" spans="1:44" s="61" customFormat="1" ht="15" customHeight="1">
      <c r="A68" s="474" t="str">
        <f>IF(OR($H$19=4,$H$19=5),AI68,AI69)</f>
        <v>（25）令和８年５月時点の給与体系を、当該評価料を算定した年度に勤務している職員の賃金に当てはめた場合の対象職員の基本給等総額</v>
      </c>
      <c r="B68" s="47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88"/>
      <c r="AD68" s="488"/>
      <c r="AE68" s="488"/>
      <c r="AF68" s="488"/>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1" t="str">
        <f>IF(AC67-AC68=0,"",AC67-AC68)</f>
        <v/>
      </c>
      <c r="AD69" s="491"/>
      <c r="AE69" s="491"/>
      <c r="AF69" s="491"/>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36" t="str">
        <f>IFERROR((AC69/AC68)*100,"")</f>
        <v/>
      </c>
      <c r="AD70" s="536"/>
      <c r="AE70" s="536"/>
      <c r="AF70" s="536"/>
      <c r="AG70" s="317" t="s">
        <v>359</v>
      </c>
      <c r="AR70" s="4"/>
    </row>
    <row r="71" spans="1:44" s="61" customFormat="1" ht="15" customHeight="1">
      <c r="A71" s="531" t="s">
        <v>1296</v>
      </c>
      <c r="B71" s="532"/>
      <c r="C71" s="532"/>
      <c r="D71" s="532"/>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488"/>
      <c r="AD71" s="488"/>
      <c r="AE71" s="488"/>
      <c r="AF71" s="488"/>
      <c r="AG71" s="254" t="s">
        <v>363</v>
      </c>
      <c r="AR71" s="4"/>
    </row>
    <row r="72" spans="1:44" s="61" customFormat="1" ht="15" customHeight="1" thickBot="1">
      <c r="A72" s="514" t="s">
        <v>1302</v>
      </c>
      <c r="B72" s="515"/>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490"/>
      <c r="AD72" s="490"/>
      <c r="AE72" s="490"/>
      <c r="AF72" s="49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28" t="s">
        <v>366</v>
      </c>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3"/>
      <c r="AD75" s="493"/>
      <c r="AE75" s="493"/>
      <c r="AF75" s="493"/>
      <c r="AG75" s="37" t="s">
        <v>307</v>
      </c>
      <c r="AR75" s="4"/>
    </row>
    <row r="76" spans="1:44" s="61" customFormat="1" ht="15" customHeight="1">
      <c r="A76" s="526" t="s">
        <v>1267</v>
      </c>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488"/>
      <c r="AD76" s="488"/>
      <c r="AE76" s="488"/>
      <c r="AF76" s="488"/>
      <c r="AG76" s="45" t="s">
        <v>308</v>
      </c>
      <c r="AR76" s="4"/>
    </row>
    <row r="77" spans="1:44" s="61" customFormat="1" ht="15" customHeight="1">
      <c r="A77" s="474" t="str">
        <f>IF(OR($H$19=4,$H$19=5),AI77,AI78)</f>
        <v>（32）令和８年５月時点の給与体系を、当該評価料を算定した年度に勤務している職員の賃金に当てはめた場合の対象職員の基本給等総額</v>
      </c>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88"/>
      <c r="AD77" s="488"/>
      <c r="AE77" s="488"/>
      <c r="AF77" s="488"/>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1" t="str">
        <f>IF(AC76-AC77=0,"",AC76-AC77)</f>
        <v/>
      </c>
      <c r="AD78" s="491"/>
      <c r="AE78" s="491"/>
      <c r="AF78" s="491"/>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36" t="str">
        <f>IFERROR((AC78/AC77)*100,"")</f>
        <v/>
      </c>
      <c r="AD79" s="536"/>
      <c r="AE79" s="536"/>
      <c r="AF79" s="536"/>
      <c r="AG79" s="317" t="s">
        <v>359</v>
      </c>
      <c r="AR79" s="4"/>
    </row>
    <row r="80" spans="1:44" s="61" customFormat="1" ht="15" customHeight="1">
      <c r="A80" s="531" t="s">
        <v>1297</v>
      </c>
      <c r="B80" s="532"/>
      <c r="C80" s="532"/>
      <c r="D80" s="532"/>
      <c r="E80" s="532"/>
      <c r="F80" s="532"/>
      <c r="G80" s="532"/>
      <c r="H80" s="532"/>
      <c r="I80" s="532"/>
      <c r="J80" s="532"/>
      <c r="K80" s="532"/>
      <c r="L80" s="532"/>
      <c r="M80" s="532"/>
      <c r="N80" s="532"/>
      <c r="O80" s="532"/>
      <c r="P80" s="532"/>
      <c r="Q80" s="532"/>
      <c r="R80" s="532"/>
      <c r="S80" s="532"/>
      <c r="T80" s="532"/>
      <c r="U80" s="532"/>
      <c r="V80" s="532"/>
      <c r="W80" s="532"/>
      <c r="X80" s="532"/>
      <c r="Y80" s="532"/>
      <c r="Z80" s="532"/>
      <c r="AA80" s="532"/>
      <c r="AB80" s="532"/>
      <c r="AC80" s="488"/>
      <c r="AD80" s="488"/>
      <c r="AE80" s="488"/>
      <c r="AF80" s="488"/>
      <c r="AG80" s="254" t="s">
        <v>363</v>
      </c>
      <c r="AR80" s="4"/>
    </row>
    <row r="81" spans="1:44" s="61" customFormat="1" ht="15" customHeight="1" thickBot="1">
      <c r="A81" s="514" t="s">
        <v>1303</v>
      </c>
      <c r="B81" s="515"/>
      <c r="C81" s="515"/>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490"/>
      <c r="AD81" s="490"/>
      <c r="AE81" s="490"/>
      <c r="AF81" s="49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28" t="s">
        <v>368</v>
      </c>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3"/>
      <c r="AD84" s="493"/>
      <c r="AE84" s="493"/>
      <c r="AF84" s="493"/>
      <c r="AG84" s="37" t="s">
        <v>307</v>
      </c>
      <c r="AR84" s="4"/>
    </row>
    <row r="85" spans="1:44" s="61" customFormat="1" ht="15" customHeight="1">
      <c r="A85" s="526" t="s">
        <v>1268</v>
      </c>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488"/>
      <c r="AD85" s="488"/>
      <c r="AE85" s="488"/>
      <c r="AF85" s="488"/>
      <c r="AG85" s="45" t="s">
        <v>308</v>
      </c>
      <c r="AR85" s="4"/>
    </row>
    <row r="86" spans="1:44" s="61" customFormat="1" ht="15" customHeight="1">
      <c r="A86" s="474" t="str">
        <f>IF(OR($H$19=4,$H$19=5),AI86,AI87)</f>
        <v>（39）令和８年５月時点の給与体系を、当該評価料を算定した年度に勤務している職員の賃金に当てはめた場合の対象職員の基本給等総額</v>
      </c>
      <c r="B86" s="475"/>
      <c r="C86" s="475"/>
      <c r="D86" s="475"/>
      <c r="E86" s="475"/>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88"/>
      <c r="AD86" s="488"/>
      <c r="AE86" s="488"/>
      <c r="AF86" s="488"/>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1" t="str">
        <f>IF(AC85-AC86=0,"",AC85-AC86)</f>
        <v/>
      </c>
      <c r="AD87" s="491"/>
      <c r="AE87" s="491"/>
      <c r="AF87" s="491"/>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36" t="str">
        <f>IFERROR((AC87/AC86)*100,"")</f>
        <v/>
      </c>
      <c r="AD88" s="536"/>
      <c r="AE88" s="536"/>
      <c r="AF88" s="536"/>
      <c r="AG88" s="317" t="s">
        <v>359</v>
      </c>
      <c r="AR88" s="4"/>
    </row>
    <row r="89" spans="1:44" s="61" customFormat="1" ht="15" customHeight="1">
      <c r="A89" s="531" t="s">
        <v>1298</v>
      </c>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488"/>
      <c r="AD89" s="488"/>
      <c r="AE89" s="488"/>
      <c r="AF89" s="488"/>
      <c r="AG89" s="254" t="s">
        <v>363</v>
      </c>
      <c r="AR89" s="4"/>
    </row>
    <row r="90" spans="1:44" s="61" customFormat="1" ht="15" customHeight="1" thickBot="1">
      <c r="A90" s="514" t="s">
        <v>1304</v>
      </c>
      <c r="B90" s="515"/>
      <c r="C90" s="515"/>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490"/>
      <c r="AD90" s="490"/>
      <c r="AE90" s="490"/>
      <c r="AF90" s="49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28" t="s">
        <v>370</v>
      </c>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3"/>
      <c r="AD93" s="493"/>
      <c r="AE93" s="493"/>
      <c r="AF93" s="493"/>
      <c r="AG93" s="37" t="s">
        <v>307</v>
      </c>
      <c r="AR93" s="4"/>
    </row>
    <row r="94" spans="1:44" s="61" customFormat="1" ht="15" customHeight="1">
      <c r="A94" s="526" t="s">
        <v>1269</v>
      </c>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488"/>
      <c r="AD94" s="488"/>
      <c r="AE94" s="488"/>
      <c r="AF94" s="488"/>
      <c r="AG94" s="45" t="s">
        <v>308</v>
      </c>
      <c r="AR94" s="4"/>
    </row>
    <row r="95" spans="1:44" s="61" customFormat="1" ht="15" customHeight="1">
      <c r="A95" s="474" t="str">
        <f>IF(OR($H$19=4,$H$19=5),AI95,AI96)</f>
        <v>（46）令和８年５月時点の給与体系を、当該評価料を算定した年度に勤務している職員の賃金に当てはめた場合の対象職員の基本給等総額</v>
      </c>
      <c r="B95" s="475"/>
      <c r="C95" s="475"/>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88"/>
      <c r="AD95" s="488"/>
      <c r="AE95" s="488"/>
      <c r="AF95" s="488"/>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1" t="str">
        <f>IF(AC94-AC95=0,"",AC94-AC95)</f>
        <v/>
      </c>
      <c r="AD96" s="491"/>
      <c r="AE96" s="491"/>
      <c r="AF96" s="491"/>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36" t="str">
        <f>IFERROR((AC96/AC95)*100,"")</f>
        <v/>
      </c>
      <c r="AD97" s="536"/>
      <c r="AE97" s="536"/>
      <c r="AF97" s="536"/>
      <c r="AG97" s="317" t="s">
        <v>359</v>
      </c>
      <c r="AR97" s="4"/>
    </row>
    <row r="98" spans="1:44" s="61" customFormat="1" ht="15" customHeight="1">
      <c r="A98" s="531" t="s">
        <v>1299</v>
      </c>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488"/>
      <c r="AD98" s="488"/>
      <c r="AE98" s="488"/>
      <c r="AF98" s="488"/>
      <c r="AG98" s="254" t="s">
        <v>363</v>
      </c>
      <c r="AR98" s="4"/>
    </row>
    <row r="99" spans="1:44" s="61" customFormat="1" ht="15" customHeight="1" thickBot="1">
      <c r="A99" s="514" t="s">
        <v>1305</v>
      </c>
      <c r="B99" s="515"/>
      <c r="C99" s="515"/>
      <c r="D99" s="515"/>
      <c r="E99" s="515"/>
      <c r="F99" s="515"/>
      <c r="G99" s="515"/>
      <c r="H99" s="515"/>
      <c r="I99" s="515"/>
      <c r="J99" s="515"/>
      <c r="K99" s="515"/>
      <c r="L99" s="515"/>
      <c r="M99" s="515"/>
      <c r="N99" s="515"/>
      <c r="O99" s="515"/>
      <c r="P99" s="515"/>
      <c r="Q99" s="515"/>
      <c r="R99" s="515"/>
      <c r="S99" s="515"/>
      <c r="T99" s="515"/>
      <c r="U99" s="515"/>
      <c r="V99" s="515"/>
      <c r="W99" s="515"/>
      <c r="X99" s="515"/>
      <c r="Y99" s="515"/>
      <c r="Z99" s="515"/>
      <c r="AA99" s="515"/>
      <c r="AB99" s="515"/>
      <c r="AC99" s="490"/>
      <c r="AD99" s="490"/>
      <c r="AE99" s="490"/>
      <c r="AF99" s="49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28" t="s">
        <v>1295</v>
      </c>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3"/>
      <c r="AD102" s="493"/>
      <c r="AE102" s="493"/>
      <c r="AF102" s="493"/>
      <c r="AG102" s="37" t="s">
        <v>307</v>
      </c>
      <c r="AR102" s="4"/>
    </row>
    <row r="103" spans="1:44" s="61" customFormat="1" ht="15" customHeight="1">
      <c r="A103" s="526" t="s">
        <v>1270</v>
      </c>
      <c r="B103" s="527"/>
      <c r="C103" s="527"/>
      <c r="D103" s="527"/>
      <c r="E103" s="527"/>
      <c r="F103" s="527"/>
      <c r="G103" s="527"/>
      <c r="H103" s="527"/>
      <c r="I103" s="527"/>
      <c r="J103" s="527"/>
      <c r="K103" s="527"/>
      <c r="L103" s="527"/>
      <c r="M103" s="527"/>
      <c r="N103" s="527"/>
      <c r="O103" s="527"/>
      <c r="P103" s="527"/>
      <c r="Q103" s="527"/>
      <c r="R103" s="527"/>
      <c r="S103" s="527"/>
      <c r="T103" s="527"/>
      <c r="U103" s="527"/>
      <c r="V103" s="527"/>
      <c r="W103" s="527"/>
      <c r="X103" s="527"/>
      <c r="Y103" s="527"/>
      <c r="Z103" s="527"/>
      <c r="AA103" s="527"/>
      <c r="AB103" s="527"/>
      <c r="AC103" s="488"/>
      <c r="AD103" s="488"/>
      <c r="AE103" s="488"/>
      <c r="AF103" s="488"/>
      <c r="AG103" s="45" t="s">
        <v>308</v>
      </c>
      <c r="AR103" s="4"/>
    </row>
    <row r="104" spans="1:44" s="61" customFormat="1" ht="15" customHeight="1">
      <c r="A104" s="474" t="str">
        <f>IF(OR($H$19=4,$H$19=5),AI104,AI105)</f>
        <v>（53）令和８年５月時点の給与体系を、当該評価料を算定した年度に勤務している職員の賃金に当てはめた場合の対象職員の基本給等総額</v>
      </c>
      <c r="B104" s="475"/>
      <c r="C104" s="475"/>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88"/>
      <c r="AD104" s="488"/>
      <c r="AE104" s="488"/>
      <c r="AF104" s="488"/>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1" t="str">
        <f>IF(AC103-AC104=0,"",AC103-AC104)</f>
        <v/>
      </c>
      <c r="AD105" s="491"/>
      <c r="AE105" s="491"/>
      <c r="AF105" s="491"/>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36" t="str">
        <f>IFERROR((AC105/AC104)*100,"")</f>
        <v/>
      </c>
      <c r="AD106" s="536"/>
      <c r="AE106" s="536"/>
      <c r="AF106" s="536"/>
      <c r="AG106" s="317" t="s">
        <v>359</v>
      </c>
      <c r="AR106" s="4"/>
    </row>
    <row r="107" spans="1:44" s="61" customFormat="1" ht="15" customHeight="1">
      <c r="A107" s="531" t="s">
        <v>1300</v>
      </c>
      <c r="B107" s="532"/>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488"/>
      <c r="AD107" s="488"/>
      <c r="AE107" s="488"/>
      <c r="AF107" s="488"/>
      <c r="AG107" s="254" t="s">
        <v>363</v>
      </c>
      <c r="AR107" s="4"/>
    </row>
    <row r="108" spans="1:44" s="61" customFormat="1" ht="15" customHeight="1" thickBot="1">
      <c r="A108" s="514" t="s">
        <v>1306</v>
      </c>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490"/>
      <c r="AD108" s="490"/>
      <c r="AE108" s="490"/>
      <c r="AF108" s="49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28" t="s">
        <v>372</v>
      </c>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3"/>
      <c r="AD111" s="493"/>
      <c r="AE111" s="493"/>
      <c r="AF111" s="493"/>
      <c r="AG111" s="37" t="s">
        <v>307</v>
      </c>
      <c r="AR111" s="4"/>
    </row>
    <row r="112" spans="1:44" s="61" customFormat="1" ht="15" customHeight="1">
      <c r="A112" s="526" t="s">
        <v>1271</v>
      </c>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488"/>
      <c r="AD112" s="488"/>
      <c r="AE112" s="488"/>
      <c r="AF112" s="488"/>
      <c r="AG112" s="45" t="s">
        <v>308</v>
      </c>
      <c r="AR112" s="4"/>
    </row>
    <row r="113" spans="1:44" s="61" customFormat="1" ht="15" customHeight="1">
      <c r="A113" s="474" t="str">
        <f>IF(OR($H$19=4,$H$19=5),AI113,AI114)</f>
        <v>（60）令和８年５月時点の給与体系を、当該評価料を算定した年度に勤務している職員の賃金に当てはめた場合の対象職員の基本給等総額</v>
      </c>
      <c r="B113" s="475"/>
      <c r="C113" s="475"/>
      <c r="D113" s="475"/>
      <c r="E113" s="475"/>
      <c r="F113" s="475"/>
      <c r="G113" s="475"/>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88"/>
      <c r="AD113" s="488"/>
      <c r="AE113" s="488"/>
      <c r="AF113" s="488"/>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1" t="str">
        <f>IF(AC112-AC113=0,"",AC112-AC113)</f>
        <v/>
      </c>
      <c r="AD114" s="491"/>
      <c r="AE114" s="491"/>
      <c r="AF114" s="491"/>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36" t="str">
        <f>IFERROR((AC114/AC113)*100,"")</f>
        <v/>
      </c>
      <c r="AD115" s="536"/>
      <c r="AE115" s="536"/>
      <c r="AF115" s="536"/>
      <c r="AG115" s="317" t="s">
        <v>359</v>
      </c>
      <c r="AR115" s="4"/>
    </row>
    <row r="116" spans="1:44" s="61" customFormat="1" ht="15" customHeight="1">
      <c r="A116" s="531" t="s">
        <v>1301</v>
      </c>
      <c r="B116" s="532"/>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488"/>
      <c r="AD116" s="488"/>
      <c r="AE116" s="488"/>
      <c r="AF116" s="488"/>
      <c r="AG116" s="254" t="s">
        <v>363</v>
      </c>
      <c r="AR116" s="4"/>
    </row>
    <row r="117" spans="1:44" s="61" customFormat="1" ht="15" customHeight="1" thickBot="1">
      <c r="A117" s="514" t="s">
        <v>1307</v>
      </c>
      <c r="B117" s="515"/>
      <c r="C117" s="515"/>
      <c r="D117" s="515"/>
      <c r="E117" s="515"/>
      <c r="F117" s="515"/>
      <c r="G117" s="515"/>
      <c r="H117" s="515"/>
      <c r="I117" s="515"/>
      <c r="J117" s="515"/>
      <c r="K117" s="515"/>
      <c r="L117" s="515"/>
      <c r="M117" s="515"/>
      <c r="N117" s="515"/>
      <c r="O117" s="515"/>
      <c r="P117" s="515"/>
      <c r="Q117" s="515"/>
      <c r="R117" s="515"/>
      <c r="S117" s="515"/>
      <c r="T117" s="515"/>
      <c r="U117" s="515"/>
      <c r="V117" s="515"/>
      <c r="W117" s="515"/>
      <c r="X117" s="515"/>
      <c r="Y117" s="515"/>
      <c r="Z117" s="515"/>
      <c r="AA117" s="515"/>
      <c r="AB117" s="515"/>
      <c r="AC117" s="490"/>
      <c r="AD117" s="490"/>
      <c r="AE117" s="490"/>
      <c r="AF117" s="49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34" t="str">
        <f>AB39</f>
        <v/>
      </c>
      <c r="AC120" s="534"/>
      <c r="AD120" s="534"/>
      <c r="AE120" s="534"/>
      <c r="AF120" s="53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22" t="str">
        <f>IFERROR(AC52*V24,"")</f>
        <v/>
      </c>
      <c r="AC121" s="522"/>
      <c r="AD121" s="522"/>
      <c r="AE121" s="522"/>
      <c r="AF121" s="522"/>
      <c r="AG121" s="15" t="s">
        <v>308</v>
      </c>
      <c r="AR121" s="4"/>
    </row>
    <row r="122" spans="1:44" s="61" customFormat="1" ht="20.100000000000001" customHeight="1">
      <c r="A122" s="531" t="s">
        <v>1100</v>
      </c>
      <c r="B122" s="532"/>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c r="AA122" s="532"/>
      <c r="AB122" s="522" t="str">
        <f>IF(AC54=0,"",AC54)</f>
        <v/>
      </c>
      <c r="AC122" s="522"/>
      <c r="AD122" s="522"/>
      <c r="AE122" s="522"/>
      <c r="AF122" s="522"/>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22" t="str">
        <f>IFERROR((AB121+AB122)-AB120,"")</f>
        <v/>
      </c>
      <c r="AC123" s="522"/>
      <c r="AD123" s="522"/>
      <c r="AE123" s="522"/>
      <c r="AF123" s="522"/>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35" t="str">
        <f>IF(AB123&gt;=0,"賃金改善額充当済み","賃金改善額充当不足")</f>
        <v>賃金改善額充当済み</v>
      </c>
      <c r="AC124" s="535"/>
      <c r="AD124" s="535"/>
      <c r="AE124" s="535"/>
      <c r="AF124" s="535"/>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23"/>
      <c r="G128" s="523"/>
      <c r="H128" s="3" t="s">
        <v>17</v>
      </c>
      <c r="I128" s="523"/>
      <c r="J128" s="523"/>
      <c r="K128" s="3" t="s">
        <v>31</v>
      </c>
      <c r="L128" s="523"/>
      <c r="M128" s="523"/>
      <c r="N128" s="3" t="s">
        <v>19</v>
      </c>
      <c r="O128" s="3"/>
      <c r="P128" s="3"/>
      <c r="Q128" s="3" t="s">
        <v>32</v>
      </c>
      <c r="R128" s="3"/>
      <c r="S128" s="3"/>
      <c r="T128" s="3"/>
      <c r="U128" s="524"/>
      <c r="V128" s="524"/>
      <c r="W128" s="524"/>
      <c r="X128" s="524"/>
      <c r="Y128" s="524"/>
      <c r="Z128" s="524"/>
      <c r="AA128" s="524"/>
      <c r="AB128" s="524"/>
      <c r="AC128" s="524"/>
      <c r="AD128" s="524"/>
      <c r="AE128" s="524"/>
      <c r="AF128" s="524"/>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263dbbe5-076b-4606-a03b-9598f5f2f35a"/>
    <ds:schemaRef ds:uri="http://www.w3.org/XML/1998/namespace"/>
    <ds:schemaRef ds:uri="http://purl.org/dc/terms/"/>
    <ds:schemaRef ds:uri="http://schemas.microsoft.com/office/infopath/2007/PartnerControls"/>
    <ds:schemaRef ds:uri="d29548d3-ddda-4524-80a7-32741925a0da"/>
  </ds:schemaRefs>
</ds:datastoreItem>
</file>

<file path=customXml/itemProps3.xml><?xml version="1.0" encoding="utf-8"?>
<ds:datastoreItem xmlns:ds="http://schemas.openxmlformats.org/officeDocument/2006/customXml" ds:itemID="{C91F8D07-733C-4AB0-8808-22039B5C6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2026-04-15T03:21:56Z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