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75F3A23C-A3E3-4ACD-BBF7-3BF95A9D8753}"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31920" yWindow="2295" windowWidth="21600" windowHeight="13905"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<sst xmlns="http://schemas.openxmlformats.org/spreadsheetml/2006/main" count="4364" uniqueCount="1954">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</sst>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4" borderId="5" xfId="0" applyFont="1" applyFill="1" applyBorder="1" applyAlignment="1">
      <alignment horizontal="center" vertical="center" shrinkToFit="1"/>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5" xfId="0" applyFont="1" applyFill="1" applyBorder="1" applyAlignment="1">
      <alignment vertical="center"/>
    </xf>
    <xf numFmtId="38" fontId="57" fillId="3" borderId="5" xfId="3" applyFont="1" applyFill="1" applyBorder="1" applyAlignment="1" applyProtection="1">
      <alignment horizontal="right" vertical="center" shrinkToFit="1"/>
      <protection locked="0"/>
    </xf>
    <xf numFmtId="0" fontId="57" fillId="2" borderId="3" xfId="0" applyFont="1" applyFill="1" applyBorder="1" applyAlignment="1">
      <alignment vertical="center"/>
    </xf>
    <xf numFmtId="38" fontId="57" fillId="4" borderId="5" xfId="3" applyFont="1" applyFill="1" applyBorder="1" applyAlignment="1">
      <alignment horizontal="right" vertical="center" shrinkToFit="1"/>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2" fillId="3" borderId="1" xfId="3" applyFont="1" applyFill="1" applyBorder="1" applyAlignment="1" applyProtection="1">
      <alignment vertical="center" shrinkToFit="1"/>
      <protection locked="0"/>
    </xf>
    <xf numFmtId="176" fontId="2" fillId="4" borderId="49" xfId="3" applyNumberFormat="1" applyFont="1" applyFill="1" applyBorder="1" applyAlignment="1">
      <alignment vertical="center" shrinkToFit="1"/>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180975</xdr:rowOff>
        </xdr:from>
        <xdr:to>
          <xdr:col>2</xdr:col>
          <xdr:colOff>85725</xdr:colOff>
          <xdr:row>142</xdr:row>
          <xdr:rowOff>28575</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85725</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5" t="s">
        <v>2</v>
      </c>
      <c r="C6" s="575"/>
      <c r="D6" s="575"/>
      <c r="E6" s="577"/>
      <c r="F6" s="578"/>
      <c r="G6" s="579"/>
      <c r="H6" s="222"/>
      <c r="I6" s="574" t="s">
        <v>3</v>
      </c>
      <c r="J6" s="574"/>
      <c r="K6" s="574"/>
      <c r="L6" s="222"/>
      <c r="M6" s="227"/>
    </row>
    <row r="7" spans="1:15" ht="22.5" customHeight="1">
      <c r="A7" s="228"/>
      <c r="B7" s="576" t="s">
        <v>4</v>
      </c>
      <c r="C7" s="576"/>
      <c r="D7" s="576"/>
      <c r="E7" s="580"/>
      <c r="F7" s="581"/>
      <c r="G7" s="582"/>
      <c r="H7" s="222"/>
      <c r="I7" s="574"/>
      <c r="J7" s="574"/>
      <c r="K7" s="574"/>
      <c r="L7" s="222"/>
      <c r="M7" s="227"/>
    </row>
    <row r="8" spans="1:15" ht="11.25" customHeight="1">
      <c r="A8" s="229"/>
      <c r="B8" s="230"/>
      <c r="C8" s="230"/>
      <c r="D8" s="230"/>
      <c r="E8" s="193"/>
      <c r="F8" s="193"/>
      <c r="G8" s="193"/>
      <c r="H8" s="193"/>
      <c r="I8" s="193"/>
      <c r="J8" s="193"/>
      <c r="K8" s="193"/>
      <c r="L8" s="193"/>
      <c r="M8" s="231"/>
    </row>
    <row r="9" spans="1:15" ht="22.5" customHeight="1">
      <c r="A9" s="229"/>
      <c r="B9" s="569" t="s">
        <v>5</v>
      </c>
      <c r="C9" s="569"/>
      <c r="D9" s="569"/>
      <c r="E9" s="193"/>
      <c r="F9" s="193"/>
      <c r="G9" s="193"/>
      <c r="H9" s="193"/>
      <c r="I9" s="193"/>
      <c r="J9" s="193"/>
      <c r="K9" s="193"/>
      <c r="L9" s="193"/>
      <c r="M9" s="231"/>
    </row>
    <row r="10" spans="1:15" ht="22.5" customHeight="1">
      <c r="A10" s="229"/>
      <c r="B10" s="572" t="s">
        <v>6</v>
      </c>
      <c r="C10" s="572"/>
      <c r="D10" s="572"/>
      <c r="E10" s="573"/>
      <c r="F10" s="573"/>
      <c r="G10" s="573"/>
      <c r="H10" s="573"/>
      <c r="I10" s="193"/>
      <c r="J10" s="193"/>
      <c r="K10" s="193"/>
      <c r="L10" s="193"/>
      <c r="M10" s="231"/>
    </row>
    <row r="11" spans="1:15" ht="22.5" customHeight="1">
      <c r="A11" s="229"/>
      <c r="B11" s="572" t="s">
        <v>7</v>
      </c>
      <c r="C11" s="572"/>
      <c r="D11" s="572"/>
      <c r="E11" s="573"/>
      <c r="F11" s="573"/>
      <c r="G11" s="573"/>
      <c r="H11" s="57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61"/>
      <c r="D14" s="561"/>
      <c r="E14" s="561"/>
      <c r="F14" s="561"/>
      <c r="G14" s="561"/>
      <c r="H14" s="561"/>
      <c r="I14" s="561"/>
      <c r="J14" s="562" t="s">
        <v>9</v>
      </c>
      <c r="K14" s="562"/>
      <c r="L14" s="56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70" t="s">
        <v>10</v>
      </c>
      <c r="D17" s="570"/>
      <c r="E17" s="570"/>
      <c r="F17" s="570"/>
      <c r="G17" s="570"/>
      <c r="H17" s="570"/>
      <c r="I17" s="570"/>
      <c r="J17" s="570"/>
      <c r="K17" s="570"/>
      <c r="L17" s="571"/>
      <c r="M17" s="249"/>
      <c r="O17" s="260" t="b">
        <v>0</v>
      </c>
    </row>
    <row r="18" spans="1:15" ht="36.75" customHeight="1">
      <c r="A18" s="226"/>
      <c r="B18" s="255"/>
      <c r="C18" s="570" t="s">
        <v>11</v>
      </c>
      <c r="D18" s="570"/>
      <c r="E18" s="570"/>
      <c r="F18" s="570"/>
      <c r="G18" s="570"/>
      <c r="H18" s="570"/>
      <c r="I18" s="570"/>
      <c r="J18" s="570"/>
      <c r="K18" s="570"/>
      <c r="L18" s="571"/>
      <c r="M18" s="249"/>
      <c r="O18" s="260" t="b">
        <v>0</v>
      </c>
    </row>
    <row r="19" spans="1:15" ht="36.75" customHeight="1">
      <c r="A19" s="226"/>
      <c r="B19" s="255"/>
      <c r="C19" s="570" t="s">
        <v>12</v>
      </c>
      <c r="D19" s="570"/>
      <c r="E19" s="570"/>
      <c r="F19" s="570"/>
      <c r="G19" s="570"/>
      <c r="H19" s="570"/>
      <c r="I19" s="570"/>
      <c r="J19" s="570"/>
      <c r="K19" s="570"/>
      <c r="L19" s="571"/>
      <c r="M19" s="249"/>
      <c r="O19" s="260" t="b">
        <v>0</v>
      </c>
    </row>
    <row r="20" spans="1:15" ht="36.75" customHeight="1">
      <c r="A20" s="226"/>
      <c r="B20" s="255"/>
      <c r="C20" s="570" t="s">
        <v>13</v>
      </c>
      <c r="D20" s="570"/>
      <c r="E20" s="570"/>
      <c r="F20" s="570"/>
      <c r="G20" s="570"/>
      <c r="H20" s="570"/>
      <c r="I20" s="570"/>
      <c r="J20" s="570"/>
      <c r="K20" s="570"/>
      <c r="L20" s="571"/>
      <c r="M20" s="249"/>
      <c r="O20" s="260" t="b">
        <v>0</v>
      </c>
    </row>
    <row r="21" spans="1:15" ht="15" customHeight="1">
      <c r="A21" s="226"/>
      <c r="B21" s="243"/>
      <c r="D21" s="564"/>
      <c r="E21" s="564"/>
      <c r="F21" s="564"/>
      <c r="G21" s="564"/>
      <c r="H21" s="564"/>
      <c r="I21" s="564"/>
      <c r="J21" s="564"/>
      <c r="K21" s="564"/>
      <c r="L21" s="565"/>
      <c r="M21" s="232"/>
    </row>
    <row r="22" spans="1:15" ht="22.5" customHeight="1">
      <c r="A22" s="226"/>
      <c r="B22" s="566" t="s">
        <v>14</v>
      </c>
      <c r="C22" s="567"/>
      <c r="D22" s="567"/>
      <c r="E22" s="567"/>
      <c r="F22" s="567"/>
      <c r="G22" s="567"/>
      <c r="H22" s="567"/>
      <c r="I22" s="567"/>
      <c r="J22" s="567"/>
      <c r="K22" s="567"/>
      <c r="L22" s="56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60"/>
      <c r="I26" s="560"/>
      <c r="J26" s="560"/>
      <c r="K26" s="560"/>
      <c r="L26" s="254"/>
      <c r="M26" s="232"/>
    </row>
    <row r="27" spans="1:15" ht="22.5" customHeight="1">
      <c r="A27" s="226"/>
      <c r="B27" s="243"/>
      <c r="C27" s="234" t="s">
        <v>20</v>
      </c>
      <c r="H27" s="560"/>
      <c r="I27" s="560"/>
      <c r="J27" s="560"/>
      <c r="K27" s="560"/>
      <c r="L27" s="254"/>
      <c r="M27" s="232"/>
    </row>
    <row r="28" spans="1:15" ht="15" customHeight="1">
      <c r="A28" s="226"/>
      <c r="B28" s="243"/>
      <c r="L28" s="254"/>
      <c r="M28" s="232"/>
    </row>
    <row r="29" spans="1:15" ht="22.5" customHeight="1">
      <c r="A29" s="226"/>
      <c r="B29" s="243"/>
      <c r="G29" s="192" t="s">
        <v>21</v>
      </c>
      <c r="I29" s="558"/>
      <c r="J29" s="558"/>
      <c r="K29" s="558"/>
      <c r="L29" s="254"/>
      <c r="M29" s="232"/>
    </row>
    <row r="30" spans="1:15" ht="15" customHeight="1">
      <c r="A30" s="226"/>
      <c r="B30" s="243"/>
      <c r="L30" s="254"/>
      <c r="M30" s="232"/>
    </row>
    <row r="31" spans="1:15" ht="22.5" customHeight="1">
      <c r="A31" s="226"/>
      <c r="B31" s="559"/>
      <c r="C31" s="558"/>
      <c r="D31" s="558"/>
      <c r="E31" s="55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AR18" sqref="AR18"/>
    </sheetView>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33.87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55" t="s">
        <v>1772</v>
      </c>
      <c r="B2" s="655"/>
      <c r="C2" s="655"/>
      <c r="D2" s="655"/>
      <c r="E2" s="655"/>
      <c r="F2" s="655"/>
      <c r="G2" s="655"/>
      <c r="H2" s="655"/>
      <c r="I2" s="655"/>
      <c r="J2" s="655"/>
      <c r="K2" s="655"/>
      <c r="L2" s="655"/>
      <c r="M2" s="655"/>
      <c r="N2" s="655"/>
      <c r="O2" s="655"/>
      <c r="P2" s="655"/>
      <c r="Q2" s="655"/>
      <c r="R2" s="655"/>
      <c r="S2" s="655"/>
      <c r="T2" s="655"/>
      <c r="U2" s="655"/>
      <c r="V2" s="656"/>
      <c r="W2" s="656"/>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41"/>
      <c r="K5" s="742"/>
      <c r="L5" s="742"/>
      <c r="M5" s="742"/>
      <c r="N5" s="742"/>
      <c r="O5" s="742"/>
      <c r="P5" s="742"/>
      <c r="Q5" s="742"/>
      <c r="R5" s="742"/>
      <c r="S5" s="743"/>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44"/>
      <c r="K6" s="745"/>
      <c r="L6" s="745"/>
      <c r="M6" s="745"/>
      <c r="N6" s="745"/>
      <c r="O6" s="745"/>
      <c r="P6" s="745"/>
      <c r="Q6" s="745"/>
      <c r="R6" s="745"/>
      <c r="S6" s="746"/>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44" t="s">
        <v>1935</v>
      </c>
      <c r="K7" s="745"/>
      <c r="L7" s="745"/>
      <c r="M7" s="745"/>
      <c r="N7" s="745"/>
      <c r="O7" s="745"/>
      <c r="P7" s="745"/>
      <c r="Q7" s="745"/>
      <c r="R7" s="745"/>
      <c r="S7" s="746"/>
      <c r="X7" s="28"/>
      <c r="Y7" s="28"/>
      <c r="Z7" s="28"/>
      <c r="AA7" s="28"/>
      <c r="AB7" s="28"/>
      <c r="AC7" s="28"/>
      <c r="AD7" s="28"/>
      <c r="AE7" s="28"/>
      <c r="AF7" s="28"/>
      <c r="AH7" s="554">
        <f>IFERROR(VLOOKUP(J7,リスト用!C:D,2,FALSE),"")</f>
        <v>0</v>
      </c>
      <c r="AQ7" s="555">
        <f>HYPERLINK("mailto:"&amp;AH7,AH7)</f>
        <v>0</v>
      </c>
    </row>
    <row r="8" spans="1:43" ht="16.149999999999999" customHeight="1">
      <c r="B8" s="49"/>
      <c r="C8" s="49"/>
      <c r="E8" s="49"/>
      <c r="F8" s="49" t="s">
        <v>1645</v>
      </c>
      <c r="G8" s="49"/>
      <c r="H8" s="49"/>
      <c r="I8" s="49"/>
      <c r="J8" s="744"/>
      <c r="K8" s="745"/>
      <c r="L8" s="745"/>
      <c r="M8" s="745"/>
      <c r="N8" s="745"/>
      <c r="O8" s="745"/>
      <c r="P8" s="745"/>
      <c r="Q8" s="745"/>
      <c r="R8" s="745"/>
      <c r="S8" s="746"/>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44"/>
      <c r="K9" s="745"/>
      <c r="L9" s="745"/>
      <c r="M9" s="745"/>
      <c r="N9" s="745"/>
      <c r="O9" s="745"/>
      <c r="P9" s="745"/>
      <c r="Q9" s="745"/>
      <c r="R9" s="745"/>
      <c r="S9" s="746"/>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44"/>
      <c r="K10" s="745"/>
      <c r="L10" s="745"/>
      <c r="M10" s="745"/>
      <c r="N10" s="745"/>
      <c r="O10" s="745"/>
      <c r="P10" s="745"/>
      <c r="Q10" s="745"/>
      <c r="R10" s="745"/>
      <c r="S10" s="746"/>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49"/>
      <c r="AB14" s="49"/>
      <c r="AC14" s="49"/>
      <c r="AD14" s="49"/>
      <c r="AE14" s="49"/>
      <c r="AF14" s="49"/>
      <c r="AG14" s="482"/>
    </row>
    <row r="15" spans="1:43" ht="16.149999999999999" hidden="1" customHeight="1" outlineLevel="1" thickBot="1">
      <c r="A15" s="427"/>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747">
        <f>IFERROR(IF(E18=O18,R18-H18+1,IF(O18-E18=1,12-H18+1+R18,IF(O18-E18=2,12-H18+1+R18+12,"エラー"))),1)</f>
        <v>1</v>
      </c>
      <c r="W18" s="747"/>
      <c r="X18" s="747"/>
      <c r="Y18" s="748"/>
      <c r="Z18" s="49" t="s">
        <v>266</v>
      </c>
      <c r="AA18" s="49"/>
      <c r="AG18" s="482"/>
      <c r="AQ18" s="548" t="str">
        <f>IF(OR(V18&gt;12,V18&lt;0),"←終了月が開始月と同年度内となるように選択してください","")</f>
        <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747">
        <f>IFERROR(IF(E21=O21,R21-H21+1,IF(O21-E21=1,12-H21+1+R21,IF(O21-E21=2,12-H21+1+R21+12,"エラー"))),1)</f>
        <v>1</v>
      </c>
      <c r="W21" s="747"/>
      <c r="X21" s="747"/>
      <c r="Y21" s="748"/>
      <c r="Z21" s="49" t="s">
        <v>266</v>
      </c>
      <c r="AA21" s="49"/>
      <c r="AG21" s="482"/>
      <c r="AQ21" s="548" t="str">
        <f>IF(OR(V21&gt;12,V21&lt;0),"←終了月が開始月と同年度内となるように選択してください","")</f>
        <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49"/>
      <c r="Y23" s="749"/>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58" t="s">
        <v>375</v>
      </c>
      <c r="Y24" s="759"/>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50"/>
      <c r="S26" s="751"/>
      <c r="T26" s="751"/>
      <c r="U26" s="751"/>
      <c r="V26" s="751"/>
      <c r="W26" s="751"/>
      <c r="X26" s="751"/>
      <c r="Y26" s="492"/>
      <c r="Z26" s="492"/>
      <c r="AA26" s="492"/>
      <c r="AB26" s="492"/>
      <c r="AC26" s="752"/>
      <c r="AD26" s="752"/>
      <c r="AE26" s="752"/>
      <c r="AF26" s="752"/>
      <c r="AG26" s="493"/>
    </row>
    <row r="27" spans="1:43" ht="16.149999999999999" hidden="1" customHeight="1" outlineLevel="1">
      <c r="A27" s="494"/>
      <c r="B27" s="753" t="s">
        <v>436</v>
      </c>
      <c r="C27" s="753"/>
      <c r="D27" s="753"/>
      <c r="E27" s="753"/>
      <c r="F27" s="753"/>
      <c r="G27" s="753"/>
      <c r="H27" s="753"/>
      <c r="I27" s="753"/>
      <c r="J27" s="753"/>
      <c r="K27" s="753"/>
      <c r="L27" s="753"/>
      <c r="M27" s="753"/>
      <c r="N27" s="753"/>
      <c r="O27" s="753"/>
      <c r="P27" s="753"/>
      <c r="Q27" s="753"/>
      <c r="R27" s="753"/>
      <c r="S27" s="754" t="s">
        <v>437</v>
      </c>
      <c r="T27" s="755"/>
      <c r="U27" s="755"/>
      <c r="V27" s="755"/>
      <c r="W27" s="755"/>
      <c r="X27" s="755"/>
      <c r="Y27" s="756"/>
      <c r="Z27" s="754" t="s">
        <v>380</v>
      </c>
      <c r="AA27" s="755"/>
      <c r="AB27" s="755"/>
      <c r="AC27" s="756"/>
      <c r="AD27" s="754" t="s">
        <v>381</v>
      </c>
      <c r="AE27" s="755"/>
      <c r="AF27" s="755"/>
      <c r="AG27" s="757"/>
    </row>
    <row r="28" spans="1:43" ht="16.149999999999999" hidden="1" customHeight="1" outlineLevel="1">
      <c r="A28" s="494"/>
      <c r="B28" s="495" t="s">
        <v>438</v>
      </c>
      <c r="C28" s="496" t="s">
        <v>15</v>
      </c>
      <c r="D28" s="714">
        <f>E21</f>
        <v>0</v>
      </c>
      <c r="E28" s="714"/>
      <c r="F28" s="497" t="s">
        <v>16</v>
      </c>
      <c r="G28" s="714">
        <f>H21</f>
        <v>0</v>
      </c>
      <c r="H28" s="714"/>
      <c r="I28" s="497" t="s">
        <v>264</v>
      </c>
      <c r="J28" s="497" t="s">
        <v>439</v>
      </c>
      <c r="K28" s="497" t="s">
        <v>440</v>
      </c>
      <c r="L28" s="497"/>
      <c r="M28" s="715"/>
      <c r="N28" s="715"/>
      <c r="O28" s="498" t="s">
        <v>16</v>
      </c>
      <c r="P28" s="715"/>
      <c r="Q28" s="715"/>
      <c r="R28" s="499" t="s">
        <v>264</v>
      </c>
      <c r="S28" s="761"/>
      <c r="T28" s="717"/>
      <c r="U28" s="717"/>
      <c r="V28" s="717"/>
      <c r="W28" s="717"/>
      <c r="X28" s="717"/>
      <c r="Y28" s="762"/>
      <c r="Z28" s="760" t="str">
        <f>IF(S28="","",VLOOKUP(S28,'リスト（外来）'!C:D,2,FALSE))</f>
        <v/>
      </c>
      <c r="AA28" s="714"/>
      <c r="AB28" s="714"/>
      <c r="AC28" s="500" t="s">
        <v>276</v>
      </c>
      <c r="AD28" s="760" t="str">
        <f>IF(S28="","",VLOOKUP(S28,'リスト（外来）'!C:E,3,FALSE))</f>
        <v/>
      </c>
      <c r="AE28" s="714"/>
      <c r="AF28" s="714"/>
      <c r="AG28" s="501" t="s">
        <v>276</v>
      </c>
    </row>
    <row r="29" spans="1:43" ht="16.149999999999999" hidden="1" customHeight="1" outlineLevel="1">
      <c r="A29" s="494"/>
      <c r="B29" s="495" t="s">
        <v>441</v>
      </c>
      <c r="C29" s="496" t="s">
        <v>15</v>
      </c>
      <c r="D29" s="715"/>
      <c r="E29" s="715"/>
      <c r="F29" s="497" t="s">
        <v>16</v>
      </c>
      <c r="G29" s="715"/>
      <c r="H29" s="715"/>
      <c r="I29" s="497" t="s">
        <v>264</v>
      </c>
      <c r="J29" s="497" t="s">
        <v>439</v>
      </c>
      <c r="K29" s="497" t="s">
        <v>440</v>
      </c>
      <c r="L29" s="497"/>
      <c r="M29" s="715"/>
      <c r="N29" s="715"/>
      <c r="O29" s="498" t="s">
        <v>16</v>
      </c>
      <c r="P29" s="715"/>
      <c r="Q29" s="715"/>
      <c r="R29" s="499" t="s">
        <v>264</v>
      </c>
      <c r="S29" s="761"/>
      <c r="T29" s="717"/>
      <c r="U29" s="717"/>
      <c r="V29" s="717"/>
      <c r="W29" s="717"/>
      <c r="X29" s="717"/>
      <c r="Y29" s="762"/>
      <c r="Z29" s="760" t="str">
        <f>IF(S29="","",VLOOKUP(S29,'リスト（外来）'!C:D,2,FALSE))</f>
        <v/>
      </c>
      <c r="AA29" s="714"/>
      <c r="AB29" s="714"/>
      <c r="AC29" s="500" t="s">
        <v>276</v>
      </c>
      <c r="AD29" s="760" t="str">
        <f>IF(S29="","",VLOOKUP(S29,'リスト（外来）'!C:E,3,FALSE))</f>
        <v/>
      </c>
      <c r="AE29" s="714"/>
      <c r="AF29" s="714"/>
      <c r="AG29" s="501" t="s">
        <v>276</v>
      </c>
    </row>
    <row r="30" spans="1:43" ht="16.149999999999999" hidden="1" customHeight="1" outlineLevel="1">
      <c r="A30" s="494"/>
      <c r="B30" s="495" t="s">
        <v>442</v>
      </c>
      <c r="C30" s="496" t="s">
        <v>15</v>
      </c>
      <c r="D30" s="715"/>
      <c r="E30" s="715"/>
      <c r="F30" s="497" t="s">
        <v>16</v>
      </c>
      <c r="G30" s="715"/>
      <c r="H30" s="715"/>
      <c r="I30" s="497" t="s">
        <v>264</v>
      </c>
      <c r="J30" s="497" t="s">
        <v>439</v>
      </c>
      <c r="K30" s="497" t="s">
        <v>440</v>
      </c>
      <c r="L30" s="497"/>
      <c r="M30" s="715"/>
      <c r="N30" s="715"/>
      <c r="O30" s="498" t="s">
        <v>16</v>
      </c>
      <c r="P30" s="715"/>
      <c r="Q30" s="715"/>
      <c r="R30" s="499" t="s">
        <v>264</v>
      </c>
      <c r="S30" s="761"/>
      <c r="T30" s="717"/>
      <c r="U30" s="717"/>
      <c r="V30" s="717"/>
      <c r="W30" s="717"/>
      <c r="X30" s="717"/>
      <c r="Y30" s="762"/>
      <c r="Z30" s="760" t="str">
        <f>IF(S30="","",VLOOKUP(S30,'リスト（外来）'!C:D,2,FALSE))</f>
        <v/>
      </c>
      <c r="AA30" s="714"/>
      <c r="AB30" s="714"/>
      <c r="AC30" s="500" t="s">
        <v>276</v>
      </c>
      <c r="AD30" s="760" t="str">
        <f>IF(S30="","",VLOOKUP(S30,'リスト（外来）'!C:E,3,FALSE))</f>
        <v/>
      </c>
      <c r="AE30" s="714"/>
      <c r="AF30" s="714"/>
      <c r="AG30" s="501" t="s">
        <v>276</v>
      </c>
    </row>
    <row r="31" spans="1:43" ht="16.149999999999999" hidden="1" customHeight="1" outlineLevel="1">
      <c r="A31" s="494"/>
      <c r="B31" s="502" t="s">
        <v>443</v>
      </c>
      <c r="C31" s="496" t="s">
        <v>15</v>
      </c>
      <c r="D31" s="715"/>
      <c r="E31" s="715"/>
      <c r="F31" s="497" t="s">
        <v>16</v>
      </c>
      <c r="G31" s="715"/>
      <c r="H31" s="715"/>
      <c r="I31" s="497" t="s">
        <v>264</v>
      </c>
      <c r="J31" s="497" t="s">
        <v>439</v>
      </c>
      <c r="K31" s="497" t="s">
        <v>440</v>
      </c>
      <c r="L31" s="497"/>
      <c r="M31" s="715"/>
      <c r="N31" s="715"/>
      <c r="O31" s="498" t="s">
        <v>16</v>
      </c>
      <c r="P31" s="715"/>
      <c r="Q31" s="715"/>
      <c r="R31" s="499" t="s">
        <v>264</v>
      </c>
      <c r="S31" s="761"/>
      <c r="T31" s="717"/>
      <c r="U31" s="717"/>
      <c r="V31" s="717"/>
      <c r="W31" s="717"/>
      <c r="X31" s="717"/>
      <c r="Y31" s="762"/>
      <c r="Z31" s="760" t="str">
        <f>IF(S31="","",VLOOKUP(S31,'リスト（外来）'!C:D,2,FALSE))</f>
        <v/>
      </c>
      <c r="AA31" s="714"/>
      <c r="AB31" s="714"/>
      <c r="AC31" s="500" t="s">
        <v>276</v>
      </c>
      <c r="AD31" s="760" t="str">
        <f>IF(S31="","",VLOOKUP(S31,'リスト（外来）'!C:E,3,FALSE))</f>
        <v/>
      </c>
      <c r="AE31" s="714"/>
      <c r="AF31" s="714"/>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68"/>
      <c r="AD32" s="768"/>
      <c r="AE32" s="768"/>
      <c r="AF32" s="768"/>
      <c r="AG32" s="501"/>
    </row>
    <row r="33" spans="1:43" ht="16.149999999999999" hidden="1" customHeight="1" outlineLevel="1">
      <c r="A33" s="494"/>
      <c r="B33" s="754" t="s">
        <v>436</v>
      </c>
      <c r="C33" s="755"/>
      <c r="D33" s="755"/>
      <c r="E33" s="755"/>
      <c r="F33" s="755"/>
      <c r="G33" s="755"/>
      <c r="H33" s="755"/>
      <c r="I33" s="755"/>
      <c r="J33" s="755"/>
      <c r="K33" s="755"/>
      <c r="L33" s="755"/>
      <c r="M33" s="755"/>
      <c r="N33" s="755"/>
      <c r="O33" s="755"/>
      <c r="P33" s="755"/>
      <c r="Q33" s="755"/>
      <c r="R33" s="756"/>
      <c r="S33" s="754" t="s">
        <v>492</v>
      </c>
      <c r="T33" s="755"/>
      <c r="U33" s="755"/>
      <c r="V33" s="755"/>
      <c r="W33" s="755"/>
      <c r="X33" s="755"/>
      <c r="Y33" s="756"/>
      <c r="Z33" s="755" t="s">
        <v>493</v>
      </c>
      <c r="AA33" s="755"/>
      <c r="AB33" s="755"/>
      <c r="AC33" s="755"/>
      <c r="AD33" s="755"/>
      <c r="AE33" s="755"/>
      <c r="AF33" s="755"/>
      <c r="AG33" s="757"/>
    </row>
    <row r="34" spans="1:43" ht="16.149999999999999" hidden="1" customHeight="1" outlineLevel="1">
      <c r="A34" s="494"/>
      <c r="B34" s="495" t="s">
        <v>438</v>
      </c>
      <c r="C34" s="496" t="s">
        <v>15</v>
      </c>
      <c r="D34" s="714">
        <f>IF(D28="","",D28)</f>
        <v>0</v>
      </c>
      <c r="E34" s="714"/>
      <c r="F34" s="497" t="s">
        <v>16</v>
      </c>
      <c r="G34" s="714">
        <f>IF(G28="","",G28)</f>
        <v>0</v>
      </c>
      <c r="H34" s="714"/>
      <c r="I34" s="497" t="s">
        <v>264</v>
      </c>
      <c r="J34" s="497" t="s">
        <v>439</v>
      </c>
      <c r="K34" s="497" t="s">
        <v>440</v>
      </c>
      <c r="L34" s="497"/>
      <c r="M34" s="763" t="str">
        <f>IF(M28="","",M28)</f>
        <v/>
      </c>
      <c r="N34" s="763"/>
      <c r="O34" s="498" t="s">
        <v>16</v>
      </c>
      <c r="P34" s="763" t="str">
        <f>IF(P28="","",P28)</f>
        <v/>
      </c>
      <c r="Q34" s="763"/>
      <c r="R34" s="499" t="s">
        <v>264</v>
      </c>
      <c r="S34" s="764"/>
      <c r="T34" s="765"/>
      <c r="U34" s="765"/>
      <c r="V34" s="765"/>
      <c r="W34" s="765"/>
      <c r="X34" s="765"/>
      <c r="Y34" s="504" t="s">
        <v>278</v>
      </c>
      <c r="Z34" s="766"/>
      <c r="AA34" s="767"/>
      <c r="AB34" s="767"/>
      <c r="AC34" s="767"/>
      <c r="AD34" s="767"/>
      <c r="AE34" s="767"/>
      <c r="AF34" s="767"/>
      <c r="AG34" s="501" t="s">
        <v>278</v>
      </c>
    </row>
    <row r="35" spans="1:43" ht="16.149999999999999" hidden="1" customHeight="1" outlineLevel="1">
      <c r="A35" s="494"/>
      <c r="B35" s="495" t="s">
        <v>441</v>
      </c>
      <c r="C35" s="496" t="s">
        <v>15</v>
      </c>
      <c r="D35" s="763" t="str">
        <f>IF(D29="","",D29)</f>
        <v/>
      </c>
      <c r="E35" s="763"/>
      <c r="F35" s="497" t="s">
        <v>16</v>
      </c>
      <c r="G35" s="763" t="str">
        <f>IF(G29="","",G29)</f>
        <v/>
      </c>
      <c r="H35" s="763"/>
      <c r="I35" s="497" t="s">
        <v>264</v>
      </c>
      <c r="J35" s="497" t="s">
        <v>439</v>
      </c>
      <c r="K35" s="497" t="s">
        <v>440</v>
      </c>
      <c r="L35" s="497"/>
      <c r="M35" s="763" t="str">
        <f>IF(M29="","",M29)</f>
        <v/>
      </c>
      <c r="N35" s="763"/>
      <c r="O35" s="498" t="s">
        <v>16</v>
      </c>
      <c r="P35" s="763" t="str">
        <f>IF(P29="","",P29)</f>
        <v/>
      </c>
      <c r="Q35" s="763"/>
      <c r="R35" s="499" t="s">
        <v>264</v>
      </c>
      <c r="S35" s="764"/>
      <c r="T35" s="765"/>
      <c r="U35" s="765"/>
      <c r="V35" s="765"/>
      <c r="W35" s="765"/>
      <c r="X35" s="765"/>
      <c r="Y35" s="504" t="s">
        <v>278</v>
      </c>
      <c r="Z35" s="766"/>
      <c r="AA35" s="767"/>
      <c r="AB35" s="767"/>
      <c r="AC35" s="767"/>
      <c r="AD35" s="767"/>
      <c r="AE35" s="767"/>
      <c r="AF35" s="767"/>
      <c r="AG35" s="501" t="s">
        <v>278</v>
      </c>
    </row>
    <row r="36" spans="1:43" ht="16.149999999999999" hidden="1" customHeight="1" outlineLevel="1">
      <c r="A36" s="494"/>
      <c r="B36" s="495" t="s">
        <v>442</v>
      </c>
      <c r="C36" s="496" t="s">
        <v>15</v>
      </c>
      <c r="D36" s="763" t="str">
        <f>IF(D30="","",D30)</f>
        <v/>
      </c>
      <c r="E36" s="763"/>
      <c r="F36" s="497" t="s">
        <v>16</v>
      </c>
      <c r="G36" s="763" t="str">
        <f>IF(G30="","",G30)</f>
        <v/>
      </c>
      <c r="H36" s="763"/>
      <c r="I36" s="497" t="s">
        <v>264</v>
      </c>
      <c r="J36" s="497" t="s">
        <v>439</v>
      </c>
      <c r="K36" s="497" t="s">
        <v>440</v>
      </c>
      <c r="L36" s="497"/>
      <c r="M36" s="763" t="str">
        <f>IF(M30="","",M30)</f>
        <v/>
      </c>
      <c r="N36" s="763"/>
      <c r="O36" s="498" t="s">
        <v>16</v>
      </c>
      <c r="P36" s="763" t="str">
        <f>IF(P30="","",P30)</f>
        <v/>
      </c>
      <c r="Q36" s="763"/>
      <c r="R36" s="499" t="s">
        <v>264</v>
      </c>
      <c r="S36" s="764"/>
      <c r="T36" s="765"/>
      <c r="U36" s="765"/>
      <c r="V36" s="765"/>
      <c r="W36" s="765"/>
      <c r="X36" s="765"/>
      <c r="Y36" s="504" t="s">
        <v>278</v>
      </c>
      <c r="Z36" s="766"/>
      <c r="AA36" s="767"/>
      <c r="AB36" s="767"/>
      <c r="AC36" s="767"/>
      <c r="AD36" s="767"/>
      <c r="AE36" s="767"/>
      <c r="AF36" s="767"/>
      <c r="AG36" s="501" t="s">
        <v>278</v>
      </c>
    </row>
    <row r="37" spans="1:43" ht="16.149999999999999" hidden="1" customHeight="1" outlineLevel="1">
      <c r="A37" s="505"/>
      <c r="B37" s="502" t="s">
        <v>443</v>
      </c>
      <c r="C37" s="496" t="s">
        <v>15</v>
      </c>
      <c r="D37" s="763" t="str">
        <f>IF(D31="","",D31)</f>
        <v/>
      </c>
      <c r="E37" s="763"/>
      <c r="F37" s="497" t="s">
        <v>16</v>
      </c>
      <c r="G37" s="763" t="str">
        <f>IF(G31="","",G31)</f>
        <v/>
      </c>
      <c r="H37" s="763"/>
      <c r="I37" s="497" t="s">
        <v>264</v>
      </c>
      <c r="J37" s="497" t="s">
        <v>439</v>
      </c>
      <c r="K37" s="497" t="s">
        <v>440</v>
      </c>
      <c r="L37" s="497"/>
      <c r="M37" s="763" t="str">
        <f>IF(M31="","",M31)</f>
        <v/>
      </c>
      <c r="N37" s="763"/>
      <c r="O37" s="498" t="s">
        <v>16</v>
      </c>
      <c r="P37" s="763" t="str">
        <f>IF(P31="","",P31)</f>
        <v/>
      </c>
      <c r="Q37" s="763"/>
      <c r="R37" s="499" t="s">
        <v>264</v>
      </c>
      <c r="S37" s="764"/>
      <c r="T37" s="765"/>
      <c r="U37" s="765"/>
      <c r="V37" s="765"/>
      <c r="W37" s="765"/>
      <c r="X37" s="765"/>
      <c r="Y37" s="504" t="s">
        <v>278</v>
      </c>
      <c r="Z37" s="766"/>
      <c r="AA37" s="767"/>
      <c r="AB37" s="767"/>
      <c r="AC37" s="767"/>
      <c r="AD37" s="767"/>
      <c r="AE37" s="767"/>
      <c r="AF37" s="767"/>
      <c r="AG37" s="501" t="s">
        <v>278</v>
      </c>
    </row>
    <row r="38" spans="1:43" ht="16.149999999999999" hidden="1" customHeight="1" outlineLevel="1">
      <c r="A38" s="494"/>
      <c r="B38" s="773" t="s">
        <v>446</v>
      </c>
      <c r="C38" s="774"/>
      <c r="D38" s="774"/>
      <c r="E38" s="774"/>
      <c r="F38" s="774"/>
      <c r="G38" s="774"/>
      <c r="H38" s="774"/>
      <c r="I38" s="774"/>
      <c r="J38" s="774"/>
      <c r="K38" s="774"/>
      <c r="L38" s="774"/>
      <c r="M38" s="774"/>
      <c r="N38" s="774"/>
      <c r="O38" s="774"/>
      <c r="P38" s="774"/>
      <c r="Q38" s="774"/>
      <c r="R38" s="775"/>
      <c r="S38" s="776">
        <f>SUM(S34:X37)</f>
        <v>0</v>
      </c>
      <c r="T38" s="777"/>
      <c r="U38" s="777"/>
      <c r="V38" s="777"/>
      <c r="W38" s="777"/>
      <c r="X38" s="777"/>
      <c r="Y38" s="504" t="s">
        <v>278</v>
      </c>
      <c r="Z38" s="778">
        <f>SUM(Z34:AF37)</f>
        <v>0</v>
      </c>
      <c r="AA38" s="722"/>
      <c r="AB38" s="722"/>
      <c r="AC38" s="722"/>
      <c r="AD38" s="722"/>
      <c r="AE38" s="722"/>
      <c r="AF38" s="722"/>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9"/>
      <c r="AD39" s="779"/>
      <c r="AE39" s="779"/>
      <c r="AF39" s="779"/>
      <c r="AG39" s="507"/>
    </row>
    <row r="40" spans="1:43" ht="16.149999999999999" hidden="1" customHeight="1" outlineLevel="1">
      <c r="A40" s="494"/>
      <c r="B40" s="754" t="s">
        <v>436</v>
      </c>
      <c r="C40" s="755"/>
      <c r="D40" s="755"/>
      <c r="E40" s="755"/>
      <c r="F40" s="755"/>
      <c r="G40" s="755"/>
      <c r="H40" s="755"/>
      <c r="I40" s="755"/>
      <c r="J40" s="755"/>
      <c r="K40" s="755"/>
      <c r="L40" s="755"/>
      <c r="M40" s="755"/>
      <c r="N40" s="755"/>
      <c r="O40" s="755"/>
      <c r="P40" s="755"/>
      <c r="Q40" s="755"/>
      <c r="R40" s="756"/>
      <c r="S40" s="754" t="s">
        <v>495</v>
      </c>
      <c r="T40" s="755"/>
      <c r="U40" s="755"/>
      <c r="V40" s="755"/>
      <c r="W40" s="755"/>
      <c r="X40" s="755"/>
      <c r="Y40" s="756"/>
      <c r="Z40" s="755" t="s">
        <v>496</v>
      </c>
      <c r="AA40" s="755"/>
      <c r="AB40" s="755"/>
      <c r="AC40" s="755"/>
      <c r="AD40" s="755"/>
      <c r="AE40" s="755"/>
      <c r="AF40" s="755"/>
      <c r="AG40" s="757"/>
    </row>
    <row r="41" spans="1:43" ht="16.149999999999999" hidden="1" customHeight="1" outlineLevel="1">
      <c r="A41" s="494"/>
      <c r="B41" s="495" t="s">
        <v>438</v>
      </c>
      <c r="C41" s="496" t="s">
        <v>15</v>
      </c>
      <c r="D41" s="714">
        <f>IF(D28="","",D28)</f>
        <v>0</v>
      </c>
      <c r="E41" s="714"/>
      <c r="F41" s="497" t="s">
        <v>16</v>
      </c>
      <c r="G41" s="714">
        <f>IF(G28="","",G28)</f>
        <v>0</v>
      </c>
      <c r="H41" s="714"/>
      <c r="I41" s="497" t="s">
        <v>264</v>
      </c>
      <c r="J41" s="497" t="s">
        <v>439</v>
      </c>
      <c r="K41" s="497" t="s">
        <v>440</v>
      </c>
      <c r="L41" s="497"/>
      <c r="M41" s="763" t="str">
        <f>IF(M28="","",M28)</f>
        <v/>
      </c>
      <c r="N41" s="763"/>
      <c r="O41" s="498" t="s">
        <v>16</v>
      </c>
      <c r="P41" s="763" t="str">
        <f>IF(P28="","",P28)</f>
        <v/>
      </c>
      <c r="Q41" s="763"/>
      <c r="R41" s="498" t="s">
        <v>264</v>
      </c>
      <c r="S41" s="769" t="str">
        <f>IFERROR(S34*Z28*10,"")</f>
        <v/>
      </c>
      <c r="T41" s="770"/>
      <c r="U41" s="770"/>
      <c r="V41" s="770"/>
      <c r="W41" s="770"/>
      <c r="X41" s="770"/>
      <c r="Y41" s="504" t="s">
        <v>270</v>
      </c>
      <c r="Z41" s="771" t="str">
        <f>IFERROR(Z34*AD28*10,"")</f>
        <v/>
      </c>
      <c r="AA41" s="772"/>
      <c r="AB41" s="772"/>
      <c r="AC41" s="772"/>
      <c r="AD41" s="772"/>
      <c r="AE41" s="772"/>
      <c r="AF41" s="772"/>
      <c r="AG41" s="501" t="s">
        <v>270</v>
      </c>
    </row>
    <row r="42" spans="1:43" ht="16.149999999999999" hidden="1" customHeight="1" outlineLevel="1">
      <c r="A42" s="494"/>
      <c r="B42" s="495" t="s">
        <v>441</v>
      </c>
      <c r="C42" s="496" t="s">
        <v>15</v>
      </c>
      <c r="D42" s="763" t="str">
        <f>IF(D29="","",D29)</f>
        <v/>
      </c>
      <c r="E42" s="763"/>
      <c r="F42" s="497" t="s">
        <v>16</v>
      </c>
      <c r="G42" s="763" t="str">
        <f>IF(G29="","",G29)</f>
        <v/>
      </c>
      <c r="H42" s="763"/>
      <c r="I42" s="497" t="s">
        <v>264</v>
      </c>
      <c r="J42" s="497" t="s">
        <v>439</v>
      </c>
      <c r="K42" s="497" t="s">
        <v>440</v>
      </c>
      <c r="L42" s="497"/>
      <c r="M42" s="763" t="str">
        <f>IF(M29="","",M29)</f>
        <v/>
      </c>
      <c r="N42" s="763"/>
      <c r="O42" s="498" t="s">
        <v>16</v>
      </c>
      <c r="P42" s="763" t="str">
        <f>IF(P29="","",P29)</f>
        <v/>
      </c>
      <c r="Q42" s="763"/>
      <c r="R42" s="498" t="s">
        <v>264</v>
      </c>
      <c r="S42" s="769" t="str">
        <f t="shared" ref="S42:S44" si="0">IFERROR(S35*Z29*10,"")</f>
        <v/>
      </c>
      <c r="T42" s="770"/>
      <c r="U42" s="770"/>
      <c r="V42" s="770"/>
      <c r="W42" s="770"/>
      <c r="X42" s="770"/>
      <c r="Y42" s="504" t="s">
        <v>270</v>
      </c>
      <c r="Z42" s="771" t="str">
        <f t="shared" ref="Z42:Z44" si="1">IFERROR(Z35*AD29*10,"")</f>
        <v/>
      </c>
      <c r="AA42" s="772"/>
      <c r="AB42" s="772"/>
      <c r="AC42" s="772"/>
      <c r="AD42" s="772"/>
      <c r="AE42" s="772"/>
      <c r="AF42" s="772"/>
      <c r="AG42" s="501" t="s">
        <v>270</v>
      </c>
    </row>
    <row r="43" spans="1:43" ht="16.149999999999999" hidden="1" customHeight="1" outlineLevel="1">
      <c r="A43" s="494"/>
      <c r="B43" s="495" t="s">
        <v>442</v>
      </c>
      <c r="C43" s="496" t="s">
        <v>15</v>
      </c>
      <c r="D43" s="763" t="str">
        <f>IF(D30="","",D30)</f>
        <v/>
      </c>
      <c r="E43" s="763"/>
      <c r="F43" s="497" t="s">
        <v>16</v>
      </c>
      <c r="G43" s="763" t="str">
        <f>IF(G30="","",G30)</f>
        <v/>
      </c>
      <c r="H43" s="763"/>
      <c r="I43" s="497" t="s">
        <v>264</v>
      </c>
      <c r="J43" s="497" t="s">
        <v>439</v>
      </c>
      <c r="K43" s="497" t="s">
        <v>440</v>
      </c>
      <c r="L43" s="497"/>
      <c r="M43" s="763" t="str">
        <f>IF(M30="","",M30)</f>
        <v/>
      </c>
      <c r="N43" s="763"/>
      <c r="O43" s="498" t="s">
        <v>16</v>
      </c>
      <c r="P43" s="763" t="str">
        <f>IF(P30="","",P30)</f>
        <v/>
      </c>
      <c r="Q43" s="763"/>
      <c r="R43" s="498" t="s">
        <v>264</v>
      </c>
      <c r="S43" s="769" t="str">
        <f t="shared" si="0"/>
        <v/>
      </c>
      <c r="T43" s="770"/>
      <c r="U43" s="770"/>
      <c r="V43" s="770"/>
      <c r="W43" s="770"/>
      <c r="X43" s="770"/>
      <c r="Y43" s="504" t="s">
        <v>270</v>
      </c>
      <c r="Z43" s="771" t="str">
        <f t="shared" si="1"/>
        <v/>
      </c>
      <c r="AA43" s="772"/>
      <c r="AB43" s="772"/>
      <c r="AC43" s="772"/>
      <c r="AD43" s="772"/>
      <c r="AE43" s="772"/>
      <c r="AF43" s="772"/>
      <c r="AG43" s="501" t="s">
        <v>270</v>
      </c>
    </row>
    <row r="44" spans="1:43" ht="16.149999999999999" hidden="1" customHeight="1" outlineLevel="1">
      <c r="A44" s="494"/>
      <c r="B44" s="508" t="s">
        <v>443</v>
      </c>
      <c r="C44" s="509" t="s">
        <v>15</v>
      </c>
      <c r="D44" s="763" t="str">
        <f>IF(D31="","",D31)</f>
        <v/>
      </c>
      <c r="E44" s="763"/>
      <c r="F44" s="497" t="s">
        <v>16</v>
      </c>
      <c r="G44" s="763" t="str">
        <f>IF(G31="","",G31)</f>
        <v/>
      </c>
      <c r="H44" s="763"/>
      <c r="I44" s="497" t="s">
        <v>264</v>
      </c>
      <c r="J44" s="497" t="s">
        <v>439</v>
      </c>
      <c r="K44" s="497" t="s">
        <v>440</v>
      </c>
      <c r="L44" s="497"/>
      <c r="M44" s="763" t="str">
        <f>IF(M31="","",M31)</f>
        <v/>
      </c>
      <c r="N44" s="763"/>
      <c r="O44" s="498" t="s">
        <v>16</v>
      </c>
      <c r="P44" s="763" t="str">
        <f>IF(P31="","",P31)</f>
        <v/>
      </c>
      <c r="Q44" s="763"/>
      <c r="R44" s="498" t="s">
        <v>264</v>
      </c>
      <c r="S44" s="769" t="str">
        <f t="shared" si="0"/>
        <v/>
      </c>
      <c r="T44" s="770"/>
      <c r="U44" s="770"/>
      <c r="V44" s="770"/>
      <c r="W44" s="770"/>
      <c r="X44" s="770"/>
      <c r="Y44" s="504" t="s">
        <v>270</v>
      </c>
      <c r="Z44" s="771" t="str">
        <f t="shared" si="1"/>
        <v/>
      </c>
      <c r="AA44" s="772"/>
      <c r="AB44" s="772"/>
      <c r="AC44" s="772"/>
      <c r="AD44" s="772"/>
      <c r="AE44" s="772"/>
      <c r="AF44" s="772"/>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81"/>
      <c r="AA45" s="715"/>
      <c r="AB45" s="715"/>
      <c r="AC45" s="715"/>
      <c r="AD45" s="715"/>
      <c r="AE45" s="715"/>
      <c r="AF45" s="71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81"/>
      <c r="AA46" s="715"/>
      <c r="AB46" s="715"/>
      <c r="AC46" s="715"/>
      <c r="AD46" s="715"/>
      <c r="AE46" s="715"/>
      <c r="AF46" s="715"/>
      <c r="AG46" s="501" t="s">
        <v>270</v>
      </c>
    </row>
    <row r="47" spans="1:43" ht="16.149999999999999" hidden="1" customHeight="1" outlineLevel="1" thickBot="1">
      <c r="A47" s="511"/>
      <c r="B47" s="782" t="s">
        <v>446</v>
      </c>
      <c r="C47" s="783"/>
      <c r="D47" s="783"/>
      <c r="E47" s="783"/>
      <c r="F47" s="783"/>
      <c r="G47" s="783"/>
      <c r="H47" s="783"/>
      <c r="I47" s="783"/>
      <c r="J47" s="783"/>
      <c r="K47" s="783"/>
      <c r="L47" s="783"/>
      <c r="M47" s="783"/>
      <c r="N47" s="783"/>
      <c r="O47" s="783"/>
      <c r="P47" s="783"/>
      <c r="Q47" s="783"/>
      <c r="R47" s="783"/>
      <c r="S47" s="783"/>
      <c r="T47" s="783"/>
      <c r="U47" s="783"/>
      <c r="V47" s="783"/>
      <c r="W47" s="783"/>
      <c r="X47" s="783"/>
      <c r="Y47" s="784"/>
      <c r="Z47" s="785">
        <f>IFERROR(SUM(S41:X44)+SUM(Z41:AF44)-Z45+Z46,0)</f>
        <v>0</v>
      </c>
      <c r="AA47" s="726"/>
      <c r="AB47" s="726"/>
      <c r="AC47" s="726"/>
      <c r="AD47" s="726"/>
      <c r="AE47" s="726"/>
      <c r="AF47" s="726"/>
      <c r="AG47" s="512"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c r="AC49" s="732"/>
      <c r="AD49" s="732"/>
      <c r="AE49" s="732"/>
      <c r="AF49" s="732"/>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c r="AC50" s="733"/>
      <c r="AD50" s="733"/>
      <c r="AE50" s="733"/>
      <c r="AF50" s="733"/>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c r="AC56" s="732"/>
      <c r="AD56" s="732"/>
      <c r="AE56" s="732"/>
      <c r="AF56" s="732"/>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c r="AC57" s="733"/>
      <c r="AD57" s="733"/>
      <c r="AE57" s="733"/>
      <c r="AF57" s="733"/>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86">
        <f>AB52-AB56+AB57</f>
        <v>0</v>
      </c>
      <c r="AC60" s="786"/>
      <c r="AD60" s="786"/>
      <c r="AE60" s="786"/>
      <c r="AF60" s="786"/>
      <c r="AG60" s="9" t="s">
        <v>270</v>
      </c>
      <c r="AQ60" s="189"/>
    </row>
    <row r="61" spans="1:43" ht="15.6" customHeight="1" thickBot="1">
      <c r="A61" s="787" t="s">
        <v>1946</v>
      </c>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33"/>
      <c r="AC61" s="733"/>
      <c r="AD61" s="733"/>
      <c r="AE61" s="733"/>
      <c r="AF61" s="733"/>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89" t="str">
        <f>IF(AH61=TRUE,"問題なし","問題あり")</f>
        <v>問題あり</v>
      </c>
      <c r="AC62" s="789"/>
      <c r="AD62" s="789"/>
      <c r="AE62" s="789"/>
      <c r="AF62" s="789"/>
      <c r="AG62" s="482"/>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30"/>
      <c r="AC66" s="730"/>
      <c r="AD66" s="730"/>
      <c r="AE66" s="730"/>
      <c r="AF66" s="730"/>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20"/>
      <c r="AC67" s="720"/>
      <c r="AD67" s="720"/>
      <c r="AE67" s="720"/>
      <c r="AF67" s="720"/>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22"/>
      <c r="AC68" s="722"/>
      <c r="AD68" s="722"/>
      <c r="AE68" s="722"/>
      <c r="AF68" s="722"/>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80"/>
      <c r="AC69" s="780"/>
      <c r="AD69" s="780"/>
      <c r="AE69" s="780"/>
      <c r="AF69" s="780"/>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80"/>
      <c r="AC70" s="780"/>
      <c r="AD70" s="780"/>
      <c r="AE70" s="780"/>
      <c r="AF70" s="780"/>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25"/>
      <c r="AC71" s="725"/>
      <c r="AD71" s="725"/>
      <c r="AE71" s="725"/>
      <c r="AF71" s="72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25"/>
      <c r="AC72" s="725"/>
      <c r="AD72" s="725"/>
      <c r="AE72" s="725"/>
      <c r="AF72" s="72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26">
        <f>AB66-SUM(AB71:AF72)</f>
        <v>0</v>
      </c>
      <c r="AC73" s="726"/>
      <c r="AD73" s="726"/>
      <c r="AE73" s="726"/>
      <c r="AF73" s="726"/>
      <c r="AG73" s="537" t="s">
        <v>270</v>
      </c>
    </row>
    <row r="74" spans="1:43" ht="16.149999999999999" hidden="1" customHeight="1" outlineLevel="2" thickBot="1">
      <c r="A74" s="790" t="s">
        <v>455</v>
      </c>
      <c r="B74" s="791"/>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27"/>
      <c r="AC74" s="727"/>
      <c r="AD74" s="727"/>
      <c r="AE74" s="727"/>
      <c r="AF74" s="72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06" t="str">
        <f>IF(AH74=TRUE,"問題なし","問題あり")</f>
        <v>問題あり</v>
      </c>
      <c r="AC75" s="706"/>
      <c r="AD75" s="706"/>
      <c r="AE75" s="706"/>
      <c r="AF75" s="706"/>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98"/>
      <c r="AC97" s="798"/>
      <c r="AD97" s="798"/>
      <c r="AE97" s="798"/>
      <c r="AF97" s="798"/>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31"/>
      <c r="AC98" s="631"/>
      <c r="AD98" s="631"/>
      <c r="AE98" s="631"/>
      <c r="AF98" s="631"/>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63"/>
      <c r="AC99" s="663"/>
      <c r="AD99" s="663"/>
      <c r="AE99" s="663"/>
      <c r="AF99" s="663"/>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v>0</v>
      </c>
      <c r="AC100" s="626"/>
      <c r="AD100" s="626"/>
      <c r="AE100" s="626"/>
      <c r="AF100" s="626"/>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f>AB99-AB100</f>
        <v>0</v>
      </c>
      <c r="AC101" s="627"/>
      <c r="AD101" s="627"/>
      <c r="AE101" s="627"/>
      <c r="AF101" s="627"/>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4">
        <f>IFERROR(AB99/(AB98-AB99)*100,0)</f>
        <v>0</v>
      </c>
      <c r="AC102" s="654"/>
      <c r="AD102" s="654"/>
      <c r="AE102" s="654"/>
      <c r="AF102" s="654"/>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96"/>
      <c r="AB104" s="796"/>
      <c r="AC104" s="796"/>
      <c r="AD104" s="796"/>
      <c r="AE104" s="796"/>
      <c r="AF104" s="796"/>
      <c r="AG104" s="796"/>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97">
        <f>'（別添）_計画書（無床診療所及びⅡを算定する有床診療所）'!AB78</f>
        <v>0</v>
      </c>
      <c r="AC105" s="797"/>
      <c r="AD105" s="797"/>
      <c r="AE105" s="797"/>
      <c r="AF105" s="797"/>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22">
        <f>'（別添）_計画書（無床診療所及びⅡを算定する有床診療所）'!AB79</f>
        <v>0</v>
      </c>
      <c r="AC106" s="722"/>
      <c r="AD106" s="722"/>
      <c r="AE106" s="722"/>
      <c r="AF106" s="722"/>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92"/>
      <c r="AC107" s="792"/>
      <c r="AD107" s="792"/>
      <c r="AE107" s="792"/>
      <c r="AF107" s="792"/>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93">
        <f>AB107-AB106</f>
        <v>0</v>
      </c>
      <c r="AC108" s="793"/>
      <c r="AD108" s="793"/>
      <c r="AE108" s="793"/>
      <c r="AF108" s="793"/>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720"/>
      <c r="AC109" s="720"/>
      <c r="AD109" s="720"/>
      <c r="AE109" s="720"/>
      <c r="AF109" s="720"/>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94"/>
      <c r="AC110" s="794"/>
      <c r="AD110" s="794"/>
      <c r="AE110" s="794"/>
      <c r="AF110" s="794"/>
      <c r="AG110" s="515" t="s">
        <v>297</v>
      </c>
    </row>
    <row r="111" spans="1:33" ht="16.350000000000001"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95">
        <f>IFERROR(AB110/AB106*100,0)</f>
        <v>0</v>
      </c>
      <c r="AC111" s="795"/>
      <c r="AD111" s="795"/>
      <c r="AE111" s="795"/>
      <c r="AF111" s="795"/>
      <c r="AG111" s="528" t="s">
        <v>299</v>
      </c>
    </row>
    <row r="112" spans="1:33" ht="16.350000000000001"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96"/>
      <c r="AB113" s="796"/>
      <c r="AC113" s="796"/>
      <c r="AD113" s="796"/>
      <c r="AE113" s="796"/>
      <c r="AF113" s="796"/>
      <c r="AG113" s="796"/>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97">
        <f>'（別添）_計画書（無床診療所及びⅡを算定する有床診療所）'!AB87</f>
        <v>0</v>
      </c>
      <c r="AC114" s="797"/>
      <c r="AD114" s="797"/>
      <c r="AE114" s="797"/>
      <c r="AF114" s="797"/>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22">
        <f>'（別添）_計画書（無床診療所及びⅡを算定する有床診療所）'!AB88</f>
        <v>0</v>
      </c>
      <c r="AC115" s="722"/>
      <c r="AD115" s="722"/>
      <c r="AE115" s="722"/>
      <c r="AF115" s="722"/>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92"/>
      <c r="AC116" s="792"/>
      <c r="AD116" s="792"/>
      <c r="AE116" s="792"/>
      <c r="AF116" s="792"/>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93">
        <f>AB116-AB115</f>
        <v>0</v>
      </c>
      <c r="AC117" s="793"/>
      <c r="AD117" s="793"/>
      <c r="AE117" s="793"/>
      <c r="AF117" s="793"/>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720"/>
      <c r="AC118" s="720"/>
      <c r="AD118" s="720"/>
      <c r="AE118" s="720"/>
      <c r="AF118" s="720"/>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94"/>
      <c r="AC119" s="794"/>
      <c r="AD119" s="794"/>
      <c r="AE119" s="794"/>
      <c r="AF119" s="794"/>
      <c r="AG119" s="515" t="s">
        <v>297</v>
      </c>
    </row>
    <row r="120" spans="1:33" ht="16.350000000000001"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95">
        <f>IFERROR(AB119/AB115*100,0)</f>
        <v>0</v>
      </c>
      <c r="AC120" s="795"/>
      <c r="AD120" s="795"/>
      <c r="AE120" s="795"/>
      <c r="AF120" s="795"/>
      <c r="AG120" s="528" t="s">
        <v>299</v>
      </c>
    </row>
    <row r="121" spans="1:33" ht="16.350000000000001"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96"/>
      <c r="AB122" s="796"/>
      <c r="AC122" s="796"/>
      <c r="AD122" s="796"/>
      <c r="AE122" s="796"/>
      <c r="AF122" s="796"/>
      <c r="AG122" s="796"/>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97">
        <f>'（別添）_計画書（無床診療所及びⅡを算定する有床診療所）'!AB96</f>
        <v>0</v>
      </c>
      <c r="AC123" s="797"/>
      <c r="AD123" s="797"/>
      <c r="AE123" s="797"/>
      <c r="AF123" s="797"/>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22">
        <f>'（別添）_計画書（無床診療所及びⅡを算定する有床診療所）'!AB97</f>
        <v>0</v>
      </c>
      <c r="AC124" s="722"/>
      <c r="AD124" s="722"/>
      <c r="AE124" s="722"/>
      <c r="AF124" s="722"/>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92"/>
      <c r="AC125" s="792"/>
      <c r="AD125" s="792"/>
      <c r="AE125" s="792"/>
      <c r="AF125" s="792"/>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93">
        <f>AB125-AB124</f>
        <v>0</v>
      </c>
      <c r="AC126" s="793"/>
      <c r="AD126" s="793"/>
      <c r="AE126" s="793"/>
      <c r="AF126" s="793"/>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720"/>
      <c r="AC127" s="720"/>
      <c r="AD127" s="720"/>
      <c r="AE127" s="720"/>
      <c r="AF127" s="720"/>
      <c r="AG127" s="515" t="s">
        <v>270</v>
      </c>
    </row>
    <row r="128" spans="1:33" ht="16.350000000000001"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94"/>
      <c r="AC128" s="794"/>
      <c r="AD128" s="794"/>
      <c r="AE128" s="794"/>
      <c r="AF128" s="794"/>
      <c r="AG128" s="515" t="s">
        <v>297</v>
      </c>
    </row>
    <row r="129" spans="1:33" ht="16.350000000000001"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95">
        <f>IFERROR(AB128/AB124*100,0)</f>
        <v>0</v>
      </c>
      <c r="AC129" s="795"/>
      <c r="AD129" s="795"/>
      <c r="AE129" s="795"/>
      <c r="AF129" s="795"/>
      <c r="AG129" s="528" t="s">
        <v>299</v>
      </c>
    </row>
    <row r="130" spans="1:33" ht="16.350000000000001"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3"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96"/>
      <c r="AB131" s="796"/>
      <c r="AC131" s="796"/>
      <c r="AD131" s="796"/>
      <c r="AE131" s="796"/>
      <c r="AF131" s="796"/>
      <c r="AG131" s="796"/>
    </row>
    <row r="132" spans="1:33"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97">
        <f>'（別添）_計画書（無床診療所及びⅡを算定する有床診療所）'!AB105</f>
        <v>0</v>
      </c>
      <c r="AC132" s="797"/>
      <c r="AD132" s="797"/>
      <c r="AE132" s="797"/>
      <c r="AF132" s="797"/>
      <c r="AG132" s="493" t="s">
        <v>291</v>
      </c>
    </row>
    <row r="133" spans="1:33"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22">
        <f>'（別添）_計画書（無床診療所及びⅡを算定する有床診療所）'!AB106</f>
        <v>0</v>
      </c>
      <c r="AC133" s="722"/>
      <c r="AD133" s="722"/>
      <c r="AE133" s="722"/>
      <c r="AF133" s="722"/>
      <c r="AG133" s="523" t="s">
        <v>270</v>
      </c>
    </row>
    <row r="134" spans="1:33"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92"/>
      <c r="AC134" s="792"/>
      <c r="AD134" s="792"/>
      <c r="AE134" s="792"/>
      <c r="AF134" s="792"/>
      <c r="AG134" s="484" t="s">
        <v>270</v>
      </c>
    </row>
    <row r="135" spans="1:33"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93">
        <f>AB134-AB133</f>
        <v>0</v>
      </c>
      <c r="AC135" s="793"/>
      <c r="AD135" s="793"/>
      <c r="AE135" s="793"/>
      <c r="AF135" s="793"/>
      <c r="AG135" s="484" t="s">
        <v>270</v>
      </c>
    </row>
    <row r="136" spans="1:33"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720"/>
      <c r="AC136" s="720"/>
      <c r="AD136" s="720"/>
      <c r="AE136" s="720"/>
      <c r="AF136" s="720"/>
      <c r="AG136" s="515" t="s">
        <v>270</v>
      </c>
    </row>
    <row r="137" spans="1:33"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94"/>
      <c r="AC137" s="794"/>
      <c r="AD137" s="794"/>
      <c r="AE137" s="794"/>
      <c r="AF137" s="794"/>
      <c r="AG137" s="515" t="s">
        <v>297</v>
      </c>
    </row>
    <row r="138" spans="1:33" ht="16.350000000000001"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95">
        <f>IFERROR(AB137/AB133*100,0)</f>
        <v>0</v>
      </c>
      <c r="AC138" s="795"/>
      <c r="AD138" s="795"/>
      <c r="AE138" s="795"/>
      <c r="AF138" s="795"/>
      <c r="AG138" s="528" t="s">
        <v>299</v>
      </c>
    </row>
    <row r="139" spans="1:33" ht="16.350000000000001" hidden="1" customHeight="1" outlineLevel="1"/>
    <row r="140" spans="1:33"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28"/>
      <c r="AC147" s="628"/>
      <c r="AD147" s="628"/>
      <c r="AE147" s="628"/>
      <c r="AF147" s="628"/>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31"/>
      <c r="AC148" s="731"/>
      <c r="AD148" s="731"/>
      <c r="AE148" s="731"/>
      <c r="AF148" s="731"/>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98"/>
      <c r="AC149" s="798"/>
      <c r="AD149" s="798"/>
      <c r="AE149" s="798"/>
      <c r="AF149" s="798"/>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39"/>
      <c r="AC150" s="739"/>
      <c r="AD150" s="739"/>
      <c r="AE150" s="739"/>
      <c r="AF150" s="739"/>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c r="AC151" s="623"/>
      <c r="AD151" s="623"/>
      <c r="AE151" s="623"/>
      <c r="AF151" s="623"/>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40"/>
      <c r="AC152" s="740"/>
      <c r="AD152" s="740"/>
      <c r="AE152" s="740"/>
      <c r="AF152" s="740"/>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37"/>
      <c r="AC153" s="737"/>
      <c r="AD153" s="737"/>
      <c r="AE153" s="737"/>
      <c r="AF153" s="737"/>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v>0</v>
      </c>
      <c r="AC154" s="623"/>
      <c r="AD154" s="623"/>
      <c r="AE154" s="623"/>
      <c r="AF154" s="623"/>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99">
        <f>AB153</f>
        <v>0</v>
      </c>
      <c r="AC155" s="799"/>
      <c r="AD155" s="799"/>
      <c r="AE155" s="799"/>
      <c r="AF155" s="799"/>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00">
        <f>IFERROR(AB153/(AB151-AB153)*100,0)</f>
        <v>0</v>
      </c>
      <c r="AC156" s="800"/>
      <c r="AD156" s="800"/>
      <c r="AE156" s="800"/>
      <c r="AF156" s="800"/>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21"/>
      <c r="AB158" s="621"/>
      <c r="AC158" s="621"/>
      <c r="AD158" s="621"/>
      <c r="AE158" s="621"/>
      <c r="AF158" s="621"/>
      <c r="AG158" s="621"/>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28"/>
      <c r="AC159" s="628"/>
      <c r="AD159" s="628"/>
      <c r="AE159" s="628"/>
      <c r="AF159" s="628"/>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31"/>
      <c r="AC160" s="731"/>
      <c r="AD160" s="731"/>
      <c r="AE160" s="731"/>
      <c r="AF160" s="731"/>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98"/>
      <c r="AC161" s="798"/>
      <c r="AD161" s="798"/>
      <c r="AE161" s="798"/>
      <c r="AF161" s="798"/>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39"/>
      <c r="AC162" s="739"/>
      <c r="AD162" s="739"/>
      <c r="AE162" s="739"/>
      <c r="AF162" s="739"/>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23"/>
      <c r="AC163" s="623"/>
      <c r="AD163" s="623"/>
      <c r="AE163" s="623"/>
      <c r="AF163" s="623"/>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40"/>
      <c r="AC164" s="740"/>
      <c r="AD164" s="740"/>
      <c r="AE164" s="740"/>
      <c r="AF164" s="740"/>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37"/>
      <c r="AC165" s="737"/>
      <c r="AD165" s="737"/>
      <c r="AE165" s="737"/>
      <c r="AF165" s="737"/>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23">
        <v>0</v>
      </c>
      <c r="AC166" s="623"/>
      <c r="AD166" s="623"/>
      <c r="AE166" s="623"/>
      <c r="AF166" s="623"/>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99">
        <f>AB165</f>
        <v>0</v>
      </c>
      <c r="AC167" s="799"/>
      <c r="AD167" s="799"/>
      <c r="AE167" s="799"/>
      <c r="AF167" s="799"/>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800">
        <f>IFERROR(AB165/(AB163-AB165)*100,0)</f>
        <v>0</v>
      </c>
      <c r="AC168" s="800"/>
      <c r="AD168" s="800"/>
      <c r="AE168" s="800"/>
      <c r="AF168" s="800"/>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35"/>
      <c r="G173" s="635"/>
      <c r="H173" s="49" t="s">
        <v>16</v>
      </c>
      <c r="I173" s="635"/>
      <c r="J173" s="635"/>
      <c r="K173" s="49" t="s">
        <v>264</v>
      </c>
      <c r="L173" s="635"/>
      <c r="M173" s="635"/>
      <c r="N173" s="49" t="s">
        <v>18</v>
      </c>
      <c r="O173" s="49"/>
      <c r="P173" s="49"/>
      <c r="Q173" s="49" t="s">
        <v>489</v>
      </c>
      <c r="R173" s="49"/>
      <c r="S173" s="49"/>
      <c r="T173" s="49"/>
      <c r="U173" s="636"/>
      <c r="V173" s="636"/>
      <c r="W173" s="636"/>
      <c r="X173" s="636"/>
      <c r="Y173" s="636"/>
      <c r="Z173" s="636"/>
      <c r="AA173" s="636"/>
      <c r="AB173" s="636"/>
      <c r="AC173" s="636"/>
      <c r="AD173" s="636"/>
      <c r="AE173" s="636"/>
      <c r="AF173" s="636"/>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79" fitToHeight="0" orientation="portrait"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180975</xdr:rowOff>
                  </from>
                  <to>
                    <xdr:col>2</xdr:col>
                    <xdr:colOff>85725</xdr:colOff>
                    <xdr:row>142</xdr:row>
                    <xdr:rowOff>28575</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85725</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55" t="s">
        <v>507</v>
      </c>
      <c r="B2" s="655"/>
      <c r="C2" s="655"/>
      <c r="D2" s="655"/>
      <c r="E2" s="655"/>
      <c r="F2" s="655"/>
      <c r="G2" s="655"/>
      <c r="H2" s="655"/>
      <c r="I2" s="655"/>
      <c r="J2" s="655"/>
      <c r="K2" s="655"/>
      <c r="L2" s="655"/>
      <c r="M2" s="655"/>
      <c r="N2" s="655"/>
      <c r="O2" s="655"/>
      <c r="P2" s="655"/>
      <c r="Q2" s="655"/>
      <c r="R2" s="655"/>
      <c r="S2" s="655"/>
      <c r="T2" s="656"/>
      <c r="U2" s="65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49" t="s">
        <v>257</v>
      </c>
      <c r="T4" s="649"/>
      <c r="U4" s="649"/>
      <c r="V4" s="649"/>
      <c r="W4" s="649"/>
      <c r="X4" s="679" t="str">
        <f>IF('様式95_外来・在宅ベースアップ評価料（Ⅰ）'!H5=0,"",'様式95_外来・在宅ベースアップ評価料（Ⅰ）'!H5)</f>
        <v/>
      </c>
      <c r="Y4" s="806"/>
      <c r="Z4" s="806"/>
      <c r="AA4" s="806"/>
      <c r="AB4" s="806"/>
      <c r="AC4" s="806"/>
      <c r="AD4" s="806"/>
      <c r="AE4" s="806"/>
      <c r="AF4" s="806"/>
      <c r="AG4" s="8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9" t="str">
        <f>IF('様式95_外来・在宅ベースアップ評価料（Ⅰ）'!H6=0,"",'様式95_外来・在宅ベースアップ評価料（Ⅰ）'!H6)</f>
        <v/>
      </c>
      <c r="Y5" s="806"/>
      <c r="Z5" s="806"/>
      <c r="AA5" s="806"/>
      <c r="AB5" s="806"/>
      <c r="AC5" s="806"/>
      <c r="AD5" s="806"/>
      <c r="AE5" s="806"/>
      <c r="AF5" s="806"/>
      <c r="AG5" s="807"/>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01" t="s">
        <v>1548</v>
      </c>
      <c r="C8" s="802"/>
      <c r="D8" s="808" t="s">
        <v>261</v>
      </c>
      <c r="E8" s="809"/>
      <c r="F8" s="809"/>
      <c r="G8" s="809"/>
      <c r="H8" s="809"/>
      <c r="I8" s="809"/>
      <c r="J8" s="809"/>
      <c r="K8" s="809"/>
      <c r="L8" s="809"/>
      <c r="M8" s="809"/>
      <c r="N8" s="809"/>
      <c r="O8" s="809"/>
      <c r="P8" s="809"/>
      <c r="Q8" s="809"/>
      <c r="R8" s="809"/>
      <c r="S8" s="809"/>
      <c r="T8" s="809"/>
      <c r="U8" s="809"/>
      <c r="V8" s="809"/>
      <c r="W8" s="809"/>
      <c r="X8" s="809"/>
      <c r="Y8" s="809"/>
      <c r="Z8" s="809"/>
      <c r="AA8" s="3"/>
      <c r="AB8" s="3"/>
      <c r="AC8" s="3"/>
      <c r="AD8" s="3"/>
      <c r="AE8" s="3"/>
      <c r="AF8" s="3"/>
      <c r="AG8" s="19"/>
    </row>
    <row r="9" spans="1:33" ht="16.149999999999999" hidden="1" customHeight="1" outlineLevel="1" thickBot="1">
      <c r="A9" s="317"/>
      <c r="B9" s="801" t="s">
        <v>1548</v>
      </c>
      <c r="C9" s="802"/>
      <c r="D9" s="803" t="s">
        <v>262</v>
      </c>
      <c r="E9" s="804"/>
      <c r="F9" s="804"/>
      <c r="G9" s="804"/>
      <c r="H9" s="804"/>
      <c r="I9" s="804"/>
      <c r="J9" s="804"/>
      <c r="K9" s="804"/>
      <c r="L9" s="804"/>
      <c r="M9" s="804"/>
      <c r="N9" s="804"/>
      <c r="O9" s="804"/>
      <c r="P9" s="804"/>
      <c r="Q9" s="804"/>
      <c r="R9" s="804"/>
      <c r="S9" s="804"/>
      <c r="T9" s="804"/>
      <c r="U9" s="804"/>
      <c r="V9" s="804"/>
      <c r="W9" s="804"/>
      <c r="X9" s="804"/>
      <c r="Y9" s="804"/>
      <c r="Z9" s="804"/>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47" t="s">
        <v>15</v>
      </c>
      <c r="C12" s="685"/>
      <c r="D12" s="685"/>
      <c r="E12" s="805" t="str">
        <f>IF('（別添）_計画書（歯科診療所及びⅡを算定する有床診療所）'!E16=0,"",'（別添）_計画書（歯科診療所及びⅡを算定する有床診療所）'!E16)</f>
        <v/>
      </c>
      <c r="F12" s="805"/>
      <c r="G12" s="20" t="s">
        <v>16</v>
      </c>
      <c r="H12" s="805" t="str">
        <f>IF('（別添）_計画書（歯科診療所及びⅡを算定する有床診療所）'!H16=0,"",'（別添）_計画書（歯科診療所及びⅡを算定する有床診療所）'!H16)</f>
        <v/>
      </c>
      <c r="I12" s="805"/>
      <c r="J12" s="20" t="s">
        <v>264</v>
      </c>
      <c r="K12" s="20"/>
      <c r="L12" s="20" t="s">
        <v>265</v>
      </c>
      <c r="M12" s="20" t="s">
        <v>15</v>
      </c>
      <c r="N12" s="20"/>
      <c r="O12" s="805" t="str">
        <f>IF('（別添）_計画書（歯科診療所及びⅡを算定する有床診療所）'!O16=0,"",'（別添）_計画書（歯科診療所及びⅡを算定する有床診療所）'!O16)</f>
        <v/>
      </c>
      <c r="P12" s="805"/>
      <c r="Q12" s="20" t="s">
        <v>16</v>
      </c>
      <c r="R12" s="805" t="str">
        <f>IF('（別添）_計画書（歯科診療所及びⅡを算定する有床診療所）'!R16=0,"",'（別添）_計画書（歯科診療所及びⅡを算定する有床診療所）'!R16)</f>
        <v/>
      </c>
      <c r="S12" s="805"/>
      <c r="T12" s="21" t="s">
        <v>264</v>
      </c>
      <c r="V12" s="698">
        <f>'（別添）_計画書（歯科診療所及びⅡを算定する有床診療所）'!V16</f>
        <v>1</v>
      </c>
      <c r="W12" s="698"/>
      <c r="X12" s="698"/>
      <c r="Y12" s="699"/>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47" t="s">
        <v>15</v>
      </c>
      <c r="C15" s="685"/>
      <c r="D15" s="685"/>
      <c r="E15" s="805" t="str">
        <f>IF('（別添）_計画書（歯科診療所及びⅡを算定する有床診療所）'!E21=0,"",'（別添）_計画書（歯科診療所及びⅡを算定する有床診療所）'!E21)</f>
        <v/>
      </c>
      <c r="F15" s="805"/>
      <c r="G15" s="20" t="s">
        <v>16</v>
      </c>
      <c r="H15" s="805" t="str">
        <f>IF('（別添）_計画書（歯科診療所及びⅡを算定する有床診療所）'!H21=0,"",'（別添）_計画書（歯科診療所及びⅡを算定する有床診療所）'!H21)</f>
        <v/>
      </c>
      <c r="I15" s="805"/>
      <c r="J15" s="20" t="s">
        <v>264</v>
      </c>
      <c r="K15" s="20"/>
      <c r="L15" s="20" t="s">
        <v>265</v>
      </c>
      <c r="M15" s="20" t="s">
        <v>15</v>
      </c>
      <c r="N15" s="20"/>
      <c r="O15" s="648">
        <v>7</v>
      </c>
      <c r="P15" s="648"/>
      <c r="Q15" s="20" t="s">
        <v>16</v>
      </c>
      <c r="R15" s="648">
        <v>3</v>
      </c>
      <c r="S15" s="648"/>
      <c r="T15" s="21" t="s">
        <v>264</v>
      </c>
      <c r="V15" s="698">
        <f>IFERROR(IF(E15=O15,R15-H15+1,IF(O15-E15=1,12-H15+1+R15,IF(O15-E15=2,12-H15+1+R15+12,"エラー"))),1)</f>
        <v>1</v>
      </c>
      <c r="W15" s="698"/>
      <c r="X15" s="698"/>
      <c r="Y15" s="699"/>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20"/>
      <c r="Y17" s="820"/>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10" t="s">
        <v>375</v>
      </c>
      <c r="Y18" s="811"/>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12"/>
      <c r="S20" s="813"/>
      <c r="T20" s="813"/>
      <c r="U20" s="813"/>
      <c r="V20" s="813"/>
      <c r="W20" s="813"/>
      <c r="X20" s="813"/>
      <c r="Y20" s="355"/>
      <c r="Z20" s="355"/>
      <c r="AA20" s="355"/>
      <c r="AB20" s="355"/>
      <c r="AC20" s="814"/>
      <c r="AD20" s="814"/>
      <c r="AE20" s="814"/>
      <c r="AF20" s="814"/>
      <c r="AG20" s="356"/>
    </row>
    <row r="21" spans="1:36" ht="16.149999999999999" hidden="1" customHeight="1" outlineLevel="1">
      <c r="A21" s="357"/>
      <c r="B21" s="815" t="s">
        <v>436</v>
      </c>
      <c r="C21" s="815"/>
      <c r="D21" s="815"/>
      <c r="E21" s="815"/>
      <c r="F21" s="815"/>
      <c r="G21" s="815"/>
      <c r="H21" s="815"/>
      <c r="I21" s="815"/>
      <c r="J21" s="815"/>
      <c r="K21" s="815"/>
      <c r="L21" s="815"/>
      <c r="M21" s="815"/>
      <c r="N21" s="815"/>
      <c r="O21" s="815"/>
      <c r="P21" s="815"/>
      <c r="Q21" s="815"/>
      <c r="R21" s="815"/>
      <c r="S21" s="816" t="s">
        <v>437</v>
      </c>
      <c r="T21" s="817"/>
      <c r="U21" s="817"/>
      <c r="V21" s="817"/>
      <c r="W21" s="817"/>
      <c r="X21" s="817"/>
      <c r="Y21" s="818"/>
      <c r="Z21" s="816" t="s">
        <v>380</v>
      </c>
      <c r="AA21" s="817"/>
      <c r="AB21" s="817"/>
      <c r="AC21" s="818"/>
      <c r="AD21" s="816" t="s">
        <v>381</v>
      </c>
      <c r="AE21" s="817"/>
      <c r="AF21" s="817"/>
      <c r="AG21" s="819"/>
    </row>
    <row r="22" spans="1:36" ht="16.149999999999999" hidden="1" customHeight="1" outlineLevel="1">
      <c r="A22" s="357"/>
      <c r="B22" s="358" t="s">
        <v>438</v>
      </c>
      <c r="C22" s="359" t="s">
        <v>15</v>
      </c>
      <c r="D22" s="822" t="str">
        <f>E15</f>
        <v/>
      </c>
      <c r="E22" s="822"/>
      <c r="F22" s="360" t="s">
        <v>16</v>
      </c>
      <c r="G22" s="822" t="str">
        <f>H15</f>
        <v/>
      </c>
      <c r="H22" s="822"/>
      <c r="I22" s="360" t="s">
        <v>264</v>
      </c>
      <c r="J22" s="360" t="s">
        <v>439</v>
      </c>
      <c r="K22" s="360" t="s">
        <v>440</v>
      </c>
      <c r="L22" s="360"/>
      <c r="M22" s="823"/>
      <c r="N22" s="823"/>
      <c r="O22" s="361" t="s">
        <v>16</v>
      </c>
      <c r="P22" s="823"/>
      <c r="Q22" s="823"/>
      <c r="R22" s="362" t="s">
        <v>264</v>
      </c>
      <c r="S22" s="824"/>
      <c r="T22" s="825"/>
      <c r="U22" s="825"/>
      <c r="V22" s="825"/>
      <c r="W22" s="825"/>
      <c r="X22" s="825"/>
      <c r="Y22" s="826"/>
      <c r="Z22" s="821" t="str">
        <f>IF(S22="","",VLOOKUP(S22,'リスト（外来）'!C:D,2,FALSE))</f>
        <v/>
      </c>
      <c r="AA22" s="822"/>
      <c r="AB22" s="822"/>
      <c r="AC22" s="363" t="s">
        <v>276</v>
      </c>
      <c r="AD22" s="821" t="str">
        <f>IF(S22="","",VLOOKUP(S22,'リスト（外来）'!C:E,3,FALSE))</f>
        <v/>
      </c>
      <c r="AE22" s="822"/>
      <c r="AF22" s="822"/>
      <c r="AG22" s="385" t="s">
        <v>276</v>
      </c>
    </row>
    <row r="23" spans="1:36" ht="16.149999999999999" hidden="1" customHeight="1" outlineLevel="1">
      <c r="A23" s="357"/>
      <c r="B23" s="358" t="s">
        <v>441</v>
      </c>
      <c r="C23" s="359" t="s">
        <v>15</v>
      </c>
      <c r="D23" s="823"/>
      <c r="E23" s="823"/>
      <c r="F23" s="360" t="s">
        <v>16</v>
      </c>
      <c r="G23" s="823"/>
      <c r="H23" s="823"/>
      <c r="I23" s="360" t="s">
        <v>264</v>
      </c>
      <c r="J23" s="360" t="s">
        <v>439</v>
      </c>
      <c r="K23" s="360" t="s">
        <v>440</v>
      </c>
      <c r="L23" s="360"/>
      <c r="M23" s="823"/>
      <c r="N23" s="823"/>
      <c r="O23" s="361" t="s">
        <v>16</v>
      </c>
      <c r="P23" s="823"/>
      <c r="Q23" s="823"/>
      <c r="R23" s="362" t="s">
        <v>264</v>
      </c>
      <c r="S23" s="824"/>
      <c r="T23" s="825"/>
      <c r="U23" s="825"/>
      <c r="V23" s="825"/>
      <c r="W23" s="825"/>
      <c r="X23" s="825"/>
      <c r="Y23" s="826"/>
      <c r="Z23" s="821" t="str">
        <f>IF(S23="","",VLOOKUP(S23,'リスト（外来）'!C:D,2,FALSE))</f>
        <v/>
      </c>
      <c r="AA23" s="822"/>
      <c r="AB23" s="822"/>
      <c r="AC23" s="363" t="s">
        <v>276</v>
      </c>
      <c r="AD23" s="821" t="str">
        <f>IF(S23="","",VLOOKUP(S23,'リスト（外来）'!C:E,3,FALSE))</f>
        <v/>
      </c>
      <c r="AE23" s="822"/>
      <c r="AF23" s="822"/>
      <c r="AG23" s="385" t="s">
        <v>276</v>
      </c>
    </row>
    <row r="24" spans="1:36" ht="16.149999999999999" hidden="1" customHeight="1" outlineLevel="1">
      <c r="A24" s="357"/>
      <c r="B24" s="358" t="s">
        <v>442</v>
      </c>
      <c r="C24" s="359" t="s">
        <v>15</v>
      </c>
      <c r="D24" s="823"/>
      <c r="E24" s="823"/>
      <c r="F24" s="360" t="s">
        <v>16</v>
      </c>
      <c r="G24" s="823"/>
      <c r="H24" s="823"/>
      <c r="I24" s="360" t="s">
        <v>264</v>
      </c>
      <c r="J24" s="360" t="s">
        <v>439</v>
      </c>
      <c r="K24" s="360" t="s">
        <v>440</v>
      </c>
      <c r="L24" s="360"/>
      <c r="M24" s="823"/>
      <c r="N24" s="823"/>
      <c r="O24" s="361" t="s">
        <v>16</v>
      </c>
      <c r="P24" s="823"/>
      <c r="Q24" s="823"/>
      <c r="R24" s="362" t="s">
        <v>264</v>
      </c>
      <c r="S24" s="824"/>
      <c r="T24" s="825"/>
      <c r="U24" s="825"/>
      <c r="V24" s="825"/>
      <c r="W24" s="825"/>
      <c r="X24" s="825"/>
      <c r="Y24" s="826"/>
      <c r="Z24" s="821" t="str">
        <f>IF(S24="","",VLOOKUP(S24,'リスト（外来）'!C:D,2,FALSE))</f>
        <v/>
      </c>
      <c r="AA24" s="822"/>
      <c r="AB24" s="822"/>
      <c r="AC24" s="363" t="s">
        <v>276</v>
      </c>
      <c r="AD24" s="821" t="str">
        <f>IF(S24="","",VLOOKUP(S24,'リスト（外来）'!C:E,3,FALSE))</f>
        <v/>
      </c>
      <c r="AE24" s="822"/>
      <c r="AF24" s="822"/>
      <c r="AG24" s="385" t="s">
        <v>276</v>
      </c>
    </row>
    <row r="25" spans="1:36" ht="16.149999999999999" hidden="1" customHeight="1" outlineLevel="1">
      <c r="A25" s="357"/>
      <c r="B25" s="386" t="s">
        <v>443</v>
      </c>
      <c r="C25" s="359" t="s">
        <v>15</v>
      </c>
      <c r="D25" s="823"/>
      <c r="E25" s="823"/>
      <c r="F25" s="360" t="s">
        <v>16</v>
      </c>
      <c r="G25" s="823"/>
      <c r="H25" s="823"/>
      <c r="I25" s="360" t="s">
        <v>264</v>
      </c>
      <c r="J25" s="360" t="s">
        <v>439</v>
      </c>
      <c r="K25" s="360" t="s">
        <v>440</v>
      </c>
      <c r="L25" s="360"/>
      <c r="M25" s="823"/>
      <c r="N25" s="823"/>
      <c r="O25" s="361" t="s">
        <v>16</v>
      </c>
      <c r="P25" s="823"/>
      <c r="Q25" s="823"/>
      <c r="R25" s="362" t="s">
        <v>264</v>
      </c>
      <c r="S25" s="824"/>
      <c r="T25" s="825"/>
      <c r="U25" s="825"/>
      <c r="V25" s="825"/>
      <c r="W25" s="825"/>
      <c r="X25" s="825"/>
      <c r="Y25" s="826"/>
      <c r="Z25" s="821" t="str">
        <f>IF(S25="","",VLOOKUP(S25,'リスト（外来）'!C:D,2,FALSE))</f>
        <v/>
      </c>
      <c r="AA25" s="822"/>
      <c r="AB25" s="822"/>
      <c r="AC25" s="363" t="s">
        <v>276</v>
      </c>
      <c r="AD25" s="821" t="str">
        <f>IF(S25="","",VLOOKUP(S25,'リスト（外来）'!C:E,3,FALSE))</f>
        <v/>
      </c>
      <c r="AE25" s="822"/>
      <c r="AF25" s="822"/>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32"/>
      <c r="AD26" s="832"/>
      <c r="AE26" s="832"/>
      <c r="AF26" s="832"/>
      <c r="AG26" s="385"/>
      <c r="AJ26" s="400"/>
    </row>
    <row r="27" spans="1:36" ht="16.149999999999999" hidden="1" customHeight="1" outlineLevel="1">
      <c r="A27" s="357"/>
      <c r="B27" s="816" t="s">
        <v>436</v>
      </c>
      <c r="C27" s="817"/>
      <c r="D27" s="817"/>
      <c r="E27" s="817"/>
      <c r="F27" s="817"/>
      <c r="G27" s="817"/>
      <c r="H27" s="817"/>
      <c r="I27" s="817"/>
      <c r="J27" s="817"/>
      <c r="K27" s="817"/>
      <c r="L27" s="817"/>
      <c r="M27" s="817"/>
      <c r="N27" s="817"/>
      <c r="O27" s="817"/>
      <c r="P27" s="817"/>
      <c r="Q27" s="817"/>
      <c r="R27" s="818"/>
      <c r="S27" s="816" t="s">
        <v>492</v>
      </c>
      <c r="T27" s="817"/>
      <c r="U27" s="817"/>
      <c r="V27" s="817"/>
      <c r="W27" s="817"/>
      <c r="X27" s="817"/>
      <c r="Y27" s="818"/>
      <c r="Z27" s="817" t="s">
        <v>493</v>
      </c>
      <c r="AA27" s="817"/>
      <c r="AB27" s="817"/>
      <c r="AC27" s="817"/>
      <c r="AD27" s="817"/>
      <c r="AE27" s="817"/>
      <c r="AF27" s="817"/>
      <c r="AG27" s="819"/>
    </row>
    <row r="28" spans="1:36" ht="16.149999999999999" hidden="1" customHeight="1" outlineLevel="1">
      <c r="A28" s="357"/>
      <c r="B28" s="358" t="s">
        <v>438</v>
      </c>
      <c r="C28" s="359" t="s">
        <v>15</v>
      </c>
      <c r="D28" s="822" t="str">
        <f>IF(D22="","",D22)</f>
        <v/>
      </c>
      <c r="E28" s="822"/>
      <c r="F28" s="360" t="s">
        <v>16</v>
      </c>
      <c r="G28" s="822" t="str">
        <f>IF(G22="","",G22)</f>
        <v/>
      </c>
      <c r="H28" s="822"/>
      <c r="I28" s="360" t="s">
        <v>264</v>
      </c>
      <c r="J28" s="360" t="s">
        <v>439</v>
      </c>
      <c r="K28" s="360" t="s">
        <v>440</v>
      </c>
      <c r="L28" s="360"/>
      <c r="M28" s="827" t="str">
        <f>IF(M22="","",M22)</f>
        <v/>
      </c>
      <c r="N28" s="827"/>
      <c r="O28" s="361" t="s">
        <v>16</v>
      </c>
      <c r="P28" s="827" t="str">
        <f>IF(P22="","",P22)</f>
        <v/>
      </c>
      <c r="Q28" s="827"/>
      <c r="R28" s="362" t="s">
        <v>264</v>
      </c>
      <c r="S28" s="828"/>
      <c r="T28" s="829"/>
      <c r="U28" s="829"/>
      <c r="V28" s="829"/>
      <c r="W28" s="829"/>
      <c r="X28" s="829"/>
      <c r="Y28" s="384" t="s">
        <v>278</v>
      </c>
      <c r="Z28" s="830"/>
      <c r="AA28" s="831"/>
      <c r="AB28" s="831"/>
      <c r="AC28" s="831"/>
      <c r="AD28" s="831"/>
      <c r="AE28" s="831"/>
      <c r="AF28" s="831"/>
      <c r="AG28" s="385" t="s">
        <v>278</v>
      </c>
    </row>
    <row r="29" spans="1:36" ht="16.149999999999999" hidden="1" customHeight="1" outlineLevel="1">
      <c r="A29" s="357"/>
      <c r="B29" s="358" t="s">
        <v>441</v>
      </c>
      <c r="C29" s="359" t="s">
        <v>15</v>
      </c>
      <c r="D29" s="827" t="str">
        <f>IF(D23="","",D23)</f>
        <v/>
      </c>
      <c r="E29" s="827"/>
      <c r="F29" s="360" t="s">
        <v>16</v>
      </c>
      <c r="G29" s="827" t="str">
        <f>IF(G23="","",G23)</f>
        <v/>
      </c>
      <c r="H29" s="827"/>
      <c r="I29" s="360" t="s">
        <v>264</v>
      </c>
      <c r="J29" s="360" t="s">
        <v>439</v>
      </c>
      <c r="K29" s="360" t="s">
        <v>440</v>
      </c>
      <c r="L29" s="360"/>
      <c r="M29" s="827" t="str">
        <f>IF(M23="","",M23)</f>
        <v/>
      </c>
      <c r="N29" s="827"/>
      <c r="O29" s="361" t="s">
        <v>16</v>
      </c>
      <c r="P29" s="827" t="str">
        <f>IF(P23="","",P23)</f>
        <v/>
      </c>
      <c r="Q29" s="827"/>
      <c r="R29" s="362" t="s">
        <v>264</v>
      </c>
      <c r="S29" s="828"/>
      <c r="T29" s="829"/>
      <c r="U29" s="829"/>
      <c r="V29" s="829"/>
      <c r="W29" s="829"/>
      <c r="X29" s="829"/>
      <c r="Y29" s="384" t="s">
        <v>278</v>
      </c>
      <c r="Z29" s="830"/>
      <c r="AA29" s="831"/>
      <c r="AB29" s="831"/>
      <c r="AC29" s="831"/>
      <c r="AD29" s="831"/>
      <c r="AE29" s="831"/>
      <c r="AF29" s="831"/>
      <c r="AG29" s="385" t="s">
        <v>278</v>
      </c>
    </row>
    <row r="30" spans="1:36" ht="16.149999999999999" hidden="1" customHeight="1" outlineLevel="1">
      <c r="A30" s="357"/>
      <c r="B30" s="358" t="s">
        <v>442</v>
      </c>
      <c r="C30" s="359" t="s">
        <v>15</v>
      </c>
      <c r="D30" s="827" t="str">
        <f>IF(D24="","",D24)</f>
        <v/>
      </c>
      <c r="E30" s="827"/>
      <c r="F30" s="360" t="s">
        <v>16</v>
      </c>
      <c r="G30" s="827" t="str">
        <f>IF(G24="","",G24)</f>
        <v/>
      </c>
      <c r="H30" s="827"/>
      <c r="I30" s="360" t="s">
        <v>264</v>
      </c>
      <c r="J30" s="360" t="s">
        <v>439</v>
      </c>
      <c r="K30" s="360" t="s">
        <v>440</v>
      </c>
      <c r="L30" s="360"/>
      <c r="M30" s="827" t="str">
        <f>IF(M24="","",M24)</f>
        <v/>
      </c>
      <c r="N30" s="827"/>
      <c r="O30" s="361" t="s">
        <v>16</v>
      </c>
      <c r="P30" s="827" t="str">
        <f>IF(P24="","",P24)</f>
        <v/>
      </c>
      <c r="Q30" s="827"/>
      <c r="R30" s="362" t="s">
        <v>264</v>
      </c>
      <c r="S30" s="828"/>
      <c r="T30" s="829"/>
      <c r="U30" s="829"/>
      <c r="V30" s="829"/>
      <c r="W30" s="829"/>
      <c r="X30" s="829"/>
      <c r="Y30" s="384" t="s">
        <v>278</v>
      </c>
      <c r="Z30" s="830"/>
      <c r="AA30" s="831"/>
      <c r="AB30" s="831"/>
      <c r="AC30" s="831"/>
      <c r="AD30" s="831"/>
      <c r="AE30" s="831"/>
      <c r="AF30" s="831"/>
      <c r="AG30" s="385" t="s">
        <v>278</v>
      </c>
    </row>
    <row r="31" spans="1:36" ht="16.149999999999999" hidden="1" customHeight="1" outlineLevel="1">
      <c r="A31" s="365"/>
      <c r="B31" s="386" t="s">
        <v>443</v>
      </c>
      <c r="C31" s="359" t="s">
        <v>15</v>
      </c>
      <c r="D31" s="827" t="str">
        <f>IF(D25="","",D25)</f>
        <v/>
      </c>
      <c r="E31" s="827"/>
      <c r="F31" s="360" t="s">
        <v>16</v>
      </c>
      <c r="G31" s="827" t="str">
        <f>IF(G25="","",G25)</f>
        <v/>
      </c>
      <c r="H31" s="827"/>
      <c r="I31" s="360" t="s">
        <v>264</v>
      </c>
      <c r="J31" s="360" t="s">
        <v>439</v>
      </c>
      <c r="K31" s="360" t="s">
        <v>440</v>
      </c>
      <c r="L31" s="360"/>
      <c r="M31" s="827" t="str">
        <f>IF(M25="","",M25)</f>
        <v/>
      </c>
      <c r="N31" s="827"/>
      <c r="O31" s="361" t="s">
        <v>16</v>
      </c>
      <c r="P31" s="827" t="str">
        <f>IF(P25="","",P25)</f>
        <v/>
      </c>
      <c r="Q31" s="827"/>
      <c r="R31" s="362" t="s">
        <v>264</v>
      </c>
      <c r="S31" s="828"/>
      <c r="T31" s="829"/>
      <c r="U31" s="829"/>
      <c r="V31" s="829"/>
      <c r="W31" s="829"/>
      <c r="X31" s="829"/>
      <c r="Y31" s="384" t="s">
        <v>278</v>
      </c>
      <c r="Z31" s="830"/>
      <c r="AA31" s="831"/>
      <c r="AB31" s="831"/>
      <c r="AC31" s="831"/>
      <c r="AD31" s="831"/>
      <c r="AE31" s="831"/>
      <c r="AF31" s="831"/>
      <c r="AG31" s="385" t="s">
        <v>278</v>
      </c>
    </row>
    <row r="32" spans="1:36" ht="16.149999999999999" hidden="1" customHeight="1" outlineLevel="1">
      <c r="A32" s="357"/>
      <c r="B32" s="837" t="s">
        <v>446</v>
      </c>
      <c r="C32" s="838"/>
      <c r="D32" s="838"/>
      <c r="E32" s="838"/>
      <c r="F32" s="838"/>
      <c r="G32" s="838"/>
      <c r="H32" s="838"/>
      <c r="I32" s="838"/>
      <c r="J32" s="838"/>
      <c r="K32" s="838"/>
      <c r="L32" s="838"/>
      <c r="M32" s="838"/>
      <c r="N32" s="838"/>
      <c r="O32" s="838"/>
      <c r="P32" s="838"/>
      <c r="Q32" s="838"/>
      <c r="R32" s="839"/>
      <c r="S32" s="840">
        <f>SUM(S28:X31)</f>
        <v>0</v>
      </c>
      <c r="T32" s="841"/>
      <c r="U32" s="841"/>
      <c r="V32" s="841"/>
      <c r="W32" s="841"/>
      <c r="X32" s="841"/>
      <c r="Y32" s="384" t="s">
        <v>278</v>
      </c>
      <c r="Z32" s="842">
        <f>SUM(Z28:AF31)</f>
        <v>0</v>
      </c>
      <c r="AA32" s="843"/>
      <c r="AB32" s="843"/>
      <c r="AC32" s="843"/>
      <c r="AD32" s="843"/>
      <c r="AE32" s="843"/>
      <c r="AF32" s="843"/>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44"/>
      <c r="AD33" s="844"/>
      <c r="AE33" s="844"/>
      <c r="AF33" s="844"/>
      <c r="AG33" s="367"/>
    </row>
    <row r="34" spans="1:43" ht="16.149999999999999" hidden="1" customHeight="1" outlineLevel="1">
      <c r="A34" s="357"/>
      <c r="B34" s="816" t="s">
        <v>436</v>
      </c>
      <c r="C34" s="817"/>
      <c r="D34" s="817"/>
      <c r="E34" s="817"/>
      <c r="F34" s="817"/>
      <c r="G34" s="817"/>
      <c r="H34" s="817"/>
      <c r="I34" s="817"/>
      <c r="J34" s="817"/>
      <c r="K34" s="817"/>
      <c r="L34" s="817"/>
      <c r="M34" s="817"/>
      <c r="N34" s="817"/>
      <c r="O34" s="817"/>
      <c r="P34" s="817"/>
      <c r="Q34" s="817"/>
      <c r="R34" s="818"/>
      <c r="S34" s="816" t="s">
        <v>495</v>
      </c>
      <c r="T34" s="817"/>
      <c r="U34" s="817"/>
      <c r="V34" s="817"/>
      <c r="W34" s="817"/>
      <c r="X34" s="817"/>
      <c r="Y34" s="818"/>
      <c r="Z34" s="817" t="s">
        <v>496</v>
      </c>
      <c r="AA34" s="817"/>
      <c r="AB34" s="817"/>
      <c r="AC34" s="817"/>
      <c r="AD34" s="817"/>
      <c r="AE34" s="817"/>
      <c r="AF34" s="817"/>
      <c r="AG34" s="819"/>
    </row>
    <row r="35" spans="1:43" ht="16.149999999999999" hidden="1" customHeight="1" outlineLevel="1">
      <c r="A35" s="357"/>
      <c r="B35" s="358" t="s">
        <v>438</v>
      </c>
      <c r="C35" s="359" t="s">
        <v>15</v>
      </c>
      <c r="D35" s="822" t="str">
        <f>IF(D22="","",D22)</f>
        <v/>
      </c>
      <c r="E35" s="822"/>
      <c r="F35" s="360" t="s">
        <v>16</v>
      </c>
      <c r="G35" s="822" t="str">
        <f>IF(G22="","",G22)</f>
        <v/>
      </c>
      <c r="H35" s="822"/>
      <c r="I35" s="360" t="s">
        <v>264</v>
      </c>
      <c r="J35" s="360" t="s">
        <v>439</v>
      </c>
      <c r="K35" s="360" t="s">
        <v>440</v>
      </c>
      <c r="L35" s="360"/>
      <c r="M35" s="827" t="str">
        <f>IF(M22="","",M22)</f>
        <v/>
      </c>
      <c r="N35" s="827"/>
      <c r="O35" s="361" t="s">
        <v>16</v>
      </c>
      <c r="P35" s="827" t="str">
        <f>IF(P22="","",P22)</f>
        <v/>
      </c>
      <c r="Q35" s="827"/>
      <c r="R35" s="361" t="s">
        <v>264</v>
      </c>
      <c r="S35" s="833" t="str">
        <f>IFERROR(S28*Z22*10,"")</f>
        <v/>
      </c>
      <c r="T35" s="834"/>
      <c r="U35" s="834"/>
      <c r="V35" s="834"/>
      <c r="W35" s="834"/>
      <c r="X35" s="834"/>
      <c r="Y35" s="384" t="s">
        <v>270</v>
      </c>
      <c r="Z35" s="835" t="str">
        <f>IFERROR(Z28*AD22*10,"")</f>
        <v/>
      </c>
      <c r="AA35" s="836"/>
      <c r="AB35" s="836"/>
      <c r="AC35" s="836"/>
      <c r="AD35" s="836"/>
      <c r="AE35" s="836"/>
      <c r="AF35" s="836"/>
      <c r="AG35" s="385" t="s">
        <v>270</v>
      </c>
    </row>
    <row r="36" spans="1:43" ht="16.149999999999999" hidden="1" customHeight="1" outlineLevel="1">
      <c r="A36" s="357"/>
      <c r="B36" s="358" t="s">
        <v>441</v>
      </c>
      <c r="C36" s="359" t="s">
        <v>15</v>
      </c>
      <c r="D36" s="827" t="str">
        <f>IF(D23="","",D23)</f>
        <v/>
      </c>
      <c r="E36" s="827"/>
      <c r="F36" s="360" t="s">
        <v>16</v>
      </c>
      <c r="G36" s="827" t="str">
        <f>IF(G23="","",G23)</f>
        <v/>
      </c>
      <c r="H36" s="827"/>
      <c r="I36" s="360" t="s">
        <v>264</v>
      </c>
      <c r="J36" s="360" t="s">
        <v>439</v>
      </c>
      <c r="K36" s="360" t="s">
        <v>440</v>
      </c>
      <c r="L36" s="360"/>
      <c r="M36" s="827" t="str">
        <f>IF(M23="","",M23)</f>
        <v/>
      </c>
      <c r="N36" s="827"/>
      <c r="O36" s="361" t="s">
        <v>16</v>
      </c>
      <c r="P36" s="827" t="str">
        <f>IF(P23="","",P23)</f>
        <v/>
      </c>
      <c r="Q36" s="827"/>
      <c r="R36" s="361" t="s">
        <v>264</v>
      </c>
      <c r="S36" s="833" t="str">
        <f t="shared" ref="S36:S38" si="0">IFERROR(S29*Z23*10,"")</f>
        <v/>
      </c>
      <c r="T36" s="834"/>
      <c r="U36" s="834"/>
      <c r="V36" s="834"/>
      <c r="W36" s="834"/>
      <c r="X36" s="834"/>
      <c r="Y36" s="384" t="s">
        <v>270</v>
      </c>
      <c r="Z36" s="835" t="str">
        <f t="shared" ref="Z36:Z37" si="1">IFERROR(Z29*AD23*10,"")</f>
        <v/>
      </c>
      <c r="AA36" s="836"/>
      <c r="AB36" s="836"/>
      <c r="AC36" s="836"/>
      <c r="AD36" s="836"/>
      <c r="AE36" s="836"/>
      <c r="AF36" s="836"/>
      <c r="AG36" s="385" t="s">
        <v>270</v>
      </c>
    </row>
    <row r="37" spans="1:43" ht="16.149999999999999" hidden="1" customHeight="1" outlineLevel="1">
      <c r="A37" s="357"/>
      <c r="B37" s="358" t="s">
        <v>442</v>
      </c>
      <c r="C37" s="359" t="s">
        <v>15</v>
      </c>
      <c r="D37" s="827" t="str">
        <f>IF(D24="","",D24)</f>
        <v/>
      </c>
      <c r="E37" s="827"/>
      <c r="F37" s="360" t="s">
        <v>16</v>
      </c>
      <c r="G37" s="827" t="str">
        <f>IF(G24="","",G24)</f>
        <v/>
      </c>
      <c r="H37" s="827"/>
      <c r="I37" s="360" t="s">
        <v>264</v>
      </c>
      <c r="J37" s="360" t="s">
        <v>439</v>
      </c>
      <c r="K37" s="360" t="s">
        <v>440</v>
      </c>
      <c r="L37" s="360"/>
      <c r="M37" s="827" t="str">
        <f>IF(M24="","",M24)</f>
        <v/>
      </c>
      <c r="N37" s="827"/>
      <c r="O37" s="361" t="s">
        <v>16</v>
      </c>
      <c r="P37" s="827" t="str">
        <f>IF(P24="","",P24)</f>
        <v/>
      </c>
      <c r="Q37" s="827"/>
      <c r="R37" s="361" t="s">
        <v>264</v>
      </c>
      <c r="S37" s="833" t="str">
        <f t="shared" si="0"/>
        <v/>
      </c>
      <c r="T37" s="834"/>
      <c r="U37" s="834"/>
      <c r="V37" s="834"/>
      <c r="W37" s="834"/>
      <c r="X37" s="834"/>
      <c r="Y37" s="384" t="s">
        <v>270</v>
      </c>
      <c r="Z37" s="835" t="str">
        <f t="shared" si="1"/>
        <v/>
      </c>
      <c r="AA37" s="836"/>
      <c r="AB37" s="836"/>
      <c r="AC37" s="836"/>
      <c r="AD37" s="836"/>
      <c r="AE37" s="836"/>
      <c r="AF37" s="836"/>
      <c r="AG37" s="385" t="s">
        <v>270</v>
      </c>
    </row>
    <row r="38" spans="1:43" ht="16.149999999999999" hidden="1" customHeight="1" outlineLevel="1">
      <c r="A38" s="357"/>
      <c r="B38" s="368" t="s">
        <v>443</v>
      </c>
      <c r="C38" s="369" t="s">
        <v>15</v>
      </c>
      <c r="D38" s="827" t="str">
        <f>IF(D25="","",D25)</f>
        <v/>
      </c>
      <c r="E38" s="827"/>
      <c r="F38" s="360" t="s">
        <v>16</v>
      </c>
      <c r="G38" s="827" t="str">
        <f>IF(G25="","",G25)</f>
        <v/>
      </c>
      <c r="H38" s="827"/>
      <c r="I38" s="360" t="s">
        <v>264</v>
      </c>
      <c r="J38" s="360" t="s">
        <v>439</v>
      </c>
      <c r="K38" s="360" t="s">
        <v>440</v>
      </c>
      <c r="L38" s="360"/>
      <c r="M38" s="827" t="str">
        <f>IF(M25="","",M25)</f>
        <v/>
      </c>
      <c r="N38" s="827"/>
      <c r="O38" s="361" t="s">
        <v>16</v>
      </c>
      <c r="P38" s="827" t="str">
        <f>IF(P25="","",P25)</f>
        <v/>
      </c>
      <c r="Q38" s="827"/>
      <c r="R38" s="361" t="s">
        <v>264</v>
      </c>
      <c r="S38" s="833" t="str">
        <f t="shared" si="0"/>
        <v/>
      </c>
      <c r="T38" s="834"/>
      <c r="U38" s="834"/>
      <c r="V38" s="834"/>
      <c r="W38" s="834"/>
      <c r="X38" s="834"/>
      <c r="Y38" s="384" t="s">
        <v>270</v>
      </c>
      <c r="Z38" s="835" t="str">
        <f>IFERROR(Z31*AD25*10,"")</f>
        <v/>
      </c>
      <c r="AA38" s="836"/>
      <c r="AB38" s="836"/>
      <c r="AC38" s="836"/>
      <c r="AD38" s="836"/>
      <c r="AE38" s="836"/>
      <c r="AF38" s="836"/>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45">
        <v>1</v>
      </c>
      <c r="AA39" s="823"/>
      <c r="AB39" s="823"/>
      <c r="AC39" s="823"/>
      <c r="AD39" s="823"/>
      <c r="AE39" s="823"/>
      <c r="AF39" s="823"/>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45">
        <v>2</v>
      </c>
      <c r="AA40" s="823"/>
      <c r="AB40" s="823"/>
      <c r="AC40" s="823"/>
      <c r="AD40" s="823"/>
      <c r="AE40" s="823"/>
      <c r="AF40" s="823"/>
      <c r="AG40" s="385" t="s">
        <v>270</v>
      </c>
      <c r="AH40" s="215"/>
      <c r="AI40" s="215"/>
      <c r="AJ40" s="215"/>
      <c r="AK40" s="215"/>
      <c r="AL40" s="215"/>
      <c r="AM40" s="215"/>
      <c r="AN40" s="215"/>
      <c r="AO40" s="215"/>
      <c r="AP40" s="215"/>
      <c r="AQ40" s="215"/>
    </row>
    <row r="41" spans="1:43" ht="16.149999999999999" hidden="1" customHeight="1" outlineLevel="1" thickBot="1">
      <c r="A41" s="370"/>
      <c r="B41" s="846" t="s">
        <v>446</v>
      </c>
      <c r="C41" s="847"/>
      <c r="D41" s="847"/>
      <c r="E41" s="847"/>
      <c r="F41" s="847"/>
      <c r="G41" s="847"/>
      <c r="H41" s="847"/>
      <c r="I41" s="847"/>
      <c r="J41" s="847"/>
      <c r="K41" s="847"/>
      <c r="L41" s="847"/>
      <c r="M41" s="847"/>
      <c r="N41" s="847"/>
      <c r="O41" s="847"/>
      <c r="P41" s="847"/>
      <c r="Q41" s="847"/>
      <c r="R41" s="847"/>
      <c r="S41" s="847"/>
      <c r="T41" s="847"/>
      <c r="U41" s="847"/>
      <c r="V41" s="847"/>
      <c r="W41" s="847"/>
      <c r="X41" s="847"/>
      <c r="Y41" s="848"/>
      <c r="Z41" s="849">
        <f>IFERROR(SUM(S35:X38)+SUM(Z35:AF38)-Z39+Z40,0)</f>
        <v>1</v>
      </c>
      <c r="AA41" s="850"/>
      <c r="AB41" s="850"/>
      <c r="AC41" s="850"/>
      <c r="AD41" s="850"/>
      <c r="AE41" s="850"/>
      <c r="AF41" s="850"/>
      <c r="AG41" s="37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2">
        <v>50000</v>
      </c>
      <c r="AC43" s="852"/>
      <c r="AD43" s="852"/>
      <c r="AE43" s="852"/>
      <c r="AF43" s="852"/>
      <c r="AG43" s="310" t="s">
        <v>270</v>
      </c>
    </row>
    <row r="44" spans="1:43" ht="15.6"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3">
        <v>10000</v>
      </c>
      <c r="AC44" s="853"/>
      <c r="AD44" s="853"/>
      <c r="AE44" s="853"/>
      <c r="AF44" s="853"/>
      <c r="AG44" s="313" t="s">
        <v>270</v>
      </c>
    </row>
    <row r="45" spans="1:43" ht="15.6"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4">
        <f>SUM(AB43:AF44)</f>
        <v>60000</v>
      </c>
      <c r="AC46" s="854"/>
      <c r="AD46" s="854"/>
      <c r="AE46" s="854"/>
      <c r="AF46" s="854"/>
      <c r="AG46" s="316" t="s">
        <v>270</v>
      </c>
    </row>
    <row r="47" spans="1:43" ht="15.6"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2">
        <v>1000</v>
      </c>
      <c r="AC49" s="852"/>
      <c r="AD49" s="852"/>
      <c r="AE49" s="852"/>
      <c r="AF49" s="852"/>
      <c r="AG49" s="310" t="s">
        <v>270</v>
      </c>
    </row>
    <row r="50" spans="1:43" ht="15.6"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3">
        <v>2000</v>
      </c>
      <c r="AC50" s="853"/>
      <c r="AD50" s="853"/>
      <c r="AE50" s="853"/>
      <c r="AF50" s="853"/>
      <c r="AG50" s="313" t="s">
        <v>270</v>
      </c>
    </row>
    <row r="51" spans="1:43" ht="15.6"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55">
        <f>AB46-AB49+AB50</f>
        <v>61000</v>
      </c>
      <c r="AC53" s="855"/>
      <c r="AD53" s="855"/>
      <c r="AE53" s="855"/>
      <c r="AF53" s="855"/>
      <c r="AG53" s="392" t="s">
        <v>270</v>
      </c>
    </row>
    <row r="54" spans="1:43" ht="15.6" customHeight="1" thickBot="1">
      <c r="A54" s="856" t="s">
        <v>1626</v>
      </c>
      <c r="B54" s="788"/>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857"/>
      <c r="AC54" s="857"/>
      <c r="AD54" s="857"/>
      <c r="AE54" s="857"/>
      <c r="AF54" s="85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89" t="str">
        <f>IF(AH54=TRUE,"問題なし","問題あり")</f>
        <v>問題なし</v>
      </c>
      <c r="AC55" s="789"/>
      <c r="AD55" s="789"/>
      <c r="AE55" s="789"/>
      <c r="AF55" s="789"/>
      <c r="AG55" s="380"/>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66">
        <v>100000</v>
      </c>
      <c r="AC59" s="666"/>
      <c r="AD59" s="666"/>
      <c r="AE59" s="666"/>
      <c r="AF59" s="666"/>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51"/>
      <c r="AC60" s="851"/>
      <c r="AD60" s="851"/>
      <c r="AE60" s="851"/>
      <c r="AF60" s="851"/>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43">
        <f>Z41</f>
        <v>1</v>
      </c>
      <c r="AC61" s="843"/>
      <c r="AD61" s="843"/>
      <c r="AE61" s="843"/>
      <c r="AF61" s="843"/>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61"/>
      <c r="AC62" s="861"/>
      <c r="AD62" s="861"/>
      <c r="AE62" s="861"/>
      <c r="AF62" s="861"/>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61"/>
      <c r="AC63" s="861"/>
      <c r="AD63" s="861"/>
      <c r="AE63" s="861"/>
      <c r="AF63" s="861"/>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63">
        <v>90000</v>
      </c>
      <c r="AC64" s="663"/>
      <c r="AD64" s="663"/>
      <c r="AE64" s="663"/>
      <c r="AF64" s="663"/>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63">
        <v>0</v>
      </c>
      <c r="AC65" s="663"/>
      <c r="AD65" s="663"/>
      <c r="AE65" s="663"/>
      <c r="AF65" s="663"/>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62">
        <f>AB59-SUM(AB64:AF65)</f>
        <v>10000</v>
      </c>
      <c r="AC66" s="862"/>
      <c r="AD66" s="862"/>
      <c r="AE66" s="862"/>
      <c r="AF66" s="862"/>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58"/>
      <c r="AC67" s="858"/>
      <c r="AD67" s="858"/>
      <c r="AE67" s="858"/>
      <c r="AF67" s="858"/>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59" t="str">
        <f>IF(AH67=TRUE,"問題なし","問題あり")</f>
        <v>問題あり</v>
      </c>
      <c r="AC68" s="859"/>
      <c r="AD68" s="859"/>
      <c r="AE68" s="859"/>
      <c r="AF68" s="859"/>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60">
        <f>'（別添）_計画書（歯科診療所及びⅡを算定する有床診療所）'!AB69</f>
        <v>0</v>
      </c>
      <c r="AC89" s="860"/>
      <c r="AD89" s="860"/>
      <c r="AE89" s="860"/>
      <c r="AF89" s="86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67">
        <f>'（別添）_計画書（歯科診療所及びⅡを算定する有床診療所）'!AB70</f>
        <v>0</v>
      </c>
      <c r="AC90" s="667"/>
      <c r="AD90" s="667"/>
      <c r="AE90" s="667"/>
      <c r="AF90" s="66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31">
        <v>1640000</v>
      </c>
      <c r="AC91" s="631"/>
      <c r="AD91" s="631"/>
      <c r="AE91" s="631"/>
      <c r="AF91" s="63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32">
        <f>AB91-AB90</f>
        <v>1640000</v>
      </c>
      <c r="AC92" s="632"/>
      <c r="AD92" s="632"/>
      <c r="AE92" s="632"/>
      <c r="AF92" s="63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63">
        <v>0</v>
      </c>
      <c r="AC93" s="863"/>
      <c r="AD93" s="863"/>
      <c r="AE93" s="863"/>
      <c r="AF93" s="863"/>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64">
        <v>40000</v>
      </c>
      <c r="AC94" s="864"/>
      <c r="AD94" s="864"/>
      <c r="AE94" s="864"/>
      <c r="AF94" s="864"/>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36">
        <f>IFERROR(AB94/AB90*100,0)</f>
        <v>0</v>
      </c>
      <c r="AC95" s="736"/>
      <c r="AD95" s="736"/>
      <c r="AE95" s="736"/>
      <c r="AF95" s="736"/>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25"/>
      <c r="AB97" s="625"/>
      <c r="AC97" s="625"/>
      <c r="AD97" s="625"/>
      <c r="AE97" s="625"/>
      <c r="AF97" s="625"/>
      <c r="AG97" s="625"/>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60">
        <f>'（別添）_計画書（歯科診療所及びⅡを算定する有床診療所）'!AB78</f>
        <v>0</v>
      </c>
      <c r="AC98" s="860"/>
      <c r="AD98" s="860"/>
      <c r="AE98" s="860"/>
      <c r="AF98" s="860"/>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67">
        <f>'（別添）_計画書（歯科診療所及びⅡを算定する有床診療所）'!AB79</f>
        <v>0</v>
      </c>
      <c r="AC99" s="667"/>
      <c r="AD99" s="667"/>
      <c r="AE99" s="667"/>
      <c r="AF99" s="667"/>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31"/>
      <c r="AC100" s="631"/>
      <c r="AD100" s="631"/>
      <c r="AE100" s="631"/>
      <c r="AF100" s="63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32">
        <f>AB100-AB99</f>
        <v>0</v>
      </c>
      <c r="AC101" s="632"/>
      <c r="AD101" s="632"/>
      <c r="AE101" s="632"/>
      <c r="AF101" s="63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63"/>
      <c r="AC102" s="863"/>
      <c r="AD102" s="863"/>
      <c r="AE102" s="863"/>
      <c r="AF102" s="863"/>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64"/>
      <c r="AC103" s="864"/>
      <c r="AD103" s="864"/>
      <c r="AE103" s="864"/>
      <c r="AF103" s="86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36">
        <f>IFERROR(AB103/AB99*100,0)</f>
        <v>0</v>
      </c>
      <c r="AC104" s="736"/>
      <c r="AD104" s="736"/>
      <c r="AE104" s="736"/>
      <c r="AF104" s="736"/>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25"/>
      <c r="AB106" s="625"/>
      <c r="AC106" s="625"/>
      <c r="AD106" s="625"/>
      <c r="AE106" s="625"/>
      <c r="AF106" s="625"/>
      <c r="AG106" s="625"/>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60">
        <f>'（別添）_計画書（歯科診療所及びⅡを算定する有床診療所）'!AB87</f>
        <v>0</v>
      </c>
      <c r="AC107" s="860"/>
      <c r="AD107" s="860"/>
      <c r="AE107" s="860"/>
      <c r="AF107" s="860"/>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67">
        <f>'（別添）_計画書（歯科診療所及びⅡを算定する有床診療所）'!AB88</f>
        <v>0</v>
      </c>
      <c r="AC108" s="667"/>
      <c r="AD108" s="667"/>
      <c r="AE108" s="667"/>
      <c r="AF108" s="667"/>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31"/>
      <c r="AC109" s="631"/>
      <c r="AD109" s="631"/>
      <c r="AE109" s="631"/>
      <c r="AF109" s="63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32">
        <f>AB109-AB108</f>
        <v>0</v>
      </c>
      <c r="AC110" s="632"/>
      <c r="AD110" s="632"/>
      <c r="AE110" s="632"/>
      <c r="AF110" s="63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63"/>
      <c r="AC111" s="863"/>
      <c r="AD111" s="863"/>
      <c r="AE111" s="863"/>
      <c r="AF111" s="863"/>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64"/>
      <c r="AC112" s="864"/>
      <c r="AD112" s="864"/>
      <c r="AE112" s="864"/>
      <c r="AF112" s="86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36">
        <f>IFERROR(AB112/AB108*100,0)</f>
        <v>0</v>
      </c>
      <c r="AC113" s="736"/>
      <c r="AD113" s="736"/>
      <c r="AE113" s="736"/>
      <c r="AF113" s="736"/>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25"/>
      <c r="AB115" s="625"/>
      <c r="AC115" s="625"/>
      <c r="AD115" s="625"/>
      <c r="AE115" s="625"/>
      <c r="AF115" s="625"/>
      <c r="AG115" s="625"/>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60">
        <f>'（別添）_計画書（歯科診療所及びⅡを算定する有床診療所）'!AB96</f>
        <v>0</v>
      </c>
      <c r="AC116" s="860"/>
      <c r="AD116" s="860"/>
      <c r="AE116" s="860"/>
      <c r="AF116" s="860"/>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67">
        <f>'（別添）_計画書（歯科診療所及びⅡを算定する有床診療所）'!AB97</f>
        <v>0</v>
      </c>
      <c r="AC117" s="667"/>
      <c r="AD117" s="667"/>
      <c r="AE117" s="667"/>
      <c r="AF117" s="667"/>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31"/>
      <c r="AC118" s="631"/>
      <c r="AD118" s="631"/>
      <c r="AE118" s="631"/>
      <c r="AF118" s="63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32">
        <f>AB118-AB117</f>
        <v>0</v>
      </c>
      <c r="AC119" s="632"/>
      <c r="AD119" s="632"/>
      <c r="AE119" s="632"/>
      <c r="AF119" s="63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63"/>
      <c r="AC120" s="863"/>
      <c r="AD120" s="863"/>
      <c r="AE120" s="863"/>
      <c r="AF120" s="86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64"/>
      <c r="AC121" s="864"/>
      <c r="AD121" s="864"/>
      <c r="AE121" s="864"/>
      <c r="AF121" s="86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36">
        <f>IFERROR(AB121/AB117*100,0)</f>
        <v>0</v>
      </c>
      <c r="AC122" s="736"/>
      <c r="AD122" s="736"/>
      <c r="AE122" s="736"/>
      <c r="AF122" s="736"/>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25"/>
      <c r="AB124" s="625"/>
      <c r="AC124" s="625"/>
      <c r="AD124" s="625"/>
      <c r="AE124" s="625"/>
      <c r="AF124" s="625"/>
      <c r="AG124" s="625"/>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60">
        <f>'（別添）_計画書（歯科診療所及びⅡを算定する有床診療所）'!AB105</f>
        <v>0</v>
      </c>
      <c r="AC125" s="860"/>
      <c r="AD125" s="860"/>
      <c r="AE125" s="860"/>
      <c r="AF125" s="860"/>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67">
        <f>'（別添）_計画書（歯科診療所及びⅡを算定する有床診療所）'!AB106</f>
        <v>0</v>
      </c>
      <c r="AC126" s="667"/>
      <c r="AD126" s="667"/>
      <c r="AE126" s="667"/>
      <c r="AF126" s="667"/>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31"/>
      <c r="AC127" s="631"/>
      <c r="AD127" s="631"/>
      <c r="AE127" s="631"/>
      <c r="AF127" s="631"/>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32">
        <f>AB127-AB126</f>
        <v>0</v>
      </c>
      <c r="AC128" s="632"/>
      <c r="AD128" s="632"/>
      <c r="AE128" s="632"/>
      <c r="AF128" s="632"/>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63"/>
      <c r="AC129" s="863"/>
      <c r="AD129" s="863"/>
      <c r="AE129" s="863"/>
      <c r="AF129" s="863"/>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64"/>
      <c r="AC130" s="864"/>
      <c r="AD130" s="864"/>
      <c r="AE130" s="864"/>
      <c r="AF130" s="86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36">
        <f>IFERROR(AB130/AB126*100,0)</f>
        <v>0</v>
      </c>
      <c r="AC131" s="736"/>
      <c r="AD131" s="736"/>
      <c r="AE131" s="736"/>
      <c r="AF131" s="736"/>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21"/>
      <c r="AB134" s="621"/>
      <c r="AC134" s="621"/>
      <c r="AD134" s="621"/>
      <c r="AE134" s="621"/>
      <c r="AF134" s="621"/>
      <c r="AG134" s="621"/>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60">
        <f>'（別添）_計画書（歯科診療所及びⅡを算定する有床診療所）'!AB115</f>
        <v>0</v>
      </c>
      <c r="AC135" s="860"/>
      <c r="AD135" s="860"/>
      <c r="AE135" s="860"/>
      <c r="AF135" s="860"/>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67">
        <f>'（別添）_計画書（歯科診療所及びⅡを算定する有床診療所）'!AB116</f>
        <v>0</v>
      </c>
      <c r="AC136" s="667"/>
      <c r="AD136" s="667"/>
      <c r="AE136" s="667"/>
      <c r="AF136" s="667"/>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67">
        <f>'（別添）_計画書（歯科診療所及びⅡを算定する有床診療所）'!AB117</f>
        <v>0</v>
      </c>
      <c r="AC137" s="667"/>
      <c r="AD137" s="667"/>
      <c r="AE137" s="667"/>
      <c r="AF137" s="667"/>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39"/>
      <c r="AC138" s="639"/>
      <c r="AD138" s="639"/>
      <c r="AE138" s="639"/>
      <c r="AF138" s="639"/>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23">
        <f>205000*AB135</f>
        <v>0</v>
      </c>
      <c r="AC139" s="623"/>
      <c r="AD139" s="623"/>
      <c r="AE139" s="623"/>
      <c r="AF139" s="623"/>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38">
        <f>AB138-AB136</f>
        <v>0</v>
      </c>
      <c r="AC140" s="638"/>
      <c r="AD140" s="638"/>
      <c r="AE140" s="638"/>
      <c r="AF140" s="63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38">
        <f>AB139-AB137</f>
        <v>0</v>
      </c>
      <c r="AC141" s="638"/>
      <c r="AD141" s="638"/>
      <c r="AE141" s="638"/>
      <c r="AF141" s="63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23">
        <f>1000*AB135</f>
        <v>0</v>
      </c>
      <c r="AC142" s="623"/>
      <c r="AD142" s="623"/>
      <c r="AE142" s="623"/>
      <c r="AF142" s="623"/>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24">
        <f>AB141-AB142</f>
        <v>0</v>
      </c>
      <c r="AC143" s="624"/>
      <c r="AD143" s="624"/>
      <c r="AE143" s="624"/>
      <c r="AF143" s="624"/>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38">
        <f>IFERROR(AB143/AB137*100,0)</f>
        <v>0</v>
      </c>
      <c r="AC144" s="738"/>
      <c r="AD144" s="738"/>
      <c r="AE144" s="738"/>
      <c r="AF144" s="7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60">
        <f>'（別添）_計画書（歯科診療所及びⅡを算定する有床診療所）'!AB127</f>
        <v>0</v>
      </c>
      <c r="AC147" s="860"/>
      <c r="AD147" s="860"/>
      <c r="AE147" s="860"/>
      <c r="AF147" s="860"/>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67">
        <f>'（別添）_計画書（歯科診療所及びⅡを算定する有床診療所）'!AB128</f>
        <v>0</v>
      </c>
      <c r="AC148" s="667"/>
      <c r="AD148" s="667"/>
      <c r="AE148" s="667"/>
      <c r="AF148" s="667"/>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67">
        <f>'（別添）_計画書（歯科診療所及びⅡを算定する有床診療所）'!AB129</f>
        <v>0</v>
      </c>
      <c r="AC149" s="667"/>
      <c r="AD149" s="667"/>
      <c r="AE149" s="667"/>
      <c r="AF149" s="667"/>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39"/>
      <c r="AC150" s="639"/>
      <c r="AD150" s="639"/>
      <c r="AE150" s="639"/>
      <c r="AF150" s="639"/>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f>205000*AB147</f>
        <v>0</v>
      </c>
      <c r="AC151" s="623"/>
      <c r="AD151" s="623"/>
      <c r="AE151" s="623"/>
      <c r="AF151" s="623"/>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38">
        <f>AB150-AB148</f>
        <v>0</v>
      </c>
      <c r="AC152" s="638"/>
      <c r="AD152" s="638"/>
      <c r="AE152" s="638"/>
      <c r="AF152" s="63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38">
        <f>AB151-AB149</f>
        <v>0</v>
      </c>
      <c r="AC153" s="638"/>
      <c r="AD153" s="638"/>
      <c r="AE153" s="638"/>
      <c r="AF153" s="63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f>1000*AB147</f>
        <v>0</v>
      </c>
      <c r="AC154" s="623"/>
      <c r="AD154" s="623"/>
      <c r="AE154" s="623"/>
      <c r="AF154" s="623"/>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24">
        <f>AB153-AB154</f>
        <v>0</v>
      </c>
      <c r="AC155" s="624"/>
      <c r="AD155" s="624"/>
      <c r="AE155" s="624"/>
      <c r="AF155" s="624"/>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38">
        <f>IFERROR(AB155/AB149*100,0)</f>
        <v>0</v>
      </c>
      <c r="AC156" s="738"/>
      <c r="AD156" s="738"/>
      <c r="AE156" s="738"/>
      <c r="AF156" s="7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35">
        <v>7</v>
      </c>
      <c r="G160" s="635"/>
      <c r="H160" s="3" t="s">
        <v>16</v>
      </c>
      <c r="I160" s="635">
        <v>8</v>
      </c>
      <c r="J160" s="635"/>
      <c r="K160" s="3" t="s">
        <v>264</v>
      </c>
      <c r="L160" s="635">
        <v>4</v>
      </c>
      <c r="M160" s="635"/>
      <c r="N160" s="3" t="s">
        <v>18</v>
      </c>
      <c r="O160" s="3"/>
      <c r="P160" s="3"/>
      <c r="Q160" s="3" t="s">
        <v>489</v>
      </c>
      <c r="R160" s="3"/>
      <c r="S160" s="3"/>
      <c r="T160" s="3"/>
      <c r="U160" s="636" t="s">
        <v>1639</v>
      </c>
      <c r="V160" s="636"/>
      <c r="W160" s="636"/>
      <c r="X160" s="636"/>
      <c r="Y160" s="636"/>
      <c r="Z160" s="636"/>
      <c r="AA160" s="636"/>
      <c r="AB160" s="636"/>
      <c r="AC160" s="636"/>
      <c r="AD160" s="636"/>
      <c r="AE160" s="636"/>
      <c r="AF160" s="63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c r="A3" s="871" t="s">
        <v>522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row>
    <row r="4" spans="1:39">
      <c r="A4" s="122"/>
      <c r="B4" s="122"/>
      <c r="C4" s="122"/>
      <c r="D4" s="122"/>
      <c r="E4" s="122"/>
      <c r="G4" s="122"/>
      <c r="H4" s="122"/>
      <c r="I4" s="122"/>
    </row>
    <row r="5" spans="1:39">
      <c r="A5" s="35" t="s">
        <v>28</v>
      </c>
      <c r="B5" s="585" t="s">
        <v>29</v>
      </c>
      <c r="C5" s="585"/>
      <c r="D5" s="585"/>
      <c r="E5" s="585"/>
      <c r="F5" s="585"/>
      <c r="G5" s="585"/>
      <c r="H5" s="589" t="str">
        <f>IF(別添2!E6=0,"",別添2!E6)</f>
        <v/>
      </c>
      <c r="I5" s="589"/>
      <c r="J5" s="589"/>
      <c r="K5" s="589"/>
      <c r="L5" s="589"/>
      <c r="M5" s="589"/>
      <c r="N5" s="589"/>
      <c r="O5" s="589"/>
      <c r="P5" s="589"/>
      <c r="Q5" s="589"/>
      <c r="R5" s="589"/>
      <c r="S5" s="589"/>
      <c r="T5" s="58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595"/>
      <c r="I9" s="59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70"/>
      <c r="N18" s="870"/>
      <c r="O18" s="870"/>
      <c r="P18" s="870"/>
      <c r="Q18" s="870"/>
      <c r="R18" s="870"/>
      <c r="S18" s="870"/>
      <c r="T18" s="43" t="s">
        <v>100</v>
      </c>
      <c r="U18" s="44"/>
      <c r="V18" s="286"/>
      <c r="W18" s="285"/>
      <c r="X18" s="287"/>
      <c r="Y18" s="285"/>
      <c r="Z18" s="869"/>
      <c r="AA18" s="869"/>
      <c r="AB18" s="869"/>
      <c r="AC18" s="869"/>
      <c r="AD18" s="869"/>
      <c r="AE18" s="869"/>
      <c r="AF18" s="869"/>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9"/>
      <c r="AA30" s="869"/>
      <c r="AB30" s="869"/>
      <c r="AC30" s="869"/>
      <c r="AD30" s="869"/>
      <c r="AE30" s="869"/>
      <c r="AF30" s="86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9"/>
      <c r="AA32" s="869"/>
      <c r="AB32" s="869"/>
      <c r="AC32" s="869"/>
      <c r="AD32" s="869"/>
      <c r="AE32" s="869"/>
      <c r="AF32" s="86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9"/>
      <c r="AA34" s="869"/>
      <c r="AB34" s="869"/>
      <c r="AC34" s="869"/>
      <c r="AD34" s="869"/>
      <c r="AE34" s="869"/>
      <c r="AF34" s="869"/>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9"/>
      <c r="AA36" s="869"/>
      <c r="AB36" s="869"/>
      <c r="AC36" s="869"/>
      <c r="AD36" s="869"/>
      <c r="AE36" s="869"/>
      <c r="AF36" s="869"/>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9"/>
      <c r="AA38" s="869"/>
      <c r="AB38" s="869"/>
      <c r="AC38" s="869"/>
      <c r="AD38" s="869"/>
      <c r="AE38" s="869"/>
      <c r="AF38" s="869"/>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9"/>
      <c r="AA40" s="869"/>
      <c r="AB40" s="869"/>
      <c r="AC40" s="869"/>
      <c r="AD40" s="869"/>
      <c r="AE40" s="869"/>
      <c r="AF40" s="869"/>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9"/>
      <c r="AA42" s="869"/>
      <c r="AB42" s="869"/>
      <c r="AC42" s="869"/>
      <c r="AD42" s="869"/>
      <c r="AE42" s="869"/>
      <c r="AF42" s="869"/>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9"/>
      <c r="AA44" s="869"/>
      <c r="AB44" s="869"/>
      <c r="AC44" s="869"/>
      <c r="AD44" s="869"/>
      <c r="AE44" s="869"/>
      <c r="AF44" s="869"/>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5">
        <f>SUM(M29:S44)</f>
        <v>0</v>
      </c>
      <c r="N51" s="865"/>
      <c r="O51" s="865"/>
      <c r="P51" s="865"/>
      <c r="Q51" s="865"/>
      <c r="R51" s="865"/>
      <c r="S51" s="865"/>
      <c r="T51" s="43" t="s">
        <v>114</v>
      </c>
      <c r="U51" s="44"/>
      <c r="V51" s="292"/>
      <c r="W51" s="288"/>
      <c r="X51" s="291"/>
      <c r="Y51" s="288"/>
      <c r="Z51" s="866"/>
      <c r="AA51" s="866"/>
      <c r="AB51" s="866"/>
      <c r="AC51" s="866"/>
      <c r="AD51" s="866"/>
      <c r="AE51" s="866"/>
      <c r="AF51" s="86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5">
        <f>M30*AK30+M32*AK32+M34*AK34+M36*AK36+M38*AK38+M40*AK40+M42*AK42+M44*AK44</f>
        <v>0</v>
      </c>
      <c r="N53" s="865"/>
      <c r="O53" s="865"/>
      <c r="P53" s="865"/>
      <c r="Q53" s="865"/>
      <c r="R53" s="865"/>
      <c r="S53" s="865"/>
      <c r="T53" s="43" t="s">
        <v>129</v>
      </c>
      <c r="U53" s="44"/>
      <c r="V53" s="292"/>
      <c r="W53" s="288"/>
      <c r="X53" s="291"/>
      <c r="Y53" s="288"/>
      <c r="Z53" s="866"/>
      <c r="AA53" s="866"/>
      <c r="AB53" s="866"/>
      <c r="AC53" s="866"/>
      <c r="AD53" s="866"/>
      <c r="AE53" s="866"/>
      <c r="AF53" s="86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16" t="e">
        <f>ROUNDDOWN(M53*10/M18,4)</f>
        <v>#DIV/0!</v>
      </c>
      <c r="N56" s="616"/>
      <c r="O56" s="616"/>
      <c r="P56" s="616"/>
      <c r="Q56" s="616"/>
      <c r="R56" s="616"/>
      <c r="S56" s="616"/>
      <c r="T56" s="43"/>
      <c r="U56" s="44"/>
      <c r="V56" s="292"/>
      <c r="W56" s="288"/>
      <c r="X56" s="291"/>
      <c r="Y56" s="288"/>
      <c r="Z56" s="867"/>
      <c r="AA56" s="867"/>
      <c r="AB56" s="867"/>
      <c r="AC56" s="867"/>
      <c r="AD56" s="867"/>
      <c r="AE56" s="867"/>
      <c r="AF56" s="867"/>
      <c r="AG56" s="291"/>
    </row>
    <row r="57" spans="1:39" s="303" customFormat="1" ht="19.5">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0</v>
      </c>
      <c r="TE2" s="201">
        <f>'（別添）実績報告書（診療所）'!$R$18</f>
        <v>0</v>
      </c>
      <c r="TF2" s="201">
        <f>'（別添）実績報告書（診療所）'!$V$18</f>
        <v>1</v>
      </c>
      <c r="TG2" s="201">
        <f>+'（別添）実績報告書（診療所）'!$E$21</f>
        <v>0</v>
      </c>
      <c r="TH2" s="201">
        <f>+'（別添）実績報告書（診療所）'!$H$21</f>
        <v>0</v>
      </c>
      <c r="TI2" s="201">
        <f>+'（別添）実績報告書（診療所）'!$O$21</f>
        <v>0</v>
      </c>
      <c r="TJ2" s="201">
        <f>+'（別添）実績報告書（診療所）'!$R$21</f>
        <v>0</v>
      </c>
      <c r="TK2" s="201">
        <f>+'（別添）実績報告書（診療所）'!$V$21</f>
        <v>1</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0</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75"/>
  <cols>
    <col min="4" max="4" width="33.87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88" t="s">
        <v>55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ht="15" customHeight="1">
      <c r="A4" s="122"/>
      <c r="B4" s="122"/>
      <c r="C4" s="122"/>
      <c r="D4" s="122"/>
      <c r="E4" s="122"/>
      <c r="G4" s="122"/>
      <c r="H4" s="122"/>
      <c r="I4" s="122"/>
    </row>
    <row r="5" spans="1:39" ht="24.95" customHeight="1">
      <c r="A5" s="35" t="s">
        <v>28</v>
      </c>
      <c r="B5" s="585" t="s">
        <v>29</v>
      </c>
      <c r="C5" s="585"/>
      <c r="D5" s="585"/>
      <c r="E5" s="585"/>
      <c r="F5" s="585"/>
      <c r="G5" s="585"/>
      <c r="H5" s="589" t="str">
        <f>IF('様式95_外来・在宅ベースアップ評価料（Ⅰ）'!H5=0,"",'様式95_外来・在宅ベースアップ評価料（Ⅰ）'!H5)</f>
        <v/>
      </c>
      <c r="I5" s="589"/>
      <c r="J5" s="589"/>
      <c r="K5" s="589"/>
      <c r="L5" s="589"/>
      <c r="M5" s="589"/>
      <c r="N5" s="589"/>
      <c r="O5" s="589"/>
      <c r="P5" s="589"/>
      <c r="Q5" s="589"/>
      <c r="R5" s="589"/>
      <c r="S5" s="589"/>
      <c r="T5" s="589"/>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596"/>
      <c r="K15" s="595"/>
      <c r="L15" s="596" t="s">
        <v>61</v>
      </c>
      <c r="M15" s="596"/>
      <c r="N15" s="595"/>
      <c r="O15" s="596" t="s">
        <v>62</v>
      </c>
      <c r="P15" s="596"/>
      <c r="Q15" s="595"/>
      <c r="R15" s="596" t="s">
        <v>63</v>
      </c>
      <c r="S15" s="596"/>
      <c r="T15" s="595"/>
      <c r="U15" s="596" t="s">
        <v>64</v>
      </c>
      <c r="V15" s="596"/>
      <c r="W15" s="596"/>
    </row>
    <row r="16" spans="1:39" ht="24.95" customHeight="1">
      <c r="A16" s="35"/>
      <c r="B16" s="122"/>
      <c r="C16" s="122"/>
      <c r="D16" s="122"/>
      <c r="E16" s="122"/>
      <c r="F16" s="182"/>
      <c r="G16" s="121" t="s">
        <v>65</v>
      </c>
      <c r="H16" s="122"/>
      <c r="I16" s="122"/>
      <c r="J16" s="596"/>
      <c r="K16" s="595"/>
      <c r="L16" s="596"/>
      <c r="M16" s="596"/>
      <c r="N16" s="595"/>
      <c r="O16" s="596"/>
      <c r="P16" s="596"/>
      <c r="Q16" s="595"/>
      <c r="R16" s="596"/>
      <c r="S16" s="596"/>
      <c r="T16" s="595"/>
      <c r="U16" s="596"/>
      <c r="V16" s="596"/>
      <c r="W16" s="59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6" t="s">
        <v>69</v>
      </c>
      <c r="I20" s="607"/>
      <c r="J20" s="607"/>
      <c r="K20" s="608"/>
      <c r="L20" s="609" t="s">
        <v>70</v>
      </c>
      <c r="M20" s="609"/>
      <c r="N20" s="609"/>
      <c r="O20" s="60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6" t="s">
        <v>71</v>
      </c>
      <c r="I21" s="607"/>
      <c r="J21" s="607"/>
      <c r="K21" s="608"/>
      <c r="L21" s="610" t="s">
        <v>71</v>
      </c>
      <c r="M21" s="604"/>
      <c r="N21" s="604"/>
      <c r="O21" s="61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6" t="s">
        <v>72</v>
      </c>
      <c r="I22" s="607"/>
      <c r="J22" s="607"/>
      <c r="K22" s="608"/>
      <c r="L22" s="612"/>
      <c r="M22" s="601"/>
      <c r="N22" s="601"/>
      <c r="O22" s="61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6" t="s">
        <v>73</v>
      </c>
      <c r="I23" s="607"/>
      <c r="J23" s="607"/>
      <c r="K23" s="608"/>
      <c r="L23" s="614"/>
      <c r="M23" s="603"/>
      <c r="N23" s="603"/>
      <c r="O23" s="61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6" t="s">
        <v>74</v>
      </c>
      <c r="I24" s="607"/>
      <c r="J24" s="607"/>
      <c r="K24" s="608"/>
      <c r="L24" s="610" t="s">
        <v>74</v>
      </c>
      <c r="M24" s="604"/>
      <c r="N24" s="604"/>
      <c r="O24" s="61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6" t="s">
        <v>75</v>
      </c>
      <c r="I25" s="607"/>
      <c r="J25" s="607"/>
      <c r="K25" s="608"/>
      <c r="L25" s="612"/>
      <c r="M25" s="601"/>
      <c r="N25" s="601"/>
      <c r="O25" s="61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6" t="s">
        <v>76</v>
      </c>
      <c r="I26" s="607"/>
      <c r="J26" s="607"/>
      <c r="K26" s="608"/>
      <c r="L26" s="614"/>
      <c r="M26" s="603"/>
      <c r="N26" s="603"/>
      <c r="O26" s="61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6" t="s">
        <v>77</v>
      </c>
      <c r="I27" s="607"/>
      <c r="J27" s="607"/>
      <c r="K27" s="608"/>
      <c r="L27" s="610" t="s">
        <v>77</v>
      </c>
      <c r="M27" s="604"/>
      <c r="N27" s="604"/>
      <c r="O27" s="61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6" t="s">
        <v>78</v>
      </c>
      <c r="I28" s="607"/>
      <c r="J28" s="607"/>
      <c r="K28" s="608"/>
      <c r="L28" s="612"/>
      <c r="M28" s="601"/>
      <c r="N28" s="601"/>
      <c r="O28" s="61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6" t="s">
        <v>79</v>
      </c>
      <c r="I29" s="607"/>
      <c r="J29" s="607"/>
      <c r="K29" s="608"/>
      <c r="L29" s="614"/>
      <c r="M29" s="603"/>
      <c r="N29" s="603"/>
      <c r="O29" s="61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6" t="s">
        <v>80</v>
      </c>
      <c r="I30" s="607"/>
      <c r="J30" s="607"/>
      <c r="K30" s="608"/>
      <c r="L30" s="610" t="s">
        <v>80</v>
      </c>
      <c r="M30" s="604"/>
      <c r="N30" s="604"/>
      <c r="O30" s="61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6" t="s">
        <v>81</v>
      </c>
      <c r="I31" s="607"/>
      <c r="J31" s="607"/>
      <c r="K31" s="608"/>
      <c r="L31" s="612"/>
      <c r="M31" s="601"/>
      <c r="N31" s="601"/>
      <c r="O31" s="61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6" t="s">
        <v>82</v>
      </c>
      <c r="I32" s="607"/>
      <c r="J32" s="607"/>
      <c r="K32" s="608"/>
      <c r="L32" s="614"/>
      <c r="M32" s="603"/>
      <c r="N32" s="603"/>
      <c r="O32" s="61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598"/>
      <c r="N47" s="598"/>
      <c r="O47" s="598"/>
      <c r="P47" s="598"/>
      <c r="Q47" s="598"/>
      <c r="R47" s="598"/>
      <c r="S47" s="598"/>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597">
        <f>SUM(M57:S72)</f>
        <v>0</v>
      </c>
      <c r="N79" s="597"/>
      <c r="O79" s="597"/>
      <c r="P79" s="597"/>
      <c r="Q79" s="597"/>
      <c r="R79" s="597"/>
      <c r="S79" s="597"/>
      <c r="T79" s="122" t="s">
        <v>114</v>
      </c>
      <c r="U79" s="34"/>
      <c r="V79" s="121" t="s">
        <v>101</v>
      </c>
      <c r="W79" s="34"/>
      <c r="X79" s="122"/>
      <c r="Y79" s="34"/>
      <c r="Z79" s="597">
        <f>SUM(Z57:AF72)</f>
        <v>0</v>
      </c>
      <c r="AA79" s="597"/>
      <c r="AB79" s="597"/>
      <c r="AC79" s="597"/>
      <c r="AD79" s="597"/>
      <c r="AE79" s="597"/>
      <c r="AF79" s="59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597">
        <f>M58*AK58+M60*AK60+M62*AK62+M64*AK64+M66*AK66+M68*AK68+M70*AK70+M72*AK72</f>
        <v>0</v>
      </c>
      <c r="N81" s="597"/>
      <c r="O81" s="597"/>
      <c r="P81" s="597"/>
      <c r="Q81" s="597"/>
      <c r="R81" s="597"/>
      <c r="S81" s="597"/>
      <c r="T81" s="122" t="s">
        <v>129</v>
      </c>
      <c r="U81" s="34"/>
      <c r="V81" s="121" t="s">
        <v>101</v>
      </c>
      <c r="W81" s="34"/>
      <c r="X81" s="122"/>
      <c r="Y81" s="34"/>
      <c r="Z81" s="597">
        <f>Z58*AK58+Z60*AK60+Z62*AK62+Z64*AK64+Z66*AK66+Z68*AK68+Z70*AK70+Z72*AK72</f>
        <v>0</v>
      </c>
      <c r="AA81" s="597"/>
      <c r="AB81" s="597"/>
      <c r="AC81" s="597"/>
      <c r="AD81" s="597"/>
      <c r="AE81" s="597"/>
      <c r="AF81" s="59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16" t="str">
        <f>IFERROR(ROUNDDOWN(M81*10/M47,4),"")</f>
        <v/>
      </c>
      <c r="N84" s="616"/>
      <c r="O84" s="616"/>
      <c r="P84" s="616"/>
      <c r="Q84" s="616"/>
      <c r="R84" s="616"/>
      <c r="S84" s="616"/>
      <c r="T84" s="122"/>
      <c r="U84" s="34"/>
      <c r="V84" s="121" t="s">
        <v>101</v>
      </c>
      <c r="W84" s="34"/>
      <c r="X84" s="122"/>
      <c r="Y84" s="34"/>
      <c r="Z84" s="600" t="str">
        <f>IFERROR(Z81*10/Z47,"")</f>
        <v/>
      </c>
      <c r="AA84" s="600"/>
      <c r="AB84" s="600"/>
      <c r="AC84" s="600"/>
      <c r="AD84" s="600"/>
      <c r="AE84" s="600"/>
      <c r="AF84" s="60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599" t="str">
        <f>IFERROR(IF((M47*1.2%-(M81*10))/(((M58+M62+M64+M66+M70+M72)*8+M60+M68)*10)&lt;0,0,(M47*1.2%-(M81*10))/(((M58+M62+M64+M66+M70+M72)*8+M60+M68)*10)),"")</f>
        <v/>
      </c>
      <c r="N87" s="599"/>
      <c r="O87" s="599"/>
      <c r="P87" s="599"/>
      <c r="Q87" s="599"/>
      <c r="R87" s="599"/>
      <c r="S87" s="599"/>
      <c r="T87" s="122"/>
      <c r="V87" s="121" t="s">
        <v>101</v>
      </c>
      <c r="Z87" s="599" t="str">
        <f>IFERROR(IF((Z47*1.2%-(Z81*10))/(((Z58+Z62+Z64+Z66+Z70+Z72)*8+Z60+Z68)*10)&lt;0,0,(Z47*1.2%-(Z81*10))/(((Z58+Z62+Z64+Z66+Z70+Z72)*8+Z60+Z68)*10)),"")</f>
        <v/>
      </c>
      <c r="AA87" s="599"/>
      <c r="AB87" s="599"/>
      <c r="AC87" s="599"/>
      <c r="AD87" s="599"/>
      <c r="AE87" s="599"/>
      <c r="AF87" s="59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596" t="s">
        <v>135</v>
      </c>
      <c r="C89" s="596"/>
      <c r="D89" s="596"/>
      <c r="E89" s="596"/>
      <c r="F89" s="601" t="s">
        <v>136</v>
      </c>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row>
    <row r="90" spans="1:37" ht="20.100000000000001" customHeight="1">
      <c r="A90" s="35"/>
      <c r="B90" s="596"/>
      <c r="C90" s="596"/>
      <c r="D90" s="596"/>
      <c r="E90" s="596"/>
      <c r="F90" s="603" t="s">
        <v>137</v>
      </c>
      <c r="G90" s="603"/>
      <c r="H90" s="603"/>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row>
    <row r="91" spans="1:37" ht="20.100000000000001" customHeight="1">
      <c r="A91" s="35"/>
      <c r="B91" s="596"/>
      <c r="C91" s="596"/>
      <c r="D91" s="596"/>
      <c r="E91" s="596"/>
      <c r="G91" s="74"/>
      <c r="H91" s="74"/>
      <c r="I91" s="74"/>
      <c r="J91" s="604" t="s">
        <v>138</v>
      </c>
      <c r="K91" s="604"/>
      <c r="L91" s="604"/>
      <c r="M91" s="604"/>
      <c r="N91" s="604"/>
      <c r="O91" s="604"/>
      <c r="P91" s="604"/>
      <c r="Q91" s="604"/>
      <c r="R91" s="604"/>
      <c r="S91" s="604"/>
      <c r="T91" s="604"/>
      <c r="U91" s="604"/>
      <c r="V91" s="604"/>
      <c r="W91" s="604"/>
      <c r="X91" s="604"/>
      <c r="Y91" s="604"/>
      <c r="Z91" s="604"/>
      <c r="AA91" s="604"/>
      <c r="AB91" s="604"/>
      <c r="AC91" s="604"/>
      <c r="AD91" s="604"/>
      <c r="AE91" s="74"/>
      <c r="AF91" s="74"/>
      <c r="AG91" s="74"/>
      <c r="AH91" s="74"/>
    </row>
    <row r="92" spans="1:37" ht="20.100000000000001" customHeight="1">
      <c r="A92" s="35"/>
      <c r="B92" s="596"/>
      <c r="C92" s="596"/>
      <c r="D92" s="596"/>
      <c r="E92" s="596"/>
      <c r="G92" s="73"/>
      <c r="H92" s="73"/>
      <c r="I92" s="73"/>
      <c r="J92" s="605" t="s">
        <v>139</v>
      </c>
      <c r="K92" s="605"/>
      <c r="L92" s="605"/>
      <c r="M92" s="605"/>
      <c r="N92" s="605"/>
      <c r="O92" s="605"/>
      <c r="P92" s="605"/>
      <c r="Q92" s="605"/>
      <c r="R92" s="605"/>
      <c r="S92" s="605"/>
      <c r="T92" s="605"/>
      <c r="U92" s="605"/>
      <c r="V92" s="605"/>
      <c r="W92" s="605"/>
      <c r="X92" s="605"/>
      <c r="Y92" s="605"/>
      <c r="Z92" s="605"/>
      <c r="AA92" s="605"/>
      <c r="AB92" s="605"/>
      <c r="AC92" s="605"/>
      <c r="AD92" s="605"/>
      <c r="AE92" s="73"/>
      <c r="AF92" s="73"/>
      <c r="AG92" s="73"/>
      <c r="AH92" s="73"/>
    </row>
    <row r="93" spans="1:37" ht="20.100000000000001" customHeight="1">
      <c r="A93" s="35"/>
      <c r="B93" s="596"/>
      <c r="C93" s="596"/>
      <c r="D93" s="596"/>
      <c r="E93" s="596"/>
      <c r="G93" s="72"/>
      <c r="H93" s="72"/>
      <c r="I93" s="72"/>
      <c r="J93" s="605" t="s">
        <v>140</v>
      </c>
      <c r="K93" s="605"/>
      <c r="L93" s="605"/>
      <c r="M93" s="605"/>
      <c r="N93" s="605"/>
      <c r="O93" s="605"/>
      <c r="P93" s="605"/>
      <c r="Q93" s="605"/>
      <c r="R93" s="605"/>
      <c r="S93" s="605"/>
      <c r="T93" s="605"/>
      <c r="U93" s="605"/>
      <c r="V93" s="605"/>
      <c r="W93" s="605"/>
      <c r="X93" s="605"/>
      <c r="Y93" s="605"/>
      <c r="Z93" s="605"/>
      <c r="AA93" s="605"/>
      <c r="AB93" s="605"/>
      <c r="AC93" s="605"/>
      <c r="AD93" s="605"/>
      <c r="AE93" s="73" t="s">
        <v>141</v>
      </c>
      <c r="AF93" s="73"/>
      <c r="AG93" s="73"/>
      <c r="AH93" s="73"/>
    </row>
    <row r="94" spans="1:37" ht="20.100000000000001" customHeight="1">
      <c r="A94" s="35"/>
      <c r="B94" s="596"/>
      <c r="C94" s="596"/>
      <c r="D94" s="596"/>
      <c r="E94" s="596"/>
      <c r="G94" s="73"/>
      <c r="H94" s="73"/>
      <c r="I94" s="73"/>
      <c r="J94" s="605" t="s">
        <v>142</v>
      </c>
      <c r="K94" s="605"/>
      <c r="L94" s="605"/>
      <c r="M94" s="605"/>
      <c r="N94" s="605"/>
      <c r="O94" s="605"/>
      <c r="P94" s="605"/>
      <c r="Q94" s="605"/>
      <c r="R94" s="605"/>
      <c r="S94" s="605"/>
      <c r="T94" s="605"/>
      <c r="U94" s="605"/>
      <c r="V94" s="605"/>
      <c r="W94" s="605"/>
      <c r="X94" s="605"/>
      <c r="Y94" s="605"/>
      <c r="Z94" s="605"/>
      <c r="AA94" s="605"/>
      <c r="AB94" s="605"/>
      <c r="AC94" s="605"/>
      <c r="AD94" s="60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02" t="str">
        <f>IF(AK98&lt;=1.1,IF(AK98&gt;=0.9,"☑","□"),"□")</f>
        <v>□</v>
      </c>
      <c r="K98" s="602"/>
      <c r="L98" s="121" t="s">
        <v>1514</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02" t="str">
        <f>IF(AK99&lt;=1.1,IF(AK99&gt;=0.9,"☑","□"),"□")</f>
        <v>□</v>
      </c>
      <c r="K99" s="602"/>
      <c r="L99" s="41" t="s">
        <v>1515</v>
      </c>
      <c r="M99" s="122"/>
      <c r="N99" s="122"/>
      <c r="O99" s="122"/>
      <c r="P99" s="122"/>
      <c r="Q99" s="122"/>
      <c r="R99" s="122"/>
      <c r="S99" s="122"/>
      <c r="T99" s="122"/>
      <c r="U99" s="122"/>
      <c r="V99" s="122"/>
      <c r="AK99" s="187" t="str">
        <f>IFERROR(M81/Z81,"")</f>
        <v/>
      </c>
    </row>
    <row r="100" spans="1:40" ht="24.95" customHeight="1">
      <c r="A100" s="35"/>
      <c r="B100" s="121"/>
      <c r="D100" s="122"/>
      <c r="E100" s="122"/>
      <c r="G100" s="122"/>
      <c r="J100" s="602" t="str">
        <f>IF(AK100&lt;=1.1,IF(AK100&gt;=0.9,"☑","□"),"□")</f>
        <v>□</v>
      </c>
      <c r="K100" s="602"/>
      <c r="L100" s="41" t="s">
        <v>1516</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02" t="str">
        <f>IF(AK101&lt;=1.1,IF(AK101&gt;=0.9,"☑","□"),"□")</f>
        <v>□</v>
      </c>
      <c r="K101" s="602"/>
      <c r="L101" s="121" t="s">
        <v>1517</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589" t="str">
        <f>IFERROR(IF(OR(AK34*AK37*AK84=0,M87&lt;=0),"算定不可",(VLOOKUP("該当",'リスト（外来）'!J:L,3,FALSE))),"")</f>
        <v>算定不可</v>
      </c>
      <c r="E106" s="589"/>
      <c r="F106" s="589"/>
      <c r="G106" s="589"/>
      <c r="H106" s="589"/>
      <c r="I106" s="589"/>
      <c r="J106" s="589"/>
      <c r="K106" s="589"/>
      <c r="L106" s="589"/>
      <c r="M106" s="589"/>
      <c r="N106" s="589"/>
      <c r="O106" s="589"/>
      <c r="P106" s="589"/>
      <c r="R106" s="589" t="str">
        <f>IFERROR(IF(OR(AK34*AK37*AK84=0,M87&lt;=0),"算定不可",(VLOOKUP("該当",'リスト（外来）'!J:N,4,FALSE))),"")</f>
        <v>算定不可</v>
      </c>
      <c r="S106" s="589"/>
      <c r="T106" s="589"/>
      <c r="U106" s="589"/>
      <c r="V106" s="589"/>
      <c r="W106" s="589"/>
      <c r="X106" s="589"/>
      <c r="Y106" s="589"/>
      <c r="Z106" s="589"/>
      <c r="AA106" s="589"/>
      <c r="AB106" s="589"/>
      <c r="AC106" s="589"/>
      <c r="AD106" s="58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593" t="s">
        <v>151</v>
      </c>
      <c r="E108" s="594"/>
      <c r="F108" s="591" t="s">
        <v>152</v>
      </c>
      <c r="G108" s="591"/>
      <c r="H108" s="591"/>
      <c r="I108" s="591"/>
      <c r="J108" s="591"/>
      <c r="K108" s="591"/>
      <c r="L108" s="591"/>
      <c r="M108" s="591"/>
      <c r="N108" s="591"/>
      <c r="O108" s="591"/>
      <c r="P108" s="592"/>
      <c r="Q108" s="122"/>
      <c r="R108" s="593" t="s">
        <v>151</v>
      </c>
      <c r="S108" s="594"/>
      <c r="T108" s="591" t="s">
        <v>152</v>
      </c>
      <c r="U108" s="591"/>
      <c r="V108" s="591"/>
      <c r="W108" s="591"/>
      <c r="X108" s="591"/>
      <c r="Y108" s="591"/>
      <c r="Z108" s="591"/>
      <c r="AA108" s="591"/>
      <c r="AB108" s="591"/>
      <c r="AC108" s="591"/>
      <c r="AD108" s="592"/>
      <c r="AK108" s="183">
        <v>1</v>
      </c>
      <c r="AL108" s="184">
        <v>1</v>
      </c>
      <c r="AM108" s="184">
        <v>7</v>
      </c>
      <c r="AN108" s="184">
        <v>7</v>
      </c>
    </row>
    <row r="109" spans="1:40" ht="24.95" customHeight="1">
      <c r="A109" s="35"/>
      <c r="B109" s="121"/>
      <c r="C109" s="122"/>
      <c r="D109" s="593" t="s">
        <v>151</v>
      </c>
      <c r="E109" s="594"/>
      <c r="F109" s="591" t="s">
        <v>153</v>
      </c>
      <c r="G109" s="591"/>
      <c r="H109" s="591"/>
      <c r="I109" s="591"/>
      <c r="J109" s="591"/>
      <c r="K109" s="591"/>
      <c r="L109" s="591"/>
      <c r="M109" s="591"/>
      <c r="N109" s="591"/>
      <c r="O109" s="591"/>
      <c r="P109" s="592"/>
      <c r="R109" s="593" t="s">
        <v>151</v>
      </c>
      <c r="S109" s="594"/>
      <c r="T109" s="591" t="s">
        <v>154</v>
      </c>
      <c r="U109" s="591"/>
      <c r="V109" s="591"/>
      <c r="W109" s="591"/>
      <c r="X109" s="591"/>
      <c r="Y109" s="591"/>
      <c r="Z109" s="591"/>
      <c r="AA109" s="591"/>
      <c r="AB109" s="591"/>
      <c r="AC109" s="591"/>
      <c r="AD109" s="592"/>
      <c r="AK109" s="183">
        <v>1</v>
      </c>
      <c r="AL109" s="184">
        <f>IF(AK$106&gt;=AK109,1,0)</f>
        <v>0</v>
      </c>
    </row>
    <row r="110" spans="1:40" ht="24.95" customHeight="1">
      <c r="A110" s="35"/>
      <c r="B110" s="121"/>
      <c r="C110" s="122"/>
      <c r="D110" s="593" t="s">
        <v>151</v>
      </c>
      <c r="E110" s="594"/>
      <c r="F110" s="591" t="s">
        <v>155</v>
      </c>
      <c r="G110" s="591"/>
      <c r="H110" s="591"/>
      <c r="I110" s="591"/>
      <c r="J110" s="591"/>
      <c r="K110" s="591"/>
      <c r="L110" s="591"/>
      <c r="M110" s="591"/>
      <c r="N110" s="591"/>
      <c r="O110" s="591"/>
      <c r="P110" s="592"/>
      <c r="R110" s="593" t="s">
        <v>151</v>
      </c>
      <c r="S110" s="594"/>
      <c r="T110" s="591" t="s">
        <v>156</v>
      </c>
      <c r="U110" s="591"/>
      <c r="V110" s="591"/>
      <c r="W110" s="591"/>
      <c r="X110" s="591"/>
      <c r="Y110" s="591"/>
      <c r="Z110" s="591"/>
      <c r="AA110" s="591"/>
      <c r="AB110" s="591"/>
      <c r="AC110" s="591"/>
      <c r="AD110" s="592"/>
      <c r="AK110" s="183">
        <v>2</v>
      </c>
      <c r="AL110" s="184">
        <f>IF(AK$106&gt;=AK110,1,0)</f>
        <v>0</v>
      </c>
    </row>
    <row r="111" spans="1:40" ht="24.95" customHeight="1">
      <c r="A111" s="35"/>
      <c r="B111" s="121"/>
      <c r="C111" s="122"/>
      <c r="D111" s="593" t="s">
        <v>151</v>
      </c>
      <c r="E111" s="594"/>
      <c r="F111" s="591" t="s">
        <v>157</v>
      </c>
      <c r="G111" s="591"/>
      <c r="H111" s="591"/>
      <c r="I111" s="591"/>
      <c r="J111" s="591"/>
      <c r="K111" s="591"/>
      <c r="L111" s="591"/>
      <c r="M111" s="591"/>
      <c r="N111" s="591"/>
      <c r="O111" s="591"/>
      <c r="P111" s="592"/>
      <c r="R111" s="593" t="s">
        <v>151</v>
      </c>
      <c r="S111" s="594"/>
      <c r="T111" s="591" t="s">
        <v>158</v>
      </c>
      <c r="U111" s="591"/>
      <c r="V111" s="591"/>
      <c r="W111" s="591"/>
      <c r="X111" s="591"/>
      <c r="Y111" s="591"/>
      <c r="Z111" s="591"/>
      <c r="AA111" s="591"/>
      <c r="AB111" s="591"/>
      <c r="AC111" s="591"/>
      <c r="AD111" s="592"/>
      <c r="AK111" s="183">
        <v>3</v>
      </c>
      <c r="AL111" s="184">
        <f>IF(AK$106&gt;=AK111,1,0)</f>
        <v>0</v>
      </c>
    </row>
    <row r="112" spans="1:40" ht="24.95" customHeight="1">
      <c r="A112" s="35"/>
      <c r="B112" s="121"/>
      <c r="C112" s="122"/>
      <c r="D112" s="593" t="s">
        <v>151</v>
      </c>
      <c r="E112" s="594"/>
      <c r="F112" s="591" t="s">
        <v>159</v>
      </c>
      <c r="G112" s="591"/>
      <c r="H112" s="591"/>
      <c r="I112" s="591"/>
      <c r="J112" s="591"/>
      <c r="K112" s="591"/>
      <c r="L112" s="591"/>
      <c r="M112" s="591"/>
      <c r="N112" s="591"/>
      <c r="O112" s="591"/>
      <c r="P112" s="592"/>
      <c r="R112" s="593" t="s">
        <v>151</v>
      </c>
      <c r="S112" s="594"/>
      <c r="T112" s="591" t="s">
        <v>160</v>
      </c>
      <c r="U112" s="591"/>
      <c r="V112" s="591"/>
      <c r="W112" s="591"/>
      <c r="X112" s="591"/>
      <c r="Y112" s="591"/>
      <c r="Z112" s="591"/>
      <c r="AA112" s="591"/>
      <c r="AB112" s="591"/>
      <c r="AC112" s="591"/>
      <c r="AD112" s="592"/>
      <c r="AK112" s="183">
        <v>4</v>
      </c>
      <c r="AL112" s="184">
        <f t="shared" ref="AL112:AL116" si="0">IF(AK$106&gt;=AK112,1,0)</f>
        <v>0</v>
      </c>
    </row>
    <row r="113" spans="1:38" ht="24.95" customHeight="1">
      <c r="A113" s="35"/>
      <c r="B113" s="121"/>
      <c r="C113" s="122"/>
      <c r="D113" s="593" t="s">
        <v>151</v>
      </c>
      <c r="E113" s="594"/>
      <c r="F113" s="591" t="s">
        <v>161</v>
      </c>
      <c r="G113" s="591"/>
      <c r="H113" s="591"/>
      <c r="I113" s="591"/>
      <c r="J113" s="591"/>
      <c r="K113" s="591"/>
      <c r="L113" s="591"/>
      <c r="M113" s="591"/>
      <c r="N113" s="591"/>
      <c r="O113" s="591"/>
      <c r="P113" s="592"/>
      <c r="R113" s="593" t="s">
        <v>151</v>
      </c>
      <c r="S113" s="594"/>
      <c r="T113" s="591" t="s">
        <v>162</v>
      </c>
      <c r="U113" s="591"/>
      <c r="V113" s="591"/>
      <c r="W113" s="591"/>
      <c r="X113" s="591"/>
      <c r="Y113" s="591"/>
      <c r="Z113" s="591"/>
      <c r="AA113" s="591"/>
      <c r="AB113" s="591"/>
      <c r="AC113" s="591"/>
      <c r="AD113" s="592"/>
      <c r="AK113" s="183">
        <v>5</v>
      </c>
      <c r="AL113" s="184">
        <f t="shared" si="0"/>
        <v>0</v>
      </c>
    </row>
    <row r="114" spans="1:38" ht="24.95" customHeight="1">
      <c r="A114" s="35"/>
      <c r="B114" s="121"/>
      <c r="C114" s="122"/>
      <c r="D114" s="593" t="s">
        <v>151</v>
      </c>
      <c r="E114" s="594"/>
      <c r="F114" s="591" t="s">
        <v>163</v>
      </c>
      <c r="G114" s="591"/>
      <c r="H114" s="591"/>
      <c r="I114" s="591"/>
      <c r="J114" s="591"/>
      <c r="K114" s="591"/>
      <c r="L114" s="591"/>
      <c r="M114" s="591"/>
      <c r="N114" s="591"/>
      <c r="O114" s="591"/>
      <c r="P114" s="592"/>
      <c r="R114" s="593" t="s">
        <v>151</v>
      </c>
      <c r="S114" s="594"/>
      <c r="T114" s="591" t="s">
        <v>164</v>
      </c>
      <c r="U114" s="591"/>
      <c r="V114" s="591"/>
      <c r="W114" s="591"/>
      <c r="X114" s="591"/>
      <c r="Y114" s="591"/>
      <c r="Z114" s="591"/>
      <c r="AA114" s="591"/>
      <c r="AB114" s="591"/>
      <c r="AC114" s="591"/>
      <c r="AD114" s="592"/>
      <c r="AK114" s="183">
        <v>6</v>
      </c>
      <c r="AL114" s="184">
        <f t="shared" si="0"/>
        <v>0</v>
      </c>
    </row>
    <row r="115" spans="1:38" ht="24.95" customHeight="1">
      <c r="A115" s="35"/>
      <c r="B115" s="121"/>
      <c r="C115" s="122"/>
      <c r="D115" s="593" t="s">
        <v>151</v>
      </c>
      <c r="E115" s="594"/>
      <c r="F115" s="591" t="s">
        <v>165</v>
      </c>
      <c r="G115" s="591"/>
      <c r="H115" s="591"/>
      <c r="I115" s="591"/>
      <c r="J115" s="591"/>
      <c r="K115" s="591"/>
      <c r="L115" s="591"/>
      <c r="M115" s="591"/>
      <c r="N115" s="591"/>
      <c r="O115" s="591"/>
      <c r="P115" s="592"/>
      <c r="R115" s="593" t="s">
        <v>151</v>
      </c>
      <c r="S115" s="594"/>
      <c r="T115" s="591" t="s">
        <v>166</v>
      </c>
      <c r="U115" s="591"/>
      <c r="V115" s="591"/>
      <c r="W115" s="591"/>
      <c r="X115" s="591"/>
      <c r="Y115" s="591"/>
      <c r="Z115" s="591"/>
      <c r="AA115" s="591"/>
      <c r="AB115" s="591"/>
      <c r="AC115" s="591"/>
      <c r="AD115" s="592"/>
      <c r="AK115" s="183">
        <v>7</v>
      </c>
      <c r="AL115" s="184">
        <f t="shared" si="0"/>
        <v>0</v>
      </c>
    </row>
    <row r="116" spans="1:38" ht="24.95" customHeight="1">
      <c r="A116" s="35"/>
      <c r="B116" s="121"/>
      <c r="C116" s="122"/>
      <c r="D116" s="593" t="s">
        <v>151</v>
      </c>
      <c r="E116" s="594"/>
      <c r="F116" s="591" t="s">
        <v>167</v>
      </c>
      <c r="G116" s="591"/>
      <c r="H116" s="591"/>
      <c r="I116" s="591"/>
      <c r="J116" s="591"/>
      <c r="K116" s="591"/>
      <c r="L116" s="591"/>
      <c r="M116" s="591"/>
      <c r="N116" s="591"/>
      <c r="O116" s="591"/>
      <c r="P116" s="592"/>
      <c r="R116" s="593" t="s">
        <v>151</v>
      </c>
      <c r="S116" s="594"/>
      <c r="T116" s="591" t="s">
        <v>168</v>
      </c>
      <c r="U116" s="591"/>
      <c r="V116" s="591"/>
      <c r="W116" s="591"/>
      <c r="X116" s="591"/>
      <c r="Y116" s="591"/>
      <c r="Z116" s="591"/>
      <c r="AA116" s="591"/>
      <c r="AB116" s="591"/>
      <c r="AC116" s="591"/>
      <c r="AD116" s="59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1530</v>
      </c>
    </row>
    <row r="131" spans="1:2" ht="24.95" customHeight="1">
      <c r="A131" s="44" t="s">
        <v>176</v>
      </c>
    </row>
    <row r="132" spans="1:2" ht="24.95" customHeight="1">
      <c r="A132" s="44" t="s">
        <v>177</v>
      </c>
    </row>
    <row r="133" spans="1:2" ht="24.95" customHeight="1">
      <c r="A133" s="44" t="s">
        <v>178</v>
      </c>
    </row>
    <row r="134" spans="1:2" ht="24.95" customHeight="1">
      <c r="A134" s="44" t="s">
        <v>1531</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1532</v>
      </c>
    </row>
    <row r="146" spans="1:42" ht="24.95" customHeight="1">
      <c r="A146" s="44" t="s">
        <v>189</v>
      </c>
    </row>
    <row r="147" spans="1:42" ht="24.95" customHeight="1">
      <c r="A147" s="44" t="s">
        <v>190</v>
      </c>
    </row>
    <row r="148" spans="1:42" ht="24.95" customHeight="1">
      <c r="A148" s="44" t="s">
        <v>1533</v>
      </c>
    </row>
    <row r="149" spans="1:42" ht="24.95" customHeight="1">
      <c r="A149" s="44" t="s">
        <v>191</v>
      </c>
    </row>
    <row r="150" spans="1:42" ht="24.95" customHeight="1">
      <c r="A150" s="44" t="s">
        <v>192</v>
      </c>
    </row>
    <row r="151" spans="1:42" ht="24.95" customHeight="1">
      <c r="A151" s="44" t="s">
        <v>1534</v>
      </c>
    </row>
    <row r="152" spans="1:42" ht="24.95" customHeight="1">
      <c r="A152" s="44" t="s">
        <v>193</v>
      </c>
    </row>
    <row r="153" spans="1:42" ht="24.95" customHeight="1">
      <c r="A153" s="44" t="s">
        <v>1535</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1536</v>
      </c>
    </row>
    <row r="159" spans="1:42" ht="24.95" customHeight="1">
      <c r="A159" s="44" t="s">
        <v>198</v>
      </c>
    </row>
    <row r="160" spans="1:42" ht="24.95" customHeight="1">
      <c r="A160" s="44" t="s">
        <v>1537</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588" t="s">
        <v>207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row>
    <row r="4" spans="1:39" ht="15" customHeight="1">
      <c r="A4" s="122"/>
      <c r="B4" s="122"/>
      <c r="C4" s="122"/>
      <c r="D4" s="122"/>
      <c r="E4" s="122"/>
      <c r="G4" s="122"/>
      <c r="H4" s="122"/>
      <c r="I4" s="122"/>
    </row>
    <row r="5" spans="1:39" ht="24.95" customHeight="1">
      <c r="A5" s="35" t="s">
        <v>28</v>
      </c>
      <c r="B5" s="585" t="s">
        <v>29</v>
      </c>
      <c r="C5" s="585"/>
      <c r="D5" s="585"/>
      <c r="E5" s="585"/>
      <c r="F5" s="585"/>
      <c r="G5" s="585"/>
      <c r="H5" s="620" t="str">
        <f>IF('様式95_外来・在宅ベースアップ評価料（Ⅰ）'!H5=0,"",'様式95_外来・在宅ベースアップ評価料（Ⅰ）'!H5)</f>
        <v/>
      </c>
      <c r="I5" s="620"/>
      <c r="J5" s="620"/>
      <c r="K5" s="620"/>
      <c r="L5" s="620"/>
      <c r="M5" s="620"/>
      <c r="N5" s="620"/>
      <c r="O5" s="620"/>
      <c r="P5" s="620"/>
      <c r="Q5" s="620"/>
      <c r="R5" s="620"/>
      <c r="S5" s="620"/>
      <c r="T5" s="620"/>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596"/>
      <c r="K10" s="595"/>
      <c r="L10" s="596" t="s">
        <v>61</v>
      </c>
      <c r="M10" s="596"/>
      <c r="N10" s="595"/>
      <c r="O10" s="596" t="s">
        <v>62</v>
      </c>
      <c r="P10" s="596"/>
      <c r="Q10" s="595"/>
      <c r="R10" s="596" t="s">
        <v>63</v>
      </c>
      <c r="S10" s="596"/>
      <c r="T10" s="595"/>
      <c r="U10" s="596" t="s">
        <v>64</v>
      </c>
      <c r="V10" s="596"/>
      <c r="W10" s="596"/>
      <c r="AM10" s="184" t="b">
        <v>0</v>
      </c>
    </row>
    <row r="11" spans="1:39" ht="24.95" customHeight="1">
      <c r="A11" s="35"/>
      <c r="B11" s="122"/>
      <c r="C11" s="122"/>
      <c r="D11" s="122"/>
      <c r="E11" s="122"/>
      <c r="F11" s="182"/>
      <c r="G11" s="121" t="s">
        <v>65</v>
      </c>
      <c r="H11" s="122"/>
      <c r="I11" s="122"/>
      <c r="J11" s="596"/>
      <c r="K11" s="595"/>
      <c r="L11" s="596"/>
      <c r="M11" s="596"/>
      <c r="N11" s="595"/>
      <c r="O11" s="596"/>
      <c r="P11" s="596"/>
      <c r="Q11" s="595"/>
      <c r="R11" s="596"/>
      <c r="S11" s="596"/>
      <c r="T11" s="595"/>
      <c r="U11" s="596"/>
      <c r="V11" s="596"/>
      <c r="W11" s="59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6" t="s">
        <v>69</v>
      </c>
      <c r="H15" s="607"/>
      <c r="I15" s="607"/>
      <c r="J15" s="608"/>
      <c r="K15" s="609" t="s">
        <v>70</v>
      </c>
      <c r="L15" s="609"/>
      <c r="M15" s="609"/>
      <c r="N15" s="60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6" t="s">
        <v>71</v>
      </c>
      <c r="H16" s="607"/>
      <c r="I16" s="607"/>
      <c r="J16" s="608"/>
      <c r="K16" s="610" t="s">
        <v>71</v>
      </c>
      <c r="L16" s="604"/>
      <c r="M16" s="604"/>
      <c r="N16" s="61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6" t="s">
        <v>72</v>
      </c>
      <c r="H17" s="607"/>
      <c r="I17" s="607"/>
      <c r="J17" s="608"/>
      <c r="K17" s="612"/>
      <c r="L17" s="601"/>
      <c r="M17" s="601"/>
      <c r="N17" s="61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6" t="s">
        <v>73</v>
      </c>
      <c r="H18" s="607"/>
      <c r="I18" s="607"/>
      <c r="J18" s="608"/>
      <c r="K18" s="614"/>
      <c r="L18" s="603"/>
      <c r="M18" s="603"/>
      <c r="N18" s="61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6" t="s">
        <v>74</v>
      </c>
      <c r="H19" s="607"/>
      <c r="I19" s="607"/>
      <c r="J19" s="608"/>
      <c r="K19" s="610" t="s">
        <v>74</v>
      </c>
      <c r="L19" s="604"/>
      <c r="M19" s="604"/>
      <c r="N19" s="61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6" t="s">
        <v>75</v>
      </c>
      <c r="H20" s="607"/>
      <c r="I20" s="607"/>
      <c r="J20" s="608"/>
      <c r="K20" s="612"/>
      <c r="L20" s="601"/>
      <c r="M20" s="601"/>
      <c r="N20" s="61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6" t="s">
        <v>76</v>
      </c>
      <c r="H21" s="607"/>
      <c r="I21" s="607"/>
      <c r="J21" s="608"/>
      <c r="K21" s="614"/>
      <c r="L21" s="603"/>
      <c r="M21" s="603"/>
      <c r="N21" s="61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6" t="s">
        <v>77</v>
      </c>
      <c r="H22" s="607"/>
      <c r="I22" s="607"/>
      <c r="J22" s="608"/>
      <c r="K22" s="610" t="s">
        <v>77</v>
      </c>
      <c r="L22" s="604"/>
      <c r="M22" s="604"/>
      <c r="N22" s="61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6" t="s">
        <v>78</v>
      </c>
      <c r="H23" s="607"/>
      <c r="I23" s="607"/>
      <c r="J23" s="608"/>
      <c r="K23" s="612"/>
      <c r="L23" s="601"/>
      <c r="M23" s="601"/>
      <c r="N23" s="61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6" t="s">
        <v>79</v>
      </c>
      <c r="H24" s="607"/>
      <c r="I24" s="607"/>
      <c r="J24" s="608"/>
      <c r="K24" s="614"/>
      <c r="L24" s="603"/>
      <c r="M24" s="603"/>
      <c r="N24" s="61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6" t="s">
        <v>80</v>
      </c>
      <c r="H25" s="607"/>
      <c r="I25" s="607"/>
      <c r="J25" s="608"/>
      <c r="K25" s="610" t="s">
        <v>80</v>
      </c>
      <c r="L25" s="604"/>
      <c r="M25" s="604"/>
      <c r="N25" s="61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6" t="s">
        <v>81</v>
      </c>
      <c r="H26" s="607"/>
      <c r="I26" s="607"/>
      <c r="J26" s="608"/>
      <c r="K26" s="612"/>
      <c r="L26" s="601"/>
      <c r="M26" s="601"/>
      <c r="N26" s="61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6" t="s">
        <v>82</v>
      </c>
      <c r="H27" s="607"/>
      <c r="I27" s="607"/>
      <c r="J27" s="608"/>
      <c r="K27" s="614"/>
      <c r="L27" s="603"/>
      <c r="M27" s="603"/>
      <c r="N27" s="61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19">
        <f>SUM(M47:S62)</f>
        <v>0</v>
      </c>
      <c r="N69" s="619"/>
      <c r="O69" s="619"/>
      <c r="P69" s="619"/>
      <c r="Q69" s="619"/>
      <c r="R69" s="619"/>
      <c r="S69" s="619"/>
      <c r="T69" s="122" t="s">
        <v>114</v>
      </c>
      <c r="U69" s="34"/>
      <c r="V69" s="121" t="s">
        <v>101</v>
      </c>
      <c r="W69" s="34"/>
      <c r="X69" s="122"/>
      <c r="Y69" s="34"/>
      <c r="Z69" s="619">
        <f>SUM(Z47:AF62)</f>
        <v>0</v>
      </c>
      <c r="AA69" s="619"/>
      <c r="AB69" s="619"/>
      <c r="AC69" s="619"/>
      <c r="AD69" s="619"/>
      <c r="AE69" s="619"/>
      <c r="AF69" s="61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597">
        <f>M48*AK48+M50*AK50+M52*AK52+M54*AK54+M56*AK56+M58*AK58+M60*AK60+M62*AK62</f>
        <v>0</v>
      </c>
      <c r="N71" s="597"/>
      <c r="O71" s="597"/>
      <c r="P71" s="597"/>
      <c r="Q71" s="597"/>
      <c r="R71" s="597"/>
      <c r="S71" s="597"/>
      <c r="T71" s="122" t="s">
        <v>219</v>
      </c>
      <c r="U71" s="34"/>
      <c r="V71" s="121" t="s">
        <v>101</v>
      </c>
      <c r="W71" s="34"/>
      <c r="X71" s="122"/>
      <c r="Y71" s="34"/>
      <c r="Z71" s="597">
        <f>Z48*AK48+Z50*AK50+Z52*AK52+Z54*AK54+Z56*AK56+Z58*AK58+Z60*AK60+Z62*AK62</f>
        <v>0</v>
      </c>
      <c r="AA71" s="597"/>
      <c r="AB71" s="597"/>
      <c r="AC71" s="597"/>
      <c r="AD71" s="597"/>
      <c r="AE71" s="597"/>
      <c r="AF71" s="59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16" t="str">
        <f>IFERROR(ROUNDDOWN(M71*10/M37,4),"")</f>
        <v/>
      </c>
      <c r="N73" s="616"/>
      <c r="O73" s="616"/>
      <c r="P73" s="616"/>
      <c r="Q73" s="616"/>
      <c r="R73" s="616"/>
      <c r="S73" s="61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597" t="str">
        <f>IFERROR(IF((M37*2.3%-M71*10)/(M76*10)&lt;0,0,(M37*2.3%-M71*10)/(M76*10)),"")</f>
        <v/>
      </c>
      <c r="J84" s="597"/>
      <c r="K84" s="597"/>
      <c r="L84" s="597"/>
      <c r="M84" s="597"/>
      <c r="N84" s="597"/>
      <c r="O84" s="597"/>
      <c r="P84" s="122"/>
      <c r="Q84" s="122"/>
      <c r="R84" s="121" t="s">
        <v>101</v>
      </c>
      <c r="T84" s="122"/>
      <c r="V84" s="597" t="str">
        <f>IFERROR(IF((Z37*2.3%-Z71*10)/(Z76*10)&lt;0,0,(Z37*2.3%-Z71*10)/(Z76*10)),"")</f>
        <v/>
      </c>
      <c r="W84" s="597"/>
      <c r="X84" s="597"/>
      <c r="Y84" s="597"/>
      <c r="Z84" s="597"/>
      <c r="AA84" s="597"/>
      <c r="AB84" s="59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596" t="s">
        <v>227</v>
      </c>
      <c r="C86" s="596"/>
      <c r="D86" s="596"/>
      <c r="E86" s="596"/>
      <c r="F86" s="596" t="s">
        <v>228</v>
      </c>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row>
    <row r="87" spans="1:37" ht="24.95" customHeight="1">
      <c r="A87" s="35"/>
      <c r="B87" s="596"/>
      <c r="C87" s="596"/>
      <c r="D87" s="596"/>
      <c r="E87" s="596"/>
      <c r="F87" s="617" t="s">
        <v>229</v>
      </c>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row>
    <row r="88" spans="1:37" ht="24.95" customHeight="1">
      <c r="A88" s="35"/>
      <c r="B88" s="596"/>
      <c r="C88" s="596"/>
      <c r="D88" s="596"/>
      <c r="E88" s="596"/>
      <c r="F88" s="618" t="s">
        <v>230</v>
      </c>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02" t="str">
        <f>IF(AK91&lt;=1.1,IF(AK91&gt;=0.9,"☑","□"),"□")</f>
        <v>□</v>
      </c>
      <c r="K91" s="602"/>
      <c r="L91" s="121" t="s">
        <v>1518</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02" t="str">
        <f>IF(AK92&lt;=1.1,IF(AK92&gt;=0.9,"☑","□"),"□")</f>
        <v>□</v>
      </c>
      <c r="K92" s="602"/>
      <c r="L92" s="41" t="s">
        <v>1519</v>
      </c>
      <c r="M92" s="122"/>
      <c r="N92" s="122"/>
      <c r="O92" s="122"/>
      <c r="P92" s="122"/>
      <c r="Q92" s="122"/>
      <c r="R92" s="122"/>
      <c r="S92" s="122"/>
      <c r="T92" s="122"/>
      <c r="U92" s="122"/>
      <c r="V92" s="122"/>
      <c r="AK92" s="187" t="str">
        <f>IFERROR(M71/Z71,"")</f>
        <v/>
      </c>
    </row>
    <row r="93" spans="1:37" ht="24.95" customHeight="1">
      <c r="A93" s="35"/>
      <c r="B93" s="121"/>
      <c r="D93" s="122"/>
      <c r="E93" s="122"/>
      <c r="G93" s="122"/>
      <c r="J93" s="602" t="str">
        <f>IF(AK93&lt;=1.1,IF(AK93&gt;=0.9,"☑","□"),"□")</f>
        <v>□</v>
      </c>
      <c r="K93" s="602"/>
      <c r="L93" s="121" t="s">
        <v>1520</v>
      </c>
      <c r="M93" s="122"/>
      <c r="N93" s="122"/>
      <c r="O93" s="122"/>
      <c r="P93" s="122"/>
      <c r="Q93" s="122"/>
      <c r="R93" s="122"/>
      <c r="S93" s="122"/>
      <c r="T93" s="122"/>
      <c r="U93" s="122"/>
      <c r="V93" s="122"/>
      <c r="AK93" s="187" t="str">
        <f>IFERROR(M76/Z76,"")</f>
        <v/>
      </c>
    </row>
    <row r="94" spans="1:37" ht="24.95" customHeight="1">
      <c r="A94" s="35"/>
      <c r="B94" s="121"/>
      <c r="D94" s="122"/>
      <c r="E94" s="122"/>
      <c r="G94" s="122"/>
      <c r="J94" s="602" t="str">
        <f>IF(AK94&lt;=1.1,IF(AK94&gt;=0.9,"☑","□"),"□")</f>
        <v>□</v>
      </c>
      <c r="K94" s="60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589" t="str">
        <f>IFERROR(IF(OR(AK27=0,AK73=0,I84&lt;=0),"算定不可",(VLOOKUP("該当",'リスト（入院）'!I:K,3,FALSE))),"")</f>
        <v>算定不可</v>
      </c>
      <c r="Q97" s="589"/>
      <c r="R97" s="589"/>
      <c r="S97" s="589"/>
      <c r="T97" s="589"/>
      <c r="U97" s="589"/>
      <c r="V97" s="589"/>
      <c r="W97" s="589"/>
      <c r="X97" s="589"/>
      <c r="Y97" s="589"/>
      <c r="Z97" s="58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1547</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55" t="s">
        <v>255</v>
      </c>
      <c r="B2" s="655"/>
      <c r="C2" s="655"/>
      <c r="D2" s="655"/>
      <c r="E2" s="655"/>
      <c r="F2" s="655"/>
      <c r="G2" s="655"/>
      <c r="H2" s="655"/>
      <c r="I2" s="655"/>
      <c r="J2" s="655"/>
      <c r="K2" s="655"/>
      <c r="L2" s="655"/>
      <c r="M2" s="655"/>
      <c r="N2" s="655"/>
      <c r="O2" s="655"/>
      <c r="P2" s="655"/>
      <c r="Q2" s="655"/>
      <c r="R2" s="655"/>
      <c r="S2" s="655"/>
      <c r="T2" s="655"/>
      <c r="U2" s="656"/>
      <c r="V2" s="65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49" t="s">
        <v>257</v>
      </c>
      <c r="R4" s="649"/>
      <c r="S4" s="649"/>
      <c r="T4" s="649"/>
      <c r="U4" s="649"/>
      <c r="V4" s="650" t="str">
        <f>IF('様式95_外来・在宅ベースアップ評価料（Ⅰ）'!H5=0,"",'様式95_外来・在宅ベースアップ評価料（Ⅰ）'!H5)</f>
        <v/>
      </c>
      <c r="W4" s="650"/>
      <c r="X4" s="650"/>
      <c r="Y4" s="650"/>
      <c r="Z4" s="650"/>
      <c r="AA4" s="650"/>
      <c r="AB4" s="650"/>
      <c r="AC4" s="650"/>
      <c r="AD4" s="650"/>
      <c r="AE4" s="650"/>
      <c r="AF4" s="650"/>
      <c r="AG4" s="650"/>
      <c r="AH4" s="112"/>
      <c r="AI4" s="205"/>
    </row>
    <row r="5" spans="1:35" ht="16.149999999999999" customHeight="1">
      <c r="A5" s="3"/>
      <c r="B5" s="3"/>
      <c r="C5" s="3"/>
      <c r="D5" s="3"/>
      <c r="E5" s="3"/>
      <c r="F5" s="3"/>
      <c r="G5" s="3"/>
      <c r="H5" s="3"/>
      <c r="I5" s="3"/>
      <c r="J5" s="3"/>
      <c r="K5" s="3"/>
      <c r="L5" s="3"/>
      <c r="M5" s="3"/>
      <c r="N5" s="3"/>
      <c r="O5" s="3"/>
      <c r="P5" s="3"/>
      <c r="Q5" s="657" t="s">
        <v>258</v>
      </c>
      <c r="R5" s="657"/>
      <c r="S5" s="657"/>
      <c r="T5" s="657"/>
      <c r="U5" s="658"/>
      <c r="V5" s="651" t="str">
        <f>IF(様式97_入院ベースアップ評価料!H6="","",様式97_入院ベースアップ評価料!H6)</f>
        <v/>
      </c>
      <c r="W5" s="651"/>
      <c r="X5" s="651"/>
      <c r="Y5" s="651"/>
      <c r="Z5" s="651"/>
      <c r="AA5" s="651"/>
      <c r="AB5" s="651"/>
      <c r="AC5" s="651"/>
      <c r="AD5" s="651"/>
      <c r="AE5" s="651"/>
      <c r="AF5" s="651"/>
      <c r="AG5" s="65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3"/>
      <c r="AB9" s="3"/>
      <c r="AC9" s="3"/>
      <c r="AD9" s="3"/>
      <c r="AE9" s="3"/>
      <c r="AF9" s="3"/>
      <c r="AG9" s="19"/>
    </row>
    <row r="10" spans="1:35" ht="16.149999999999999" customHeight="1" thickBot="1">
      <c r="A10" s="2"/>
      <c r="B10" s="668"/>
      <c r="C10" s="668"/>
      <c r="D10" s="669" t="s">
        <v>262</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47" t="s">
        <v>15</v>
      </c>
      <c r="C16" s="647"/>
      <c r="D16" s="647"/>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47" t="s">
        <v>15</v>
      </c>
      <c r="C21" s="647"/>
      <c r="D21" s="647"/>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44">
        <f>IFERROR(SUM(AB29:AF30),"")</f>
        <v>0</v>
      </c>
      <c r="AC28" s="644"/>
      <c r="AD28" s="644"/>
      <c r="AE28" s="644"/>
      <c r="AF28" s="644"/>
      <c r="AG28" s="140" t="s">
        <v>270</v>
      </c>
    </row>
    <row r="29" spans="1:33" ht="16.149999999999999" customHeight="1">
      <c r="A29" s="54"/>
      <c r="B29" s="645" t="s">
        <v>271</v>
      </c>
      <c r="C29" s="645"/>
      <c r="D29" s="645"/>
      <c r="E29" s="645"/>
      <c r="F29" s="645"/>
      <c r="G29" s="645"/>
      <c r="H29" s="645"/>
      <c r="I29" s="645"/>
      <c r="J29" s="645"/>
      <c r="K29" s="645"/>
      <c r="L29" s="645"/>
      <c r="M29" s="645"/>
      <c r="N29" s="645"/>
      <c r="O29" s="645"/>
      <c r="P29" s="645"/>
      <c r="Q29" s="645"/>
      <c r="R29" s="645"/>
      <c r="S29" s="645"/>
      <c r="T29" s="645"/>
      <c r="U29" s="645"/>
      <c r="V29" s="645"/>
      <c r="W29" s="645"/>
      <c r="X29" s="14"/>
      <c r="Y29" s="14" t="s">
        <v>272</v>
      </c>
      <c r="Z29" s="14"/>
      <c r="AA29" s="14"/>
      <c r="AB29" s="646">
        <f>様式97_入院ベースアップ評価料!M71*V21*10</f>
        <v>0</v>
      </c>
      <c r="AC29" s="646"/>
      <c r="AD29" s="646"/>
      <c r="AE29" s="646"/>
      <c r="AF29" s="64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61">
        <f>IFERROR(AB31*AB32*10,0)</f>
        <v>0</v>
      </c>
      <c r="AC30" s="661"/>
      <c r="AD30" s="661"/>
      <c r="AE30" s="661"/>
      <c r="AF30" s="661"/>
      <c r="AG30" s="181" t="s">
        <v>270</v>
      </c>
    </row>
    <row r="31" spans="1:33" ht="16.149999999999999" customHeight="1">
      <c r="A31" s="53"/>
      <c r="B31" s="58"/>
      <c r="C31" s="60" t="s">
        <v>274</v>
      </c>
      <c r="D31" s="61"/>
      <c r="E31" s="61"/>
      <c r="F31" s="61"/>
      <c r="G31" s="61"/>
      <c r="H31" s="61"/>
      <c r="I31" s="61"/>
      <c r="J31" s="61"/>
      <c r="K31" s="61"/>
      <c r="L31" s="61"/>
      <c r="M31" s="59"/>
      <c r="N31" s="59"/>
      <c r="O31" s="5" t="s">
        <v>275</v>
      </c>
      <c r="P31" s="670" t="str">
        <f>様式97_入院ベースアップ評価料!P97</f>
        <v>算定不可</v>
      </c>
      <c r="Q31" s="670"/>
      <c r="R31" s="670"/>
      <c r="S31" s="670"/>
      <c r="T31" s="670"/>
      <c r="U31" s="670"/>
      <c r="V31" s="670"/>
      <c r="W31" s="670"/>
      <c r="X31" s="5" t="s">
        <v>132</v>
      </c>
      <c r="Y31" s="5" t="s">
        <v>272</v>
      </c>
      <c r="Z31" s="5" t="s">
        <v>113</v>
      </c>
      <c r="AA31" s="5"/>
      <c r="AB31" s="671" t="str">
        <f>IFERROR(VLOOKUP(P31,'リスト（入院）'!C:D,2,FALSE),"-")</f>
        <v>-</v>
      </c>
      <c r="AC31" s="671"/>
      <c r="AD31" s="671"/>
      <c r="AE31" s="671"/>
      <c r="AF31" s="67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72" t="str">
        <f>IF(様式97_入院ベースアップ評価料!H5="","0",様式97_入院ベースアップ評価料!M76*V21)</f>
        <v>0</v>
      </c>
      <c r="AC32" s="672"/>
      <c r="AD32" s="672"/>
      <c r="AE32" s="672"/>
      <c r="AF32" s="67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26">
        <v>0</v>
      </c>
      <c r="AC33" s="626"/>
      <c r="AD33" s="626"/>
      <c r="AE33" s="626"/>
      <c r="AF33" s="62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60">
        <v>0</v>
      </c>
      <c r="AC34" s="660"/>
      <c r="AD34" s="660"/>
      <c r="AE34" s="660"/>
      <c r="AF34" s="66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59">
        <f>IFERROR(AB28-AB33+AB34,"")</f>
        <v>0</v>
      </c>
      <c r="AC35" s="659"/>
      <c r="AD35" s="659"/>
      <c r="AE35" s="659"/>
      <c r="AF35" s="65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66"/>
      <c r="AC40" s="666"/>
      <c r="AD40" s="666"/>
      <c r="AE40" s="666"/>
      <c r="AF40" s="66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67">
        <f>AB35</f>
        <v>0</v>
      </c>
      <c r="AC41" s="667"/>
      <c r="AD41" s="667"/>
      <c r="AE41" s="667"/>
      <c r="AF41" s="66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63"/>
      <c r="AC42" s="663"/>
      <c r="AD42" s="663"/>
      <c r="AE42" s="663"/>
      <c r="AF42" s="66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63"/>
      <c r="AC43" s="663"/>
      <c r="AD43" s="663"/>
      <c r="AE43" s="663"/>
      <c r="AF43" s="66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64">
        <f>AB40-SUM(AB41:AF43)</f>
        <v>0</v>
      </c>
      <c r="AC44" s="664"/>
      <c r="AD44" s="664"/>
      <c r="AE44" s="664"/>
      <c r="AF44" s="66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65">
        <f>SUM(AB73,AB82,AB91,AB100,AB109)</f>
        <v>0</v>
      </c>
      <c r="AC64" s="665"/>
      <c r="AD64" s="665"/>
      <c r="AE64" s="665"/>
      <c r="AF64" s="66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3">
        <f t="shared" ref="AB65:AB69" si="0">SUM(AB74,AB83,AB92,AB101,AB110)</f>
        <v>0</v>
      </c>
      <c r="AC65" s="653"/>
      <c r="AD65" s="653"/>
      <c r="AE65" s="653"/>
      <c r="AF65" s="65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3">
        <f t="shared" si="0"/>
        <v>0</v>
      </c>
      <c r="AC66" s="653"/>
      <c r="AD66" s="653"/>
      <c r="AE66" s="653"/>
      <c r="AF66" s="65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62">
        <f>AB66-AB65</f>
        <v>0</v>
      </c>
      <c r="AC67" s="662"/>
      <c r="AD67" s="662"/>
      <c r="AE67" s="662"/>
      <c r="AF67" s="66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3">
        <f t="shared" si="0"/>
        <v>0</v>
      </c>
      <c r="AC68" s="653"/>
      <c r="AD68" s="653"/>
      <c r="AE68" s="653"/>
      <c r="AF68" s="65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37">
        <f t="shared" si="0"/>
        <v>0</v>
      </c>
      <c r="AC69" s="637"/>
      <c r="AD69" s="637"/>
      <c r="AE69" s="637"/>
      <c r="AF69" s="63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4">
        <f>IFERROR(AB69/AB65*100,0)</f>
        <v>0</v>
      </c>
      <c r="AC70" s="654"/>
      <c r="AD70" s="654"/>
      <c r="AE70" s="654"/>
      <c r="AF70" s="65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28"/>
      <c r="AC73" s="628"/>
      <c r="AD73" s="628"/>
      <c r="AE73" s="628"/>
      <c r="AF73" s="62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26"/>
      <c r="AC74" s="626"/>
      <c r="AD74" s="626"/>
      <c r="AE74" s="626"/>
      <c r="AF74" s="62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31"/>
      <c r="AC75" s="631"/>
      <c r="AD75" s="631"/>
      <c r="AE75" s="631"/>
      <c r="AF75" s="63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32">
        <f>AB75-AB74</f>
        <v>0</v>
      </c>
      <c r="AC76" s="632"/>
      <c r="AD76" s="632"/>
      <c r="AE76" s="632"/>
      <c r="AF76" s="63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26">
        <f>1000*AB73</f>
        <v>0</v>
      </c>
      <c r="AC77" s="626"/>
      <c r="AD77" s="626"/>
      <c r="AE77" s="626"/>
      <c r="AF77" s="62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27">
        <f>AB76-AB77</f>
        <v>0</v>
      </c>
      <c r="AC78" s="627"/>
      <c r="AD78" s="627"/>
      <c r="AE78" s="627"/>
      <c r="AF78" s="62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29">
        <f>IFERROR(AB78/AB74*100,0)</f>
        <v>0</v>
      </c>
      <c r="AC79" s="629"/>
      <c r="AD79" s="629"/>
      <c r="AE79" s="629"/>
      <c r="AF79" s="62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25"/>
      <c r="AB81" s="625"/>
      <c r="AC81" s="625"/>
      <c r="AD81" s="625"/>
      <c r="AE81" s="625"/>
      <c r="AF81" s="625"/>
      <c r="AG81" s="62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28"/>
      <c r="AC82" s="628"/>
      <c r="AD82" s="628"/>
      <c r="AE82" s="628"/>
      <c r="AF82" s="62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26"/>
      <c r="AC83" s="626"/>
      <c r="AD83" s="626"/>
      <c r="AE83" s="626"/>
      <c r="AF83" s="62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31"/>
      <c r="AC84" s="631"/>
      <c r="AD84" s="631"/>
      <c r="AE84" s="631"/>
      <c r="AF84" s="63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32">
        <f>AB84-AB83</f>
        <v>0</v>
      </c>
      <c r="AC85" s="632"/>
      <c r="AD85" s="632"/>
      <c r="AE85" s="632"/>
      <c r="AF85" s="63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26">
        <f>1000*AB82</f>
        <v>0</v>
      </c>
      <c r="AC86" s="626"/>
      <c r="AD86" s="626"/>
      <c r="AE86" s="626"/>
      <c r="AF86" s="62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27">
        <f>AB85-AB86</f>
        <v>0</v>
      </c>
      <c r="AC87" s="627"/>
      <c r="AD87" s="627"/>
      <c r="AE87" s="627"/>
      <c r="AF87" s="62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29">
        <f>IFERROR(AB87/AB83*100,0)</f>
        <v>0</v>
      </c>
      <c r="AC88" s="629"/>
      <c r="AD88" s="629"/>
      <c r="AE88" s="629"/>
      <c r="AF88" s="62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25"/>
      <c r="AB90" s="625"/>
      <c r="AC90" s="625"/>
      <c r="AD90" s="625"/>
      <c r="AE90" s="625"/>
      <c r="AF90" s="625"/>
      <c r="AG90" s="62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28"/>
      <c r="AC91" s="628"/>
      <c r="AD91" s="628"/>
      <c r="AE91" s="628"/>
      <c r="AF91" s="62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26"/>
      <c r="AC92" s="626"/>
      <c r="AD92" s="626"/>
      <c r="AE92" s="626"/>
      <c r="AF92" s="62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31"/>
      <c r="AC93" s="631"/>
      <c r="AD93" s="631"/>
      <c r="AE93" s="631"/>
      <c r="AF93" s="63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32">
        <f>AB93-AB92</f>
        <v>0</v>
      </c>
      <c r="AC94" s="632"/>
      <c r="AD94" s="632"/>
      <c r="AE94" s="632"/>
      <c r="AF94" s="63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26"/>
      <c r="AC95" s="626"/>
      <c r="AD95" s="626"/>
      <c r="AE95" s="626"/>
      <c r="AF95" s="62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27"/>
      <c r="AC96" s="627"/>
      <c r="AD96" s="627"/>
      <c r="AE96" s="627"/>
      <c r="AF96" s="62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29">
        <f>IFERROR(AB96/AB92*100,0)</f>
        <v>0</v>
      </c>
      <c r="AC97" s="629"/>
      <c r="AD97" s="629"/>
      <c r="AE97" s="629"/>
      <c r="AF97" s="629"/>
      <c r="AG97" s="162" t="s">
        <v>299</v>
      </c>
    </row>
    <row r="98" spans="1:36" ht="16.350000000000001" customHeight="1"/>
    <row r="99" spans="1:36" ht="16.350000000000001" customHeight="1" thickBot="1">
      <c r="A99" s="630" t="s">
        <v>324</v>
      </c>
      <c r="B99" s="630"/>
      <c r="C99" s="630"/>
      <c r="D99" s="630"/>
      <c r="E99" s="630"/>
      <c r="F99" s="630"/>
      <c r="G99" s="630"/>
      <c r="H99" s="630"/>
      <c r="I99" s="630"/>
      <c r="J99" s="630"/>
      <c r="K99" s="630"/>
      <c r="L99" s="630"/>
      <c r="M99" s="630"/>
      <c r="N99" s="630"/>
      <c r="O99" s="630"/>
      <c r="P99" s="630"/>
      <c r="Q99" s="630"/>
      <c r="R99" s="630"/>
      <c r="S99" s="630"/>
      <c r="T99" s="630"/>
      <c r="U99" s="630"/>
      <c r="V99" s="630"/>
      <c r="W99" s="630"/>
      <c r="X99" s="630"/>
      <c r="Y99" s="630"/>
      <c r="Z99" s="630"/>
      <c r="AA99" s="630"/>
      <c r="AB99" s="630"/>
      <c r="AC99" s="630"/>
      <c r="AD99" s="630"/>
      <c r="AE99" s="630"/>
      <c r="AF99" s="630"/>
      <c r="AG99" s="63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28"/>
      <c r="AC100" s="628"/>
      <c r="AD100" s="628"/>
      <c r="AE100" s="628"/>
      <c r="AF100" s="62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26"/>
      <c r="AC101" s="626"/>
      <c r="AD101" s="626"/>
      <c r="AE101" s="626"/>
      <c r="AF101" s="62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31"/>
      <c r="AC102" s="631"/>
      <c r="AD102" s="631"/>
      <c r="AE102" s="631"/>
      <c r="AF102" s="63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32">
        <f>AB102-AB101</f>
        <v>0</v>
      </c>
      <c r="AC103" s="632"/>
      <c r="AD103" s="632"/>
      <c r="AE103" s="632"/>
      <c r="AF103" s="63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26"/>
      <c r="AC104" s="626"/>
      <c r="AD104" s="626"/>
      <c r="AE104" s="626"/>
      <c r="AF104" s="62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29">
        <f>IFERROR(AB105/AB101*100,0)</f>
        <v>0</v>
      </c>
      <c r="AC106" s="629"/>
      <c r="AD106" s="629"/>
      <c r="AE106" s="629"/>
      <c r="AF106" s="62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25"/>
      <c r="AB108" s="625"/>
      <c r="AC108" s="625"/>
      <c r="AD108" s="625"/>
      <c r="AE108" s="625"/>
      <c r="AF108" s="625"/>
      <c r="AG108" s="62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28"/>
      <c r="AC109" s="628"/>
      <c r="AD109" s="628"/>
      <c r="AE109" s="628"/>
      <c r="AF109" s="62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26"/>
      <c r="AC110" s="626"/>
      <c r="AD110" s="626"/>
      <c r="AE110" s="626"/>
      <c r="AF110" s="62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31"/>
      <c r="AC111" s="631"/>
      <c r="AD111" s="631"/>
      <c r="AE111" s="631"/>
      <c r="AF111" s="63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32">
        <f>AB111-AB110</f>
        <v>0</v>
      </c>
      <c r="AC112" s="632"/>
      <c r="AD112" s="632"/>
      <c r="AE112" s="632"/>
      <c r="AF112" s="63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26"/>
      <c r="AC113" s="626"/>
      <c r="AD113" s="626"/>
      <c r="AE113" s="626"/>
      <c r="AF113" s="62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27"/>
      <c r="AC114" s="627"/>
      <c r="AD114" s="627"/>
      <c r="AE114" s="627"/>
      <c r="AF114" s="62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29">
        <f>IFERROR(AB114/AB110*100,0)</f>
        <v>0</v>
      </c>
      <c r="AC115" s="629"/>
      <c r="AD115" s="629"/>
      <c r="AE115" s="629"/>
      <c r="AF115" s="62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21"/>
      <c r="AB118" s="621"/>
      <c r="AC118" s="621"/>
      <c r="AD118" s="621"/>
      <c r="AE118" s="621"/>
      <c r="AF118" s="621"/>
      <c r="AG118" s="62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22"/>
      <c r="AC119" s="622"/>
      <c r="AD119" s="622"/>
      <c r="AE119" s="622"/>
      <c r="AF119" s="62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23"/>
      <c r="AC120" s="623"/>
      <c r="AD120" s="623"/>
      <c r="AE120" s="623"/>
      <c r="AF120" s="62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23"/>
      <c r="AC121" s="623"/>
      <c r="AD121" s="623"/>
      <c r="AE121" s="623"/>
      <c r="AF121" s="62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39"/>
      <c r="AC122" s="639"/>
      <c r="AD122" s="639"/>
      <c r="AE122" s="639"/>
      <c r="AF122" s="63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23"/>
      <c r="AC123" s="623"/>
      <c r="AD123" s="623"/>
      <c r="AE123" s="623"/>
      <c r="AF123" s="62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38">
        <f>AB122-AB120</f>
        <v>0</v>
      </c>
      <c r="AC124" s="638"/>
      <c r="AD124" s="638"/>
      <c r="AE124" s="638"/>
      <c r="AF124" s="63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38">
        <f>AB123-AB121</f>
        <v>0</v>
      </c>
      <c r="AC125" s="638"/>
      <c r="AD125" s="638"/>
      <c r="AE125" s="638"/>
      <c r="AF125" s="63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23"/>
      <c r="AC126" s="623"/>
      <c r="AD126" s="623"/>
      <c r="AE126" s="623"/>
      <c r="AF126" s="62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24"/>
      <c r="AC127" s="624"/>
      <c r="AD127" s="624"/>
      <c r="AE127" s="624"/>
      <c r="AF127" s="62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29">
        <f>IFERROR(AB127/AB121*100,0)</f>
        <v>0</v>
      </c>
      <c r="AC128" s="629"/>
      <c r="AD128" s="629"/>
      <c r="AE128" s="629"/>
      <c r="AF128" s="62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21"/>
      <c r="AB130" s="621"/>
      <c r="AC130" s="621"/>
      <c r="AD130" s="621"/>
      <c r="AE130" s="621"/>
      <c r="AF130" s="621"/>
      <c r="AG130" s="62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22"/>
      <c r="AC131" s="622"/>
      <c r="AD131" s="622"/>
      <c r="AE131" s="622"/>
      <c r="AF131" s="62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23"/>
      <c r="AC132" s="623"/>
      <c r="AD132" s="623"/>
      <c r="AE132" s="623"/>
      <c r="AF132" s="62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23"/>
      <c r="AC133" s="623"/>
      <c r="AD133" s="623"/>
      <c r="AE133" s="623"/>
      <c r="AF133" s="62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39"/>
      <c r="AC134" s="639"/>
      <c r="AD134" s="639"/>
      <c r="AE134" s="639"/>
      <c r="AF134" s="63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23"/>
      <c r="AC135" s="623"/>
      <c r="AD135" s="623"/>
      <c r="AE135" s="623"/>
      <c r="AF135" s="62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38">
        <f>AB134-AB132</f>
        <v>0</v>
      </c>
      <c r="AC136" s="638"/>
      <c r="AD136" s="638"/>
      <c r="AE136" s="638"/>
      <c r="AF136" s="63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38">
        <f>AB135-AB133</f>
        <v>0</v>
      </c>
      <c r="AC137" s="638"/>
      <c r="AD137" s="638"/>
      <c r="AE137" s="638"/>
      <c r="AF137" s="63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23"/>
      <c r="AC138" s="623"/>
      <c r="AD138" s="623"/>
      <c r="AE138" s="623"/>
      <c r="AF138" s="62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24"/>
      <c r="AC139" s="624"/>
      <c r="AD139" s="624"/>
      <c r="AE139" s="624"/>
      <c r="AF139" s="624"/>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29">
        <f>IFERROR(AB139/AB133*100,0)</f>
        <v>0</v>
      </c>
      <c r="AC140" s="629"/>
      <c r="AD140" s="629"/>
      <c r="AE140" s="629"/>
      <c r="AF140" s="62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36"/>
      <c r="K145" s="636"/>
      <c r="L145" s="636"/>
      <c r="M145" s="636"/>
      <c r="N145" s="636"/>
      <c r="O145" s="636"/>
      <c r="P145" s="636"/>
      <c r="Q145" s="636"/>
      <c r="R145" s="636"/>
      <c r="S145" s="636"/>
      <c r="T145" s="636"/>
      <c r="U145" s="636"/>
      <c r="V145" s="636"/>
      <c r="W145" s="636"/>
      <c r="X145" s="636"/>
      <c r="Y145" s="636"/>
      <c r="Z145" s="636"/>
      <c r="AA145" s="636"/>
      <c r="AB145" s="636"/>
      <c r="AC145" s="636"/>
      <c r="AD145" s="63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34" t="s">
        <v>368</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113"/>
      <c r="AI151" s="208"/>
    </row>
    <row r="152" spans="1:36" ht="15" customHeight="1">
      <c r="A152" s="634"/>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c r="AB152" s="634"/>
      <c r="AC152" s="634"/>
      <c r="AD152" s="634"/>
      <c r="AE152" s="634"/>
      <c r="AF152" s="634"/>
      <c r="AG152" s="634"/>
      <c r="AH152" s="113"/>
      <c r="AI152" s="208"/>
    </row>
    <row r="153" spans="1:36" ht="15" customHeight="1">
      <c r="A153" s="3"/>
      <c r="B153" s="3"/>
      <c r="C153" s="3" t="s">
        <v>15</v>
      </c>
      <c r="D153" s="3"/>
      <c r="E153" s="635"/>
      <c r="F153" s="635"/>
      <c r="G153" s="3" t="s">
        <v>16</v>
      </c>
      <c r="H153" s="635"/>
      <c r="I153" s="635"/>
      <c r="J153" s="3" t="s">
        <v>264</v>
      </c>
      <c r="K153" s="635"/>
      <c r="L153" s="635"/>
      <c r="M153" s="3" t="s">
        <v>18</v>
      </c>
      <c r="N153" s="3"/>
      <c r="O153" s="3"/>
      <c r="P153" s="3" t="s">
        <v>369</v>
      </c>
      <c r="Q153" s="3"/>
      <c r="R153" s="3"/>
      <c r="S153" s="3"/>
      <c r="T153" s="636"/>
      <c r="U153" s="636"/>
      <c r="V153" s="636"/>
      <c r="W153" s="636"/>
      <c r="X153" s="636"/>
      <c r="Y153" s="636"/>
      <c r="Z153" s="636"/>
      <c r="AA153" s="636"/>
      <c r="AB153" s="636"/>
      <c r="AC153" s="636"/>
      <c r="AD153" s="636"/>
      <c r="AE153" s="636"/>
      <c r="AF153" s="63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55" t="s">
        <v>372</v>
      </c>
      <c r="B2" s="655"/>
      <c r="C2" s="655"/>
      <c r="D2" s="655"/>
      <c r="E2" s="655"/>
      <c r="F2" s="655"/>
      <c r="G2" s="655"/>
      <c r="H2" s="655"/>
      <c r="I2" s="655"/>
      <c r="J2" s="655"/>
      <c r="K2" s="655"/>
      <c r="L2" s="655"/>
      <c r="M2" s="655"/>
      <c r="N2" s="655"/>
      <c r="O2" s="655"/>
      <c r="P2" s="655"/>
      <c r="Q2" s="655"/>
      <c r="R2" s="655"/>
      <c r="S2" s="656"/>
      <c r="T2" s="656"/>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row>
    <row r="10" spans="1:45"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47" t="s">
        <v>15</v>
      </c>
      <c r="C16" s="685"/>
      <c r="D16" s="685"/>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7" ht="16.149999999999999" customHeight="1">
      <c r="A34" s="54"/>
      <c r="B34" s="688" t="s">
        <v>271</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7" ht="16.149999999999999" customHeight="1">
      <c r="A35" s="53"/>
      <c r="B35" s="145"/>
      <c r="C35" s="689" t="s">
        <v>377</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IF(AH27=TRUE,'様式96_外来・在宅ベースアップ評価料（Ⅱ）'!M81,'（参考）賃金引き上げ計画書作成のための計算シート'!M53)</f>
        <v>0</v>
      </c>
      <c r="AC35" s="690"/>
      <c r="AD35" s="690"/>
      <c r="AE35" s="690"/>
      <c r="AF35" s="69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7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f>1000*AB127</f>
        <v>0</v>
      </c>
      <c r="AC134" s="623"/>
      <c r="AD134" s="623"/>
      <c r="AE134" s="623"/>
      <c r="AF134" s="62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f>AB133-AB134</f>
        <v>0</v>
      </c>
      <c r="AC135" s="624"/>
      <c r="AD135" s="624"/>
      <c r="AE135" s="624"/>
      <c r="AF135" s="62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row>
    <row r="148" spans="1:35" ht="15" customHeight="1">
      <c r="A148" s="634"/>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208"/>
      <c r="AI148" s="208"/>
    </row>
    <row r="149" spans="1:35" ht="15" customHeight="1">
      <c r="A149" s="3"/>
      <c r="B149" s="3"/>
      <c r="C149" s="3" t="s">
        <v>15</v>
      </c>
      <c r="D149" s="3"/>
      <c r="E149" s="635"/>
      <c r="F149" s="635"/>
      <c r="G149" s="3" t="s">
        <v>16</v>
      </c>
      <c r="H149" s="635"/>
      <c r="I149" s="635"/>
      <c r="J149" s="3" t="s">
        <v>264</v>
      </c>
      <c r="K149" s="635"/>
      <c r="L149" s="635"/>
      <c r="M149" s="3" t="s">
        <v>18</v>
      </c>
      <c r="N149" s="3"/>
      <c r="O149" s="3"/>
      <c r="P149" s="3" t="s">
        <v>369</v>
      </c>
      <c r="Q149" s="3"/>
      <c r="R149" s="3"/>
      <c r="S149" s="3"/>
      <c r="T149" s="636"/>
      <c r="U149" s="636"/>
      <c r="V149" s="636"/>
      <c r="W149" s="636"/>
      <c r="X149" s="636"/>
      <c r="Y149" s="636"/>
      <c r="Z149" s="636"/>
      <c r="AA149" s="636"/>
      <c r="AB149" s="636"/>
      <c r="AC149" s="636"/>
      <c r="AD149" s="636"/>
      <c r="AE149" s="636"/>
      <c r="AF149" s="63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55" t="s">
        <v>409</v>
      </c>
      <c r="B2" s="655"/>
      <c r="C2" s="655"/>
      <c r="D2" s="655"/>
      <c r="E2" s="655"/>
      <c r="F2" s="655"/>
      <c r="G2" s="655"/>
      <c r="H2" s="655"/>
      <c r="I2" s="655"/>
      <c r="J2" s="655"/>
      <c r="K2" s="655"/>
      <c r="L2" s="655"/>
      <c r="M2" s="655"/>
      <c r="N2" s="655"/>
      <c r="O2" s="655"/>
      <c r="P2" s="655"/>
      <c r="Q2" s="655"/>
      <c r="R2" s="655"/>
      <c r="S2" s="656"/>
      <c r="T2" s="65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c r="AH9" s="215"/>
    </row>
    <row r="10" spans="1:36"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47" t="s">
        <v>15</v>
      </c>
      <c r="C16" s="685"/>
      <c r="D16" s="685"/>
      <c r="E16" s="648"/>
      <c r="F16" s="648"/>
      <c r="G16" s="20"/>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1" ht="16.149999999999999" customHeight="1">
      <c r="A34" s="54"/>
      <c r="B34" s="688" t="s">
        <v>412</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1" ht="16.149999999999999" customHeight="1">
      <c r="A35" s="53"/>
      <c r="B35" s="145"/>
      <c r="C35" s="689" t="s">
        <v>413</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IF(AI27=TRUE,'様式96_外来・在宅ベースアップ評価料（Ⅱ）'!M81,'（参考）賃金引き上げ計画書作成のための計算シート'!M53)</f>
        <v>0</v>
      </c>
      <c r="AC35" s="690"/>
      <c r="AD35" s="690"/>
      <c r="AE35" s="690"/>
      <c r="AF35" s="69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7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c r="AC134" s="623"/>
      <c r="AD134" s="623"/>
      <c r="AE134" s="623"/>
      <c r="AF134" s="62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c r="AC135" s="624"/>
      <c r="AD135" s="624"/>
      <c r="AE135" s="624"/>
      <c r="AF135" s="62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35"/>
      <c r="F149" s="635"/>
      <c r="G149" s="49" t="s">
        <v>16</v>
      </c>
      <c r="H149" s="635"/>
      <c r="I149" s="635"/>
      <c r="J149" s="49" t="s">
        <v>264</v>
      </c>
      <c r="K149" s="635"/>
      <c r="L149" s="635"/>
      <c r="M149" s="49" t="s">
        <v>18</v>
      </c>
      <c r="N149" s="49"/>
      <c r="O149" s="49"/>
      <c r="P149" s="49" t="s">
        <v>369</v>
      </c>
      <c r="Q149" s="49"/>
      <c r="R149" s="49"/>
      <c r="S149" s="49"/>
      <c r="T149" s="636"/>
      <c r="U149" s="636"/>
      <c r="V149" s="636"/>
      <c r="W149" s="636"/>
      <c r="X149" s="636"/>
      <c r="Y149" s="636"/>
      <c r="Z149" s="636"/>
      <c r="AA149" s="636"/>
      <c r="AB149" s="636"/>
      <c r="AC149" s="636"/>
      <c r="AD149" s="636"/>
      <c r="AE149" s="636"/>
      <c r="AF149" s="63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55" t="s">
        <v>433</v>
      </c>
      <c r="B2" s="655"/>
      <c r="C2" s="655"/>
      <c r="D2" s="655"/>
      <c r="E2" s="655"/>
      <c r="F2" s="655"/>
      <c r="G2" s="655"/>
      <c r="H2" s="655"/>
      <c r="I2" s="655"/>
      <c r="J2" s="655"/>
      <c r="K2" s="655"/>
      <c r="L2" s="655"/>
      <c r="M2" s="655"/>
      <c r="N2" s="655"/>
      <c r="O2" s="655"/>
      <c r="P2" s="655"/>
      <c r="Q2" s="655"/>
      <c r="R2" s="655"/>
      <c r="S2" s="655"/>
      <c r="T2" s="655"/>
      <c r="U2" s="656"/>
      <c r="V2" s="656"/>
      <c r="W2" s="693" t="s">
        <v>434</v>
      </c>
      <c r="X2" s="693"/>
      <c r="Y2" s="693"/>
      <c r="Z2" s="693"/>
      <c r="AA2" s="693"/>
      <c r="AB2" s="693"/>
      <c r="AC2" s="693"/>
      <c r="AD2" s="693"/>
      <c r="AE2" s="693"/>
      <c r="AF2" s="693"/>
      <c r="AG2" s="69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3"/>
      <c r="AB14" s="3"/>
      <c r="AC14" s="3"/>
      <c r="AD14" s="3"/>
      <c r="AE14" s="3"/>
      <c r="AF14" s="3"/>
      <c r="AG14" s="3"/>
    </row>
    <row r="15" spans="1:33" ht="16.149999999999999" hidden="1" customHeight="1" outlineLevel="1" thickBot="1">
      <c r="A15" s="3"/>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698">
        <f>'別添_計画書（病院及び有床診療所）'!V16</f>
        <v>1</v>
      </c>
      <c r="W18" s="698"/>
      <c r="X18" s="698"/>
      <c r="Y18" s="699"/>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98">
        <f>IFERROR(IF(E21=O21,R21-H21+1,IF(O21-E21=1,12-H21+1+R21,IF(O21-E21=2,12-H21+1+R21+12,"エラー"))),1)</f>
        <v>1</v>
      </c>
      <c r="W21" s="698"/>
      <c r="X21" s="698"/>
      <c r="Y21" s="699"/>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06"/>
      <c r="S24" s="707"/>
      <c r="T24" s="707"/>
      <c r="U24" s="707"/>
      <c r="V24" s="707"/>
      <c r="W24" s="707"/>
      <c r="X24" s="707"/>
      <c r="Y24" s="431"/>
      <c r="Z24" s="431"/>
      <c r="AA24" s="431"/>
      <c r="AB24" s="431"/>
      <c r="AC24" s="708"/>
      <c r="AD24" s="708"/>
      <c r="AE24" s="708"/>
      <c r="AF24" s="708"/>
      <c r="AG24" s="432"/>
    </row>
    <row r="25" spans="1:33" ht="16.149999999999999" hidden="1" customHeight="1" outlineLevel="1">
      <c r="A25" s="433"/>
      <c r="B25" s="709" t="s">
        <v>436</v>
      </c>
      <c r="C25" s="709"/>
      <c r="D25" s="709"/>
      <c r="E25" s="709"/>
      <c r="F25" s="709"/>
      <c r="G25" s="709"/>
      <c r="H25" s="709"/>
      <c r="I25" s="709"/>
      <c r="J25" s="709"/>
      <c r="K25" s="709"/>
      <c r="L25" s="709"/>
      <c r="M25" s="709"/>
      <c r="N25" s="709"/>
      <c r="O25" s="709"/>
      <c r="P25" s="709"/>
      <c r="Q25" s="709"/>
      <c r="R25" s="709"/>
      <c r="S25" s="710" t="s">
        <v>437</v>
      </c>
      <c r="T25" s="711"/>
      <c r="U25" s="711"/>
      <c r="V25" s="711"/>
      <c r="W25" s="711"/>
      <c r="X25" s="711"/>
      <c r="Y25" s="711"/>
      <c r="Z25" s="711"/>
      <c r="AA25" s="712"/>
      <c r="AB25" s="710" t="s">
        <v>113</v>
      </c>
      <c r="AC25" s="711"/>
      <c r="AD25" s="711"/>
      <c r="AE25" s="711"/>
      <c r="AF25" s="711"/>
      <c r="AG25" s="713"/>
    </row>
    <row r="26" spans="1:33" ht="16.149999999999999" hidden="1" customHeight="1" outlineLevel="1">
      <c r="A26" s="433"/>
      <c r="B26" s="434" t="s">
        <v>438</v>
      </c>
      <c r="C26" s="435" t="s">
        <v>15</v>
      </c>
      <c r="D26" s="714" t="str">
        <f>IF('別添_計画書（病院及び有床診療所）'!E21=0,"",'別添_計画書（病院及び有床診療所）'!E21)</f>
        <v/>
      </c>
      <c r="E26" s="714"/>
      <c r="F26" s="436" t="s">
        <v>16</v>
      </c>
      <c r="G26" s="714" t="str">
        <f>IF('別添_計画書（病院及び有床診療所）'!H21=0,"",'別添_計画書（病院及び有床診療所）'!H21)</f>
        <v/>
      </c>
      <c r="H26" s="714"/>
      <c r="I26" s="436" t="s">
        <v>264</v>
      </c>
      <c r="J26" s="436" t="s">
        <v>439</v>
      </c>
      <c r="K26" s="436" t="s">
        <v>440</v>
      </c>
      <c r="L26" s="436"/>
      <c r="M26" s="715"/>
      <c r="N26" s="715"/>
      <c r="O26" s="437" t="s">
        <v>16</v>
      </c>
      <c r="P26" s="715"/>
      <c r="Q26" s="715"/>
      <c r="R26" s="438" t="s">
        <v>264</v>
      </c>
      <c r="S26" s="435"/>
      <c r="T26" s="716" t="str">
        <f>'別添_計画書（病院及び有床診療所）'!P31</f>
        <v>算定不可</v>
      </c>
      <c r="U26" s="716"/>
      <c r="V26" s="716"/>
      <c r="W26" s="716"/>
      <c r="X26" s="716"/>
      <c r="Y26" s="716"/>
      <c r="Z26" s="716"/>
      <c r="AA26" s="436"/>
      <c r="AB26" s="439"/>
      <c r="AC26" s="718" t="str">
        <f>IFERROR(IF(T26="","-",VLOOKUP(T26,'リスト（入院）'!C:D,2,FALSE)),"-")</f>
        <v>-</v>
      </c>
      <c r="AD26" s="718"/>
      <c r="AE26" s="718"/>
      <c r="AF26" s="718"/>
      <c r="AG26" s="440" t="s">
        <v>276</v>
      </c>
    </row>
    <row r="27" spans="1:33" ht="16.149999999999999" hidden="1" customHeight="1" outlineLevel="1">
      <c r="A27" s="433"/>
      <c r="B27" s="434" t="s">
        <v>441</v>
      </c>
      <c r="C27" s="435" t="s">
        <v>15</v>
      </c>
      <c r="D27" s="715"/>
      <c r="E27" s="715"/>
      <c r="F27" s="436" t="s">
        <v>16</v>
      </c>
      <c r="G27" s="715"/>
      <c r="H27" s="715"/>
      <c r="I27" s="436" t="s">
        <v>264</v>
      </c>
      <c r="J27" s="436" t="s">
        <v>439</v>
      </c>
      <c r="K27" s="436" t="s">
        <v>440</v>
      </c>
      <c r="L27" s="436"/>
      <c r="M27" s="715"/>
      <c r="N27" s="715"/>
      <c r="O27" s="437" t="s">
        <v>16</v>
      </c>
      <c r="P27" s="715"/>
      <c r="Q27" s="715"/>
      <c r="R27" s="438" t="s">
        <v>264</v>
      </c>
      <c r="S27" s="435"/>
      <c r="T27" s="717"/>
      <c r="U27" s="717"/>
      <c r="V27" s="717"/>
      <c r="W27" s="717"/>
      <c r="X27" s="717"/>
      <c r="Y27" s="717"/>
      <c r="Z27" s="717"/>
      <c r="AA27" s="436"/>
      <c r="AB27" s="439"/>
      <c r="AC27" s="718" t="str">
        <f>IFERROR(IF(T27="","-",VLOOKUP(T27,'リスト（入院）'!C:D,2,FALSE)),"-")</f>
        <v>-</v>
      </c>
      <c r="AD27" s="718"/>
      <c r="AE27" s="718"/>
      <c r="AF27" s="718"/>
      <c r="AG27" s="440" t="s">
        <v>276</v>
      </c>
    </row>
    <row r="28" spans="1:33" ht="16.149999999999999" hidden="1" customHeight="1" outlineLevel="1">
      <c r="A28" s="433"/>
      <c r="B28" s="434" t="s">
        <v>442</v>
      </c>
      <c r="C28" s="435" t="s">
        <v>15</v>
      </c>
      <c r="D28" s="715"/>
      <c r="E28" s="715"/>
      <c r="F28" s="436" t="s">
        <v>16</v>
      </c>
      <c r="G28" s="715"/>
      <c r="H28" s="715"/>
      <c r="I28" s="436" t="s">
        <v>264</v>
      </c>
      <c r="J28" s="436" t="s">
        <v>439</v>
      </c>
      <c r="K28" s="436" t="s">
        <v>440</v>
      </c>
      <c r="L28" s="436"/>
      <c r="M28" s="715"/>
      <c r="N28" s="715"/>
      <c r="O28" s="437" t="s">
        <v>16</v>
      </c>
      <c r="P28" s="715"/>
      <c r="Q28" s="715"/>
      <c r="R28" s="438" t="s">
        <v>264</v>
      </c>
      <c r="S28" s="435"/>
      <c r="T28" s="717"/>
      <c r="U28" s="717"/>
      <c r="V28" s="717"/>
      <c r="W28" s="717"/>
      <c r="X28" s="717"/>
      <c r="Y28" s="717"/>
      <c r="Z28" s="717"/>
      <c r="AA28" s="436"/>
      <c r="AB28" s="439"/>
      <c r="AC28" s="718" t="str">
        <f>IFERROR(IF(T28="","-",VLOOKUP(T28,'リスト（入院）'!C:D,2,FALSE)),"-")</f>
        <v>-</v>
      </c>
      <c r="AD28" s="718"/>
      <c r="AE28" s="718"/>
      <c r="AF28" s="718"/>
      <c r="AG28" s="440" t="s">
        <v>276</v>
      </c>
    </row>
    <row r="29" spans="1:33" ht="16.149999999999999" hidden="1" customHeight="1" outlineLevel="1">
      <c r="A29" s="433"/>
      <c r="B29" s="441" t="s">
        <v>443</v>
      </c>
      <c r="C29" s="435" t="s">
        <v>15</v>
      </c>
      <c r="D29" s="715"/>
      <c r="E29" s="715"/>
      <c r="F29" s="436" t="s">
        <v>16</v>
      </c>
      <c r="G29" s="715"/>
      <c r="H29" s="715"/>
      <c r="I29" s="436" t="s">
        <v>264</v>
      </c>
      <c r="J29" s="436" t="s">
        <v>439</v>
      </c>
      <c r="K29" s="436" t="s">
        <v>440</v>
      </c>
      <c r="L29" s="436"/>
      <c r="M29" s="715"/>
      <c r="N29" s="715"/>
      <c r="O29" s="437" t="s">
        <v>16</v>
      </c>
      <c r="P29" s="715"/>
      <c r="Q29" s="715"/>
      <c r="R29" s="438" t="s">
        <v>264</v>
      </c>
      <c r="S29" s="435"/>
      <c r="T29" s="717"/>
      <c r="U29" s="717"/>
      <c r="V29" s="717"/>
      <c r="W29" s="717"/>
      <c r="X29" s="717"/>
      <c r="Y29" s="717"/>
      <c r="Z29" s="717"/>
      <c r="AA29" s="436"/>
      <c r="AB29" s="439"/>
      <c r="AC29" s="718" t="str">
        <f>IFERROR(IF(T29="","-",VLOOKUP(T29,'リスト（入院）'!C:D,2,FALSE)),"-")</f>
        <v>-</v>
      </c>
      <c r="AD29" s="718"/>
      <c r="AE29" s="718"/>
      <c r="AF29" s="718"/>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19"/>
      <c r="AD30" s="719"/>
      <c r="AE30" s="719"/>
      <c r="AF30" s="719"/>
      <c r="AG30" s="440"/>
    </row>
    <row r="31" spans="1:33" ht="16.149999999999999" hidden="1" customHeight="1" outlineLevel="1">
      <c r="A31" s="433"/>
      <c r="B31" s="709" t="s">
        <v>436</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10" t="s">
        <v>445</v>
      </c>
      <c r="AC31" s="711"/>
      <c r="AD31" s="711"/>
      <c r="AE31" s="711"/>
      <c r="AF31" s="711"/>
      <c r="AG31" s="713"/>
    </row>
    <row r="32" spans="1:33" ht="16.149999999999999" hidden="1" customHeight="1" outlineLevel="1">
      <c r="A32" s="433"/>
      <c r="B32" s="434" t="s">
        <v>438</v>
      </c>
      <c r="C32" s="435" t="s">
        <v>15</v>
      </c>
      <c r="D32" s="714" t="str">
        <f>IF(D26="","",D26)</f>
        <v/>
      </c>
      <c r="E32" s="714"/>
      <c r="F32" s="436" t="s">
        <v>16</v>
      </c>
      <c r="G32" s="714" t="str">
        <f>IF(G26="","",G26)</f>
        <v/>
      </c>
      <c r="H32" s="714"/>
      <c r="I32" s="436" t="s">
        <v>264</v>
      </c>
      <c r="J32" s="436" t="s">
        <v>439</v>
      </c>
      <c r="K32" s="436" t="s">
        <v>440</v>
      </c>
      <c r="L32" s="436"/>
      <c r="M32" s="714" t="str">
        <f>IF(M26="","",M26)</f>
        <v/>
      </c>
      <c r="N32" s="714"/>
      <c r="O32" s="437" t="s">
        <v>16</v>
      </c>
      <c r="P32" s="714" t="str">
        <f>IF(P26="","",P26)</f>
        <v/>
      </c>
      <c r="Q32" s="714"/>
      <c r="R32" s="437" t="s">
        <v>264</v>
      </c>
      <c r="S32" s="444"/>
      <c r="T32" s="444"/>
      <c r="U32" s="444"/>
      <c r="V32" s="444"/>
      <c r="W32" s="444"/>
      <c r="X32" s="444"/>
      <c r="Y32" s="444"/>
      <c r="Z32" s="444"/>
      <c r="AA32" s="445"/>
      <c r="AB32" s="439"/>
      <c r="AC32" s="720"/>
      <c r="AD32" s="720"/>
      <c r="AE32" s="720"/>
      <c r="AF32" s="720"/>
      <c r="AG32" s="440" t="s">
        <v>278</v>
      </c>
    </row>
    <row r="33" spans="1:43" ht="16.149999999999999" hidden="1" customHeight="1" outlineLevel="1">
      <c r="A33" s="433"/>
      <c r="B33" s="434" t="s">
        <v>441</v>
      </c>
      <c r="C33" s="435" t="s">
        <v>15</v>
      </c>
      <c r="D33" s="714" t="str">
        <f>IF(D27="","",D27)</f>
        <v/>
      </c>
      <c r="E33" s="714"/>
      <c r="F33" s="436" t="s">
        <v>16</v>
      </c>
      <c r="G33" s="714" t="str">
        <f>IF(G27="","",G27)</f>
        <v/>
      </c>
      <c r="H33" s="714"/>
      <c r="I33" s="436" t="s">
        <v>264</v>
      </c>
      <c r="J33" s="436" t="s">
        <v>439</v>
      </c>
      <c r="K33" s="436" t="s">
        <v>440</v>
      </c>
      <c r="L33" s="436"/>
      <c r="M33" s="714" t="str">
        <f>IF(M27="","",M27)</f>
        <v/>
      </c>
      <c r="N33" s="714"/>
      <c r="O33" s="437" t="s">
        <v>16</v>
      </c>
      <c r="P33" s="714" t="str">
        <f>IF(P27="","",P27)</f>
        <v/>
      </c>
      <c r="Q33" s="714"/>
      <c r="R33" s="437" t="s">
        <v>264</v>
      </c>
      <c r="S33" s="444"/>
      <c r="T33" s="444"/>
      <c r="U33" s="444"/>
      <c r="V33" s="444"/>
      <c r="W33" s="444"/>
      <c r="X33" s="444"/>
      <c r="Y33" s="444"/>
      <c r="Z33" s="444"/>
      <c r="AA33" s="445"/>
      <c r="AB33" s="439"/>
      <c r="AC33" s="720"/>
      <c r="AD33" s="720"/>
      <c r="AE33" s="720"/>
      <c r="AF33" s="720"/>
      <c r="AG33" s="440" t="s">
        <v>278</v>
      </c>
    </row>
    <row r="34" spans="1:43" ht="16.149999999999999" hidden="1" customHeight="1" outlineLevel="1">
      <c r="A34" s="433"/>
      <c r="B34" s="434" t="s">
        <v>442</v>
      </c>
      <c r="C34" s="435" t="s">
        <v>15</v>
      </c>
      <c r="D34" s="714" t="str">
        <f>IF(D28="","",D28)</f>
        <v/>
      </c>
      <c r="E34" s="714"/>
      <c r="F34" s="436" t="s">
        <v>16</v>
      </c>
      <c r="G34" s="714" t="str">
        <f>IF(G28="","",G28)</f>
        <v/>
      </c>
      <c r="H34" s="714"/>
      <c r="I34" s="436" t="s">
        <v>264</v>
      </c>
      <c r="J34" s="436" t="s">
        <v>439</v>
      </c>
      <c r="K34" s="436" t="s">
        <v>440</v>
      </c>
      <c r="L34" s="436"/>
      <c r="M34" s="714" t="str">
        <f>IF(M28="","",M28)</f>
        <v/>
      </c>
      <c r="N34" s="714"/>
      <c r="O34" s="437" t="s">
        <v>16</v>
      </c>
      <c r="P34" s="714" t="str">
        <f>IF(P28="","",P28)</f>
        <v/>
      </c>
      <c r="Q34" s="714"/>
      <c r="R34" s="437" t="s">
        <v>264</v>
      </c>
      <c r="S34" s="444"/>
      <c r="T34" s="444"/>
      <c r="U34" s="444"/>
      <c r="V34" s="444"/>
      <c r="W34" s="444"/>
      <c r="X34" s="444"/>
      <c r="Y34" s="444"/>
      <c r="Z34" s="444"/>
      <c r="AA34" s="445"/>
      <c r="AB34" s="439"/>
      <c r="AC34" s="720"/>
      <c r="AD34" s="720"/>
      <c r="AE34" s="720"/>
      <c r="AF34" s="720"/>
      <c r="AG34" s="440" t="s">
        <v>278</v>
      </c>
    </row>
    <row r="35" spans="1:43" ht="16.149999999999999" hidden="1" customHeight="1" outlineLevel="1">
      <c r="A35" s="446"/>
      <c r="B35" s="441" t="s">
        <v>443</v>
      </c>
      <c r="C35" s="435" t="s">
        <v>15</v>
      </c>
      <c r="D35" s="714" t="str">
        <f>IF(D29="","",D29)</f>
        <v/>
      </c>
      <c r="E35" s="714"/>
      <c r="F35" s="436" t="s">
        <v>16</v>
      </c>
      <c r="G35" s="714" t="str">
        <f>IF(G29="","",G29)</f>
        <v/>
      </c>
      <c r="H35" s="714"/>
      <c r="I35" s="436" t="s">
        <v>264</v>
      </c>
      <c r="J35" s="436" t="s">
        <v>439</v>
      </c>
      <c r="K35" s="436" t="s">
        <v>440</v>
      </c>
      <c r="L35" s="436"/>
      <c r="M35" s="714" t="str">
        <f>IF(M29="","",M29)</f>
        <v/>
      </c>
      <c r="N35" s="714"/>
      <c r="O35" s="437" t="s">
        <v>16</v>
      </c>
      <c r="P35" s="714" t="str">
        <f>IF(P29="","",P29)</f>
        <v/>
      </c>
      <c r="Q35" s="714"/>
      <c r="R35" s="437" t="s">
        <v>264</v>
      </c>
      <c r="S35" s="444"/>
      <c r="T35" s="437"/>
      <c r="U35" s="437"/>
      <c r="V35" s="437"/>
      <c r="W35" s="437"/>
      <c r="X35" s="437"/>
      <c r="Y35" s="437"/>
      <c r="Z35" s="437"/>
      <c r="AA35" s="437"/>
      <c r="AB35" s="439"/>
      <c r="AC35" s="720"/>
      <c r="AD35" s="720"/>
      <c r="AE35" s="720"/>
      <c r="AF35" s="720"/>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22" t="str">
        <f>IF(AC32="","",SUM(AC32:AF35))</f>
        <v/>
      </c>
      <c r="AD36" s="722"/>
      <c r="AE36" s="722"/>
      <c r="AF36" s="722"/>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21"/>
      <c r="AD37" s="721"/>
      <c r="AE37" s="721"/>
      <c r="AF37" s="721"/>
      <c r="AG37" s="449"/>
    </row>
    <row r="38" spans="1:43" ht="16.149999999999999" hidden="1" customHeight="1" outlineLevel="1">
      <c r="A38" s="433"/>
      <c r="B38" s="709" t="s">
        <v>436</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10"/>
      <c r="AB38" s="710" t="s">
        <v>448</v>
      </c>
      <c r="AC38" s="711"/>
      <c r="AD38" s="711"/>
      <c r="AE38" s="711"/>
      <c r="AF38" s="711"/>
      <c r="AG38" s="713"/>
    </row>
    <row r="39" spans="1:43" ht="16.149999999999999" hidden="1" customHeight="1" outlineLevel="1">
      <c r="A39" s="433"/>
      <c r="B39" s="434" t="s">
        <v>438</v>
      </c>
      <c r="C39" s="435" t="s">
        <v>15</v>
      </c>
      <c r="D39" s="714" t="str">
        <f>IF(D26="","",D26)</f>
        <v/>
      </c>
      <c r="E39" s="714"/>
      <c r="F39" s="436" t="s">
        <v>16</v>
      </c>
      <c r="G39" s="714" t="str">
        <f>IF(G26="","",G26)</f>
        <v/>
      </c>
      <c r="H39" s="714"/>
      <c r="I39" s="436" t="s">
        <v>264</v>
      </c>
      <c r="J39" s="436" t="s">
        <v>439</v>
      </c>
      <c r="K39" s="436" t="s">
        <v>440</v>
      </c>
      <c r="L39" s="436"/>
      <c r="M39" s="714" t="str">
        <f>IF(M26="","",M26)</f>
        <v/>
      </c>
      <c r="N39" s="714"/>
      <c r="O39" s="437" t="s">
        <v>16</v>
      </c>
      <c r="P39" s="714" t="str">
        <f>IF(P26="","",P26)</f>
        <v/>
      </c>
      <c r="Q39" s="714"/>
      <c r="R39" s="437" t="s">
        <v>264</v>
      </c>
      <c r="S39" s="444"/>
      <c r="T39" s="444"/>
      <c r="U39" s="444"/>
      <c r="V39" s="444"/>
      <c r="W39" s="444"/>
      <c r="X39" s="444"/>
      <c r="Y39" s="444"/>
      <c r="Z39" s="444"/>
      <c r="AA39" s="444"/>
      <c r="AB39" s="439"/>
      <c r="AC39" s="722" t="str">
        <f>IFERROR(AC26*AC32*10,"")</f>
        <v/>
      </c>
      <c r="AD39" s="722"/>
      <c r="AE39" s="722"/>
      <c r="AF39" s="722"/>
      <c r="AG39" s="440" t="s">
        <v>270</v>
      </c>
    </row>
    <row r="40" spans="1:43" ht="16.149999999999999" hidden="1" customHeight="1" outlineLevel="1">
      <c r="A40" s="433"/>
      <c r="B40" s="434" t="s">
        <v>441</v>
      </c>
      <c r="C40" s="435" t="s">
        <v>15</v>
      </c>
      <c r="D40" s="714" t="str">
        <f>IF(D27="","",D27)</f>
        <v/>
      </c>
      <c r="E40" s="714"/>
      <c r="F40" s="436" t="s">
        <v>16</v>
      </c>
      <c r="G40" s="714" t="str">
        <f>IF(G27="","",G27)</f>
        <v/>
      </c>
      <c r="H40" s="714"/>
      <c r="I40" s="436" t="s">
        <v>264</v>
      </c>
      <c r="J40" s="436" t="s">
        <v>439</v>
      </c>
      <c r="K40" s="436" t="s">
        <v>440</v>
      </c>
      <c r="L40" s="436"/>
      <c r="M40" s="714" t="str">
        <f>IF(M27="","",M27)</f>
        <v/>
      </c>
      <c r="N40" s="714"/>
      <c r="O40" s="437" t="s">
        <v>16</v>
      </c>
      <c r="P40" s="714" t="str">
        <f>IF(P27="","",P27)</f>
        <v/>
      </c>
      <c r="Q40" s="714"/>
      <c r="R40" s="437" t="s">
        <v>264</v>
      </c>
      <c r="S40" s="444"/>
      <c r="T40" s="444"/>
      <c r="U40" s="444"/>
      <c r="V40" s="444"/>
      <c r="W40" s="444"/>
      <c r="X40" s="444"/>
      <c r="Y40" s="444"/>
      <c r="Z40" s="444"/>
      <c r="AA40" s="444"/>
      <c r="AB40" s="439"/>
      <c r="AC40" s="722" t="str">
        <f>IFERROR(AC27*AC33*10,"")</f>
        <v/>
      </c>
      <c r="AD40" s="722"/>
      <c r="AE40" s="722"/>
      <c r="AF40" s="722"/>
      <c r="AG40" s="440" t="s">
        <v>270</v>
      </c>
    </row>
    <row r="41" spans="1:43" ht="16.149999999999999" hidden="1" customHeight="1" outlineLevel="1">
      <c r="A41" s="433"/>
      <c r="B41" s="434" t="s">
        <v>442</v>
      </c>
      <c r="C41" s="435" t="s">
        <v>15</v>
      </c>
      <c r="D41" s="714" t="str">
        <f>IF(D28="","",D28)</f>
        <v/>
      </c>
      <c r="E41" s="714"/>
      <c r="F41" s="436" t="s">
        <v>16</v>
      </c>
      <c r="G41" s="714" t="str">
        <f>IF(G28="","",G28)</f>
        <v/>
      </c>
      <c r="H41" s="714"/>
      <c r="I41" s="436" t="s">
        <v>264</v>
      </c>
      <c r="J41" s="436" t="s">
        <v>439</v>
      </c>
      <c r="K41" s="436" t="s">
        <v>440</v>
      </c>
      <c r="L41" s="436"/>
      <c r="M41" s="714" t="str">
        <f>IF(M28="","",M28)</f>
        <v/>
      </c>
      <c r="N41" s="714"/>
      <c r="O41" s="437" t="s">
        <v>16</v>
      </c>
      <c r="P41" s="714" t="str">
        <f>IF(P28="","",P28)</f>
        <v/>
      </c>
      <c r="Q41" s="714"/>
      <c r="R41" s="437" t="s">
        <v>264</v>
      </c>
      <c r="S41" s="444"/>
      <c r="T41" s="444"/>
      <c r="U41" s="444"/>
      <c r="V41" s="444"/>
      <c r="W41" s="444"/>
      <c r="X41" s="444"/>
      <c r="Y41" s="444"/>
      <c r="Z41" s="444"/>
      <c r="AA41" s="444"/>
      <c r="AB41" s="439"/>
      <c r="AC41" s="722" t="str">
        <f>IFERROR(AC28*AC34*10,"")</f>
        <v/>
      </c>
      <c r="AD41" s="722"/>
      <c r="AE41" s="722"/>
      <c r="AF41" s="722"/>
      <c r="AG41" s="440" t="s">
        <v>270</v>
      </c>
    </row>
    <row r="42" spans="1:43" ht="16.149999999999999" hidden="1" customHeight="1" outlineLevel="1">
      <c r="A42" s="433"/>
      <c r="B42" s="450" t="s">
        <v>443</v>
      </c>
      <c r="C42" s="439" t="s">
        <v>15</v>
      </c>
      <c r="D42" s="714" t="str">
        <f>IF(D29="","",D29)</f>
        <v/>
      </c>
      <c r="E42" s="714"/>
      <c r="F42" s="436" t="s">
        <v>16</v>
      </c>
      <c r="G42" s="714" t="str">
        <f>IF(G29="","",G29)</f>
        <v/>
      </c>
      <c r="H42" s="714"/>
      <c r="I42" s="436" t="s">
        <v>264</v>
      </c>
      <c r="J42" s="436" t="s">
        <v>439</v>
      </c>
      <c r="K42" s="436" t="s">
        <v>440</v>
      </c>
      <c r="L42" s="436"/>
      <c r="M42" s="714" t="str">
        <f>IF(M29="","",M29)</f>
        <v/>
      </c>
      <c r="N42" s="714"/>
      <c r="O42" s="437" t="s">
        <v>16</v>
      </c>
      <c r="P42" s="714" t="str">
        <f>IF(P29="","",P29)</f>
        <v/>
      </c>
      <c r="Q42" s="714"/>
      <c r="R42" s="437" t="s">
        <v>264</v>
      </c>
      <c r="S42" s="444"/>
      <c r="T42" s="437"/>
      <c r="U42" s="437"/>
      <c r="V42" s="437"/>
      <c r="W42" s="437"/>
      <c r="X42" s="437"/>
      <c r="Y42" s="437"/>
      <c r="Z42" s="437"/>
      <c r="AA42" s="437"/>
      <c r="AB42" s="439"/>
      <c r="AC42" s="722" t="str">
        <f>IFERROR(AC29*AC35*10,"")</f>
        <v/>
      </c>
      <c r="AD42" s="722"/>
      <c r="AE42" s="722"/>
      <c r="AF42" s="722"/>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23">
        <v>1</v>
      </c>
      <c r="AD43" s="723"/>
      <c r="AE43" s="723"/>
      <c r="AF43" s="723"/>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23">
        <v>2</v>
      </c>
      <c r="AD44" s="723"/>
      <c r="AE44" s="723"/>
      <c r="AF44" s="723"/>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29" t="str">
        <f>IF(AC39="","",SUM(AC39:AF42)-AC43+AC44)</f>
        <v/>
      </c>
      <c r="AD45" s="729"/>
      <c r="AE45" s="729"/>
      <c r="AF45" s="729"/>
      <c r="AG45" s="46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26"/>
      <c r="AC48" s="626"/>
      <c r="AD48" s="626"/>
      <c r="AE48" s="626"/>
      <c r="AF48" s="626"/>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37">
        <f>AB51-AB55+AB56</f>
        <v>0</v>
      </c>
      <c r="AC59" s="637"/>
      <c r="AD59" s="637"/>
      <c r="AE59" s="637"/>
      <c r="AF59" s="637"/>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33"/>
      <c r="AC60" s="733"/>
      <c r="AD60" s="733"/>
      <c r="AE60" s="733"/>
      <c r="AF60" s="733"/>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30">
        <v>1500000</v>
      </c>
      <c r="AC65" s="730"/>
      <c r="AD65" s="730"/>
      <c r="AE65" s="730"/>
      <c r="AF65" s="730"/>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720"/>
      <c r="AC66" s="720"/>
      <c r="AD66" s="720"/>
      <c r="AE66" s="720"/>
      <c r="AF66" s="720"/>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31">
        <f>AB59</f>
        <v>0</v>
      </c>
      <c r="AC67" s="731"/>
      <c r="AD67" s="731"/>
      <c r="AE67" s="731"/>
      <c r="AF67" s="731"/>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24"/>
      <c r="AC68" s="724"/>
      <c r="AD68" s="724"/>
      <c r="AE68" s="724"/>
      <c r="AF68" s="72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25">
        <v>1180000</v>
      </c>
      <c r="AC69" s="725"/>
      <c r="AD69" s="725"/>
      <c r="AE69" s="725"/>
      <c r="AF69" s="72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25">
        <v>120000</v>
      </c>
      <c r="AC70" s="725"/>
      <c r="AD70" s="725"/>
      <c r="AE70" s="725"/>
      <c r="AF70" s="72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26">
        <f>AB65-SUM(AB69:AF70)</f>
        <v>200000</v>
      </c>
      <c r="AC71" s="726"/>
      <c r="AD71" s="726"/>
      <c r="AE71" s="726"/>
      <c r="AF71" s="72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27"/>
      <c r="AC72" s="727"/>
      <c r="AD72" s="727"/>
      <c r="AE72" s="727"/>
      <c r="AF72" s="72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8" t="str">
        <f>IF(AH72=TRUE,"問題なし","問題あり")</f>
        <v>問題あり</v>
      </c>
      <c r="AC73" s="728"/>
      <c r="AD73" s="728"/>
      <c r="AE73" s="728"/>
      <c r="AF73" s="72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28"/>
      <c r="AC95" s="628"/>
      <c r="AD95" s="628"/>
      <c r="AE95" s="628"/>
      <c r="AF95" s="628"/>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26"/>
      <c r="AC96" s="626"/>
      <c r="AD96" s="626"/>
      <c r="AE96" s="626"/>
      <c r="AF96" s="626"/>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31"/>
      <c r="AC97" s="631"/>
      <c r="AD97" s="631"/>
      <c r="AE97" s="631"/>
      <c r="AF97" s="631"/>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63"/>
      <c r="AC98" s="663"/>
      <c r="AD98" s="663"/>
      <c r="AE98" s="663"/>
      <c r="AF98" s="663"/>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6"/>
      <c r="AC99" s="626"/>
      <c r="AD99" s="626"/>
      <c r="AE99" s="626"/>
      <c r="AF99" s="626"/>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37">
        <f>AB98-AB99</f>
        <v>0</v>
      </c>
      <c r="AC100" s="637"/>
      <c r="AD100" s="637"/>
      <c r="AE100" s="637"/>
      <c r="AF100" s="637"/>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36">
        <f>IFERROR(AB100/AB96*100,0)</f>
        <v>0</v>
      </c>
      <c r="AC101" s="736"/>
      <c r="AD101" s="736"/>
      <c r="AE101" s="736"/>
      <c r="AF101" s="736"/>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28"/>
      <c r="AC104" s="628"/>
      <c r="AD104" s="628"/>
      <c r="AE104" s="628"/>
      <c r="AF104" s="628"/>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26"/>
      <c r="AC105" s="626"/>
      <c r="AD105" s="626"/>
      <c r="AE105" s="626"/>
      <c r="AF105" s="626"/>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31"/>
      <c r="AC106" s="631"/>
      <c r="AD106" s="631"/>
      <c r="AE106" s="631"/>
      <c r="AF106" s="631"/>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63"/>
      <c r="AC107" s="663"/>
      <c r="AD107" s="663"/>
      <c r="AE107" s="663"/>
      <c r="AF107" s="663"/>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6"/>
      <c r="AC108" s="626"/>
      <c r="AD108" s="626"/>
      <c r="AE108" s="626"/>
      <c r="AF108" s="626"/>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37">
        <f>AB107-AB108</f>
        <v>0</v>
      </c>
      <c r="AC109" s="637"/>
      <c r="AD109" s="637"/>
      <c r="AE109" s="637"/>
      <c r="AF109" s="637"/>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36">
        <f>IFERROR(AB109/AB105*100,0)</f>
        <v>0</v>
      </c>
      <c r="AC110" s="736"/>
      <c r="AD110" s="736"/>
      <c r="AE110" s="736"/>
      <c r="AF110" s="736"/>
      <c r="AG110" s="130" t="s">
        <v>299</v>
      </c>
    </row>
    <row r="111" spans="1:33" ht="16.350000000000001"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25"/>
      <c r="AB112" s="625"/>
      <c r="AC112" s="625"/>
      <c r="AD112" s="625"/>
      <c r="AE112" s="625"/>
      <c r="AF112" s="625"/>
      <c r="AG112" s="625"/>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28"/>
      <c r="AC113" s="628"/>
      <c r="AD113" s="628"/>
      <c r="AE113" s="628"/>
      <c r="AF113" s="628"/>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26"/>
      <c r="AC114" s="626"/>
      <c r="AD114" s="626"/>
      <c r="AE114" s="626"/>
      <c r="AF114" s="626"/>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31"/>
      <c r="AC115" s="631"/>
      <c r="AD115" s="631"/>
      <c r="AE115" s="631"/>
      <c r="AF115" s="631"/>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63"/>
      <c r="AC116" s="663"/>
      <c r="AD116" s="663"/>
      <c r="AE116" s="663"/>
      <c r="AF116" s="663"/>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6"/>
      <c r="AC117" s="626"/>
      <c r="AD117" s="626"/>
      <c r="AE117" s="626"/>
      <c r="AF117" s="626"/>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37">
        <f>AB116-AB117</f>
        <v>0</v>
      </c>
      <c r="AC118" s="637"/>
      <c r="AD118" s="637"/>
      <c r="AE118" s="637"/>
      <c r="AF118" s="637"/>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36">
        <f>IFERROR(AB118/AB114*100,0)</f>
        <v>0</v>
      </c>
      <c r="AC119" s="736"/>
      <c r="AD119" s="736"/>
      <c r="AE119" s="736"/>
      <c r="AF119" s="736"/>
      <c r="AG119" s="130" t="s">
        <v>299</v>
      </c>
    </row>
    <row r="120" spans="1:33" ht="16.350000000000001"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25"/>
      <c r="AB121" s="625"/>
      <c r="AC121" s="625"/>
      <c r="AD121" s="625"/>
      <c r="AE121" s="625"/>
      <c r="AF121" s="625"/>
      <c r="AG121" s="625"/>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28"/>
      <c r="AC122" s="628"/>
      <c r="AD122" s="628"/>
      <c r="AE122" s="628"/>
      <c r="AF122" s="628"/>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26"/>
      <c r="AC123" s="626"/>
      <c r="AD123" s="626"/>
      <c r="AE123" s="626"/>
      <c r="AF123" s="626"/>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31"/>
      <c r="AC124" s="631"/>
      <c r="AD124" s="631"/>
      <c r="AE124" s="631"/>
      <c r="AF124" s="631"/>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63"/>
      <c r="AC125" s="663"/>
      <c r="AD125" s="663"/>
      <c r="AE125" s="663"/>
      <c r="AF125" s="663"/>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26"/>
      <c r="AC126" s="626"/>
      <c r="AD126" s="626"/>
      <c r="AE126" s="626"/>
      <c r="AF126" s="626"/>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37">
        <f>AB125-AB126</f>
        <v>0</v>
      </c>
      <c r="AC127" s="637"/>
      <c r="AD127" s="637"/>
      <c r="AE127" s="637"/>
      <c r="AF127" s="637"/>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36">
        <f>IFERROR(AB127/AB123*100,0)</f>
        <v>0</v>
      </c>
      <c r="AC128" s="736"/>
      <c r="AD128" s="736"/>
      <c r="AE128" s="736"/>
      <c r="AF128" s="736"/>
      <c r="AG128" s="130" t="s">
        <v>299</v>
      </c>
    </row>
    <row r="129" spans="1:35" ht="16.350000000000001" customHeight="1">
      <c r="AG129" s="28"/>
    </row>
    <row r="130" spans="1:35" ht="16.350000000000001" customHeight="1" thickBot="1">
      <c r="A130" s="630" t="s">
        <v>477</v>
      </c>
      <c r="B130" s="630"/>
      <c r="C130" s="630"/>
      <c r="D130" s="630"/>
      <c r="E130" s="630"/>
      <c r="F130" s="630"/>
      <c r="G130" s="630"/>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0"/>
      <c r="AD130" s="630"/>
      <c r="AE130" s="630"/>
      <c r="AF130" s="630"/>
      <c r="AG130" s="630"/>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28"/>
      <c r="AC131" s="628"/>
      <c r="AD131" s="628"/>
      <c r="AE131" s="628"/>
      <c r="AF131" s="628"/>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26"/>
      <c r="AC132" s="626"/>
      <c r="AD132" s="626"/>
      <c r="AE132" s="626"/>
      <c r="AF132" s="626"/>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31"/>
      <c r="AC133" s="631"/>
      <c r="AD133" s="631"/>
      <c r="AE133" s="631"/>
      <c r="AF133" s="631"/>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63"/>
      <c r="AC134" s="663"/>
      <c r="AD134" s="663"/>
      <c r="AE134" s="663"/>
      <c r="AF134" s="663"/>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26"/>
      <c r="AC135" s="626"/>
      <c r="AD135" s="626"/>
      <c r="AE135" s="626"/>
      <c r="AF135" s="626"/>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37">
        <f>AB134-AB135</f>
        <v>0</v>
      </c>
      <c r="AC136" s="637"/>
      <c r="AD136" s="637"/>
      <c r="AE136" s="637"/>
      <c r="AF136" s="637"/>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36">
        <f>IFERROR(AB136/AB132*100,0)</f>
        <v>0</v>
      </c>
      <c r="AC137" s="736"/>
      <c r="AD137" s="736"/>
      <c r="AE137" s="736"/>
      <c r="AF137" s="736"/>
      <c r="AG137" s="130" t="s">
        <v>299</v>
      </c>
    </row>
    <row r="138" spans="1:35" ht="16.350000000000001"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25"/>
      <c r="AB139" s="625"/>
      <c r="AC139" s="625"/>
      <c r="AD139" s="625"/>
      <c r="AE139" s="625"/>
      <c r="AF139" s="625"/>
      <c r="AG139" s="625"/>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28"/>
      <c r="AC140" s="628"/>
      <c r="AD140" s="628"/>
      <c r="AE140" s="628"/>
      <c r="AF140" s="628"/>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26"/>
      <c r="AC141" s="626"/>
      <c r="AD141" s="626"/>
      <c r="AE141" s="626"/>
      <c r="AF141" s="626"/>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31"/>
      <c r="AC142" s="631"/>
      <c r="AD142" s="631"/>
      <c r="AE142" s="631"/>
      <c r="AF142" s="631"/>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63"/>
      <c r="AC143" s="663"/>
      <c r="AD143" s="663"/>
      <c r="AE143" s="663"/>
      <c r="AF143" s="663"/>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26"/>
      <c r="AC144" s="626"/>
      <c r="AD144" s="626"/>
      <c r="AE144" s="626"/>
      <c r="AF144" s="626"/>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37">
        <f>AB143-AB144</f>
        <v>0</v>
      </c>
      <c r="AC145" s="637"/>
      <c r="AD145" s="637"/>
      <c r="AE145" s="637"/>
      <c r="AF145" s="637"/>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36">
        <f>IFERROR(AB145/AB141*100,0)</f>
        <v>0</v>
      </c>
      <c r="AC146" s="736"/>
      <c r="AD146" s="736"/>
      <c r="AE146" s="736"/>
      <c r="AF146" s="736"/>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21"/>
      <c r="AB149" s="621"/>
      <c r="AC149" s="621"/>
      <c r="AD149" s="621"/>
      <c r="AE149" s="621"/>
      <c r="AF149" s="621"/>
      <c r="AG149" s="621"/>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28"/>
      <c r="AC150" s="628"/>
      <c r="AD150" s="628"/>
      <c r="AE150" s="628"/>
      <c r="AF150" s="628"/>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720"/>
      <c r="AC151" s="720"/>
      <c r="AD151" s="720"/>
      <c r="AE151" s="720"/>
      <c r="AF151" s="720"/>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26"/>
      <c r="AC152" s="626"/>
      <c r="AD152" s="626"/>
      <c r="AE152" s="626"/>
      <c r="AF152" s="626"/>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39"/>
      <c r="AC153" s="739"/>
      <c r="AD153" s="739"/>
      <c r="AE153" s="739"/>
      <c r="AF153" s="739"/>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23"/>
      <c r="AC154" s="623"/>
      <c r="AD154" s="623"/>
      <c r="AE154" s="623"/>
      <c r="AF154" s="623"/>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40"/>
      <c r="AC155" s="740"/>
      <c r="AD155" s="740"/>
      <c r="AE155" s="740"/>
      <c r="AF155" s="740"/>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37"/>
      <c r="AC156" s="737"/>
      <c r="AD156" s="737"/>
      <c r="AE156" s="737"/>
      <c r="AF156" s="737"/>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23"/>
      <c r="AC157" s="623"/>
      <c r="AD157" s="623"/>
      <c r="AE157" s="623"/>
      <c r="AF157" s="623"/>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37">
        <f>AB156-AB157</f>
        <v>0</v>
      </c>
      <c r="AC158" s="637"/>
      <c r="AD158" s="637"/>
      <c r="AE158" s="637"/>
      <c r="AF158" s="637"/>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38">
        <f>IFERROR(AB158/AB152*100,0)</f>
        <v>0</v>
      </c>
      <c r="AC159" s="738"/>
      <c r="AD159" s="738"/>
      <c r="AE159" s="738"/>
      <c r="AF159" s="738"/>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21"/>
      <c r="AB161" s="621"/>
      <c r="AC161" s="621"/>
      <c r="AD161" s="621"/>
      <c r="AE161" s="621"/>
      <c r="AF161" s="621"/>
      <c r="AG161" s="621"/>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28"/>
      <c r="AC162" s="628"/>
      <c r="AD162" s="628"/>
      <c r="AE162" s="628"/>
      <c r="AF162" s="628"/>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720"/>
      <c r="AC163" s="720"/>
      <c r="AD163" s="720"/>
      <c r="AE163" s="720"/>
      <c r="AF163" s="720"/>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26"/>
      <c r="AC164" s="626"/>
      <c r="AD164" s="626"/>
      <c r="AE164" s="626"/>
      <c r="AF164" s="626"/>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39"/>
      <c r="AC165" s="739"/>
      <c r="AD165" s="739"/>
      <c r="AE165" s="739"/>
      <c r="AF165" s="739"/>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23"/>
      <c r="AC166" s="623"/>
      <c r="AD166" s="623"/>
      <c r="AE166" s="623"/>
      <c r="AF166" s="623"/>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40"/>
      <c r="AC167" s="740"/>
      <c r="AD167" s="740"/>
      <c r="AE167" s="740"/>
      <c r="AF167" s="740"/>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37"/>
      <c r="AC168" s="737"/>
      <c r="AD168" s="737"/>
      <c r="AE168" s="737"/>
      <c r="AF168" s="737"/>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23"/>
      <c r="AC169" s="623"/>
      <c r="AD169" s="623"/>
      <c r="AE169" s="623"/>
      <c r="AF169" s="623"/>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37">
        <f>AB168-AB169</f>
        <v>0</v>
      </c>
      <c r="AC170" s="637"/>
      <c r="AD170" s="637"/>
      <c r="AE170" s="637"/>
      <c r="AF170" s="637"/>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38">
        <f>IFERROR(AB170/AB164*100,0)</f>
        <v>0</v>
      </c>
      <c r="AC171" s="738"/>
      <c r="AD171" s="738"/>
      <c r="AE171" s="738"/>
      <c r="AF171" s="73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35"/>
      <c r="G176" s="635"/>
      <c r="H176" s="3" t="s">
        <v>16</v>
      </c>
      <c r="I176" s="635"/>
      <c r="J176" s="635"/>
      <c r="K176" s="3" t="s">
        <v>264</v>
      </c>
      <c r="L176" s="635"/>
      <c r="M176" s="635"/>
      <c r="N176" s="3" t="s">
        <v>18</v>
      </c>
      <c r="O176" s="3"/>
      <c r="P176" s="3"/>
      <c r="Q176" s="3" t="s">
        <v>489</v>
      </c>
      <c r="R176" s="3"/>
      <c r="S176" s="3"/>
      <c r="T176" s="3"/>
      <c r="U176" s="636"/>
      <c r="V176" s="636"/>
      <c r="W176" s="636"/>
      <c r="X176" s="636"/>
      <c r="Y176" s="636"/>
      <c r="Z176" s="636"/>
      <c r="AA176" s="636"/>
      <c r="AB176" s="636"/>
      <c r="AC176" s="636"/>
      <c r="AD176" s="636"/>
      <c r="AE176" s="636"/>
      <c r="AF176" s="636"/>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7BC45106-2B21-41AB-B109-0FEC10335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