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09" documentId="8_{8108D80D-83C2-41C7-AEA0-D92EA872D482}" xr6:coauthVersionLast="47" xr6:coauthVersionMax="47" xr10:uidLastSave="{D5FFB7AD-620C-4764-92F2-93E7A9236378}"/>
  <workbookProtection workbookAlgorithmName="SHA-512" workbookHashValue="4nArlG8LW9sqhMvP+fukncdfMURgND58yzacbu5COtLgZNo5NgdPu46OJ+bt5GeDgcfvvkU3TCtoVgyROGNyJQ==" workbookSaltValue="m2z0oZK2NzdhqPe9aShsIg==" workbookSpinCount="100000" lockStructure="1"/>
  <bookViews>
    <workbookView xWindow="-120" yWindow="-120" windowWidth="29040" windowHeight="15720" tabRatio="719"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訪看集計シート（横）" sheetId="16" state="hidden" r:id="rId9"/>
    <sheet name="リスト（R8）" sheetId="28" state="hidden" r:id="rId10"/>
    <sheet name="リスト（R9）" sheetId="27"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(訪問看護)'!$A$1:$AJ$48</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'（別添４の１）_実績報告書・中間報告書（訪看）'!$A$1:$AG$124</definedName>
    <definedName name="_xlnm.Print_Area" localSheetId="7">'（別添４の２）_実績報告書・中間報告書（法人）（訪看）'!$A$1:$AG$124</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[1]サービス種類一覧!$C$4:$C$20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[2]加算率一覧!$A$4:$A$25</definedName>
    <definedName name="種類">[1]サービス種類一覧!$A$4:$A$20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6" l="1"/>
  <c r="A4" i="16"/>
  <c r="M2" i="26"/>
  <c r="M2" i="25"/>
  <c r="AP38" i="23" l="1"/>
  <c r="AP37" i="23"/>
  <c r="AP35" i="23"/>
  <c r="AP34" i="23"/>
  <c r="AP54" i="20"/>
  <c r="AP53" i="20"/>
  <c r="AP51" i="20"/>
  <c r="AP50" i="20"/>
  <c r="AB99" i="26"/>
  <c r="AB98" i="26"/>
  <c r="AC91" i="26"/>
  <c r="AC82" i="26"/>
  <c r="AC73" i="26"/>
  <c r="AC64" i="26"/>
  <c r="AC55" i="26"/>
  <c r="AC46" i="26"/>
  <c r="AC45" i="26"/>
  <c r="AC47" i="26" s="1"/>
  <c r="AC48" i="26" s="1"/>
  <c r="AC44" i="26"/>
  <c r="AB34" i="26"/>
  <c r="AB26" i="26"/>
  <c r="V21" i="26"/>
  <c r="V15" i="26"/>
  <c r="AB98" i="25"/>
  <c r="AB97" i="25"/>
  <c r="AC90" i="25"/>
  <c r="AC81" i="25"/>
  <c r="AC72" i="25"/>
  <c r="AC63" i="25"/>
  <c r="AC54" i="25"/>
  <c r="AC46" i="25"/>
  <c r="AC45" i="25"/>
  <c r="AC44" i="25"/>
  <c r="AC43" i="25"/>
  <c r="AB33" i="25"/>
  <c r="AB25" i="25"/>
  <c r="V20" i="25"/>
  <c r="V14" i="25"/>
  <c r="M27" i="23"/>
  <c r="X39" i="21"/>
  <c r="AD35" i="21"/>
  <c r="AD27" i="21"/>
  <c r="D149" i="20"/>
  <c r="T90" i="20"/>
  <c r="M90" i="20"/>
  <c r="AC71" i="20"/>
  <c r="AC70" i="20"/>
  <c r="I42" i="18"/>
  <c r="K7" i="29"/>
  <c r="M80" i="20" l="1"/>
  <c r="M92" i="20" s="1"/>
  <c r="M46" i="21"/>
  <c r="HW2" i="16"/>
  <c r="HV2" i="16"/>
  <c r="HS2" i="16"/>
  <c r="HR2" i="16"/>
  <c r="HQ2" i="16"/>
  <c r="HP2" i="16"/>
  <c r="HO2" i="16"/>
  <c r="HL2" i="16"/>
  <c r="HK2" i="16"/>
  <c r="HJ2" i="16"/>
  <c r="HI2" i="16"/>
  <c r="HH2" i="16"/>
  <c r="HE2" i="16"/>
  <c r="HD2" i="16"/>
  <c r="HC2" i="16"/>
  <c r="HB2" i="16"/>
  <c r="HA2" i="16"/>
  <c r="GX2" i="16"/>
  <c r="GW2" i="16"/>
  <c r="GV2" i="16"/>
  <c r="GU2" i="16"/>
  <c r="GT2" i="16"/>
  <c r="GQ2" i="16"/>
  <c r="GP2" i="16"/>
  <c r="GO2" i="16"/>
  <c r="GN2" i="16"/>
  <c r="GG2" i="16"/>
  <c r="GE2" i="16"/>
  <c r="GD2" i="16"/>
  <c r="GC2" i="16"/>
  <c r="GB2" i="16"/>
  <c r="GA2" i="16"/>
  <c r="FZ2" i="16"/>
  <c r="FY2" i="16"/>
  <c r="FX2" i="16"/>
  <c r="FW2" i="16"/>
  <c r="FV2" i="16"/>
  <c r="FU2" i="16"/>
  <c r="FT2" i="16"/>
  <c r="FS2" i="16"/>
  <c r="FR2" i="16"/>
  <c r="FQ2" i="16"/>
  <c r="FP2" i="16"/>
  <c r="FO2" i="16"/>
  <c r="FN2" i="16"/>
  <c r="FI2" i="16"/>
  <c r="FH2" i="16"/>
  <c r="FE2" i="16"/>
  <c r="FD2" i="16"/>
  <c r="FC2" i="16"/>
  <c r="FB2" i="16"/>
  <c r="FA2" i="16"/>
  <c r="EX2" i="16"/>
  <c r="EW2" i="16"/>
  <c r="EV2" i="16"/>
  <c r="EU2" i="16"/>
  <c r="ET2" i="16"/>
  <c r="EQ2" i="16"/>
  <c r="EP2" i="16"/>
  <c r="EO2" i="16"/>
  <c r="EN2" i="16"/>
  <c r="EG2" i="16"/>
  <c r="EM2" i="16"/>
  <c r="EJ2" i="16"/>
  <c r="EI2" i="16"/>
  <c r="EH2" i="16"/>
  <c r="EF2" i="16"/>
  <c r="EC2" i="16"/>
  <c r="EB2" i="16"/>
  <c r="EA2" i="16"/>
  <c r="GI2" i="16"/>
  <c r="GJ2" i="16"/>
  <c r="DZ2" i="16"/>
  <c r="DS2" i="16"/>
  <c r="DQ2" i="16"/>
  <c r="DP2" i="16"/>
  <c r="DO2" i="16"/>
  <c r="DN2" i="16"/>
  <c r="DM2" i="16"/>
  <c r="DL2" i="16"/>
  <c r="DK2" i="16"/>
  <c r="DE2" i="16"/>
  <c r="DF2" i="16"/>
  <c r="DG2" i="16"/>
  <c r="DH2" i="16"/>
  <c r="DI2" i="16"/>
  <c r="DD2" i="16"/>
  <c r="DA2" i="16"/>
  <c r="Q40" i="23" l="1"/>
  <c r="CX2" i="16" l="1"/>
  <c r="CW2" i="16"/>
  <c r="CV2" i="16"/>
  <c r="CU2" i="16"/>
  <c r="CS2" i="16"/>
  <c r="CR2" i="16"/>
  <c r="CP2" i="16"/>
  <c r="CO2" i="16"/>
  <c r="CM2" i="16"/>
  <c r="CL2" i="16"/>
  <c r="CF2" i="16"/>
  <c r="CE2" i="16"/>
  <c r="CD2" i="16"/>
  <c r="CC2" i="16"/>
  <c r="CB2" i="16"/>
  <c r="BY2" i="16"/>
  <c r="BX2" i="16"/>
  <c r="BW2" i="16"/>
  <c r="BV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AK31" i="21"/>
  <c r="CG2" i="16" s="1"/>
  <c r="AK23" i="21"/>
  <c r="Q23" i="21"/>
  <c r="BS2" i="16" s="1"/>
  <c r="Q31" i="21"/>
  <c r="CA2" i="16" s="1"/>
  <c r="A45" i="25"/>
  <c r="AK14" i="21"/>
  <c r="BR2" i="16" s="1"/>
  <c r="GK2" i="16"/>
  <c r="AP31" i="20"/>
  <c r="AD32" i="20" s="1"/>
  <c r="HT2" i="16"/>
  <c r="HY2" i="16" l="1"/>
  <c r="BZ2" i="16"/>
  <c r="AL2" i="16"/>
  <c r="AP80" i="20"/>
  <c r="AN2" i="16" s="1"/>
  <c r="AK2" i="16"/>
  <c r="Q2" i="16"/>
  <c r="GL2" i="16" l="1"/>
  <c r="CI2" i="16"/>
  <c r="CH2" i="16"/>
  <c r="AG81" i="20"/>
  <c r="D150" i="20" s="1"/>
  <c r="AK12" i="23"/>
  <c r="AK9" i="23"/>
  <c r="CN2" i="16" s="1"/>
  <c r="GM2" i="16"/>
  <c r="GR2" i="16"/>
  <c r="GY2" i="16"/>
  <c r="HF2" i="16"/>
  <c r="AC74" i="26"/>
  <c r="HG2" i="16" s="1"/>
  <c r="AC92" i="26"/>
  <c r="HU2" i="16" s="1"/>
  <c r="AC55" i="25"/>
  <c r="A89" i="25"/>
  <c r="A80" i="25"/>
  <c r="A71" i="25"/>
  <c r="A62" i="25"/>
  <c r="A53" i="25"/>
  <c r="A72" i="26"/>
  <c r="AC83" i="26" l="1"/>
  <c r="HN2" i="16" s="1"/>
  <c r="HM2" i="16"/>
  <c r="AC82" i="25"/>
  <c r="EZ2" i="16" s="1"/>
  <c r="EY2" i="16"/>
  <c r="AC73" i="25"/>
  <c r="ES2" i="16" s="1"/>
  <c r="ER2" i="16"/>
  <c r="AC64" i="25"/>
  <c r="EL2" i="16" s="1"/>
  <c r="EK2" i="16"/>
  <c r="AC91" i="25"/>
  <c r="FG2" i="16" s="1"/>
  <c r="FF2" i="16"/>
  <c r="EE2" i="16"/>
  <c r="ED2" i="16"/>
  <c r="CQ2" i="16"/>
  <c r="AQ37" i="20"/>
  <c r="A90" i="26"/>
  <c r="A81" i="26"/>
  <c r="A63" i="26"/>
  <c r="A54" i="26"/>
  <c r="A46" i="26"/>
  <c r="AC65" i="26"/>
  <c r="GZ2" i="16" s="1"/>
  <c r="AC56" i="26"/>
  <c r="GS2" i="16" s="1"/>
  <c r="V60" i="20"/>
  <c r="AB97" i="26" l="1"/>
  <c r="GF2" i="16"/>
  <c r="GH2" i="16" l="1"/>
  <c r="HX2" i="16"/>
  <c r="D144" i="20"/>
  <c r="AL140" i="20"/>
  <c r="I2" i="16"/>
  <c r="L19" i="20"/>
  <c r="BK2" i="16"/>
  <c r="HZ2" i="16" l="1"/>
  <c r="AB100" i="26"/>
  <c r="IA2" i="16" s="1"/>
  <c r="B7" i="18"/>
  <c r="D38" i="18"/>
  <c r="D112" i="20" l="1"/>
  <c r="Q57" i="20"/>
  <c r="AK37" i="20"/>
  <c r="M82" i="20" s="1"/>
  <c r="AK40" i="20"/>
  <c r="X2" i="16" s="1"/>
  <c r="N2" i="16"/>
  <c r="M2" i="16"/>
  <c r="L2" i="16"/>
  <c r="D2" i="16"/>
  <c r="E2" i="16"/>
  <c r="AV2" i="16" l="1"/>
  <c r="AO2" i="16"/>
  <c r="U2" i="16"/>
  <c r="AL149" i="20"/>
  <c r="C2" i="16"/>
  <c r="CK2" i="16" s="1"/>
  <c r="B2" i="16"/>
  <c r="AL142" i="20"/>
  <c r="B7" i="20"/>
  <c r="AK53" i="20"/>
  <c r="AK50" i="20"/>
  <c r="M60" i="20" s="1"/>
  <c r="K8" i="29"/>
  <c r="L6" i="23"/>
  <c r="L5" i="23"/>
  <c r="L6" i="21"/>
  <c r="AC2" i="16" l="1"/>
  <c r="BL2" i="16"/>
  <c r="CJ2" i="16"/>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AR37" i="20"/>
  <c r="AM34" i="20"/>
  <c r="AE104" i="20" s="1"/>
  <c r="AK104" i="20" s="1"/>
  <c r="L18" i="20"/>
  <c r="AR13" i="20"/>
  <c r="AR9" i="20"/>
  <c r="L7" i="21"/>
  <c r="AK37" i="23"/>
  <c r="AK34" i="23"/>
  <c r="DW2" i="16"/>
  <c r="DV2" i="16"/>
  <c r="DU2" i="16"/>
  <c r="DJ2" i="16"/>
  <c r="AI10" i="25"/>
  <c r="AI9" i="25"/>
  <c r="X5" i="25"/>
  <c r="DC2" i="16" s="1"/>
  <c r="X4" i="25"/>
  <c r="DB2" i="16" s="1"/>
  <c r="AI11" i="26"/>
  <c r="AI10" i="26"/>
  <c r="X3" i="26"/>
  <c r="R46" i="23" l="1"/>
  <c r="CZ2" i="16" s="1"/>
  <c r="R43" i="23"/>
  <c r="CY2" i="16" s="1"/>
  <c r="Y69" i="20"/>
  <c r="U69" i="20"/>
  <c r="Q69" i="20"/>
  <c r="F86" i="20" s="1"/>
  <c r="AP2" i="16" s="1"/>
  <c r="DR2" i="16"/>
  <c r="AZ2" i="16"/>
  <c r="CT2" i="16"/>
  <c r="AM104" i="20"/>
  <c r="BD2" i="16"/>
  <c r="FK2" i="16"/>
  <c r="Z44" i="21"/>
  <c r="B27" i="21"/>
  <c r="BM2" i="16"/>
  <c r="J2" i="16"/>
  <c r="K2" i="16"/>
  <c r="B35" i="21"/>
  <c r="AC47" i="25" l="1"/>
  <c r="DY2" i="16" s="1"/>
  <c r="DX2" i="16"/>
  <c r="AB96" i="25"/>
  <c r="FJ2" i="16" s="1"/>
  <c r="DT2" i="16"/>
  <c r="F87" i="20"/>
  <c r="AQ2" i="16" s="1"/>
  <c r="F88" i="20"/>
  <c r="AR2" i="16" s="1"/>
  <c r="M97" i="20" l="1"/>
  <c r="D111" i="20" s="1"/>
  <c r="BA2" i="16"/>
  <c r="AB99" i="25" l="1"/>
  <c r="FM2" i="16" s="1"/>
  <c r="FL2" i="16"/>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AK111" i="20" l="1"/>
  <c r="AL124" i="20" s="1"/>
  <c r="BF2" i="16"/>
  <c r="AN116" i="20" l="1"/>
  <c r="AL131" i="20"/>
  <c r="AN130" i="20"/>
  <c r="AL133" i="20"/>
  <c r="AN129" i="20"/>
  <c r="AN123" i="20"/>
  <c r="AN125" i="20"/>
  <c r="AL130" i="20"/>
  <c r="AN126" i="20"/>
  <c r="AN124" i="20"/>
  <c r="AL132" i="20"/>
  <c r="AN118" i="20"/>
  <c r="AN132" i="20"/>
  <c r="AL120" i="20"/>
  <c r="AL123" i="20"/>
  <c r="AL122" i="20"/>
  <c r="AL121" i="20"/>
  <c r="AL125" i="20"/>
  <c r="AN127" i="20"/>
  <c r="AL116" i="20"/>
  <c r="AN120" i="20"/>
  <c r="AL126" i="20"/>
  <c r="AN122" i="20"/>
  <c r="AL117" i="20"/>
  <c r="AN121" i="20"/>
  <c r="AN117" i="20"/>
  <c r="AL129" i="20"/>
  <c r="AN119" i="20"/>
  <c r="AN128" i="20"/>
  <c r="AL118" i="20"/>
  <c r="AL119" i="20"/>
  <c r="AL127" i="20"/>
  <c r="AN133" i="20"/>
  <c r="AN131" i="20"/>
  <c r="AL12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<sst xmlns="http://schemas.openxmlformats.org/spreadsheetml/2006/main" count="1316" uniqueCount="781">
  <si>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</si>
  <si>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</si>
  <si>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</si>
  <si>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</si>
  <si>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</si>
  <si>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</si>
  <si>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</si>
  <si>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</si>
  <si>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</si>
  <si>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</si>
  <si>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</si>
  <si>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</si>
  <si>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</si>
  <si>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</si>
  <si>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</si>
  <si>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</si>
  <si>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</si>
  <si>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</si>
  <si>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</si>
  <si>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</si>
  <si>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</si>
  <si>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</si>
  <si>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</si>
  <si>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</si>
  <si>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</si>
  <si>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</si>
  <si>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</si>
  <si>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</si>
  <si>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</si>
  <si>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</si>
  <si>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</si>
  <si>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</si>
  <si>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</si>
  <si>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</si>
  <si>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</si>
  <si>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</si>
  <si>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</si>
  <si>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</si>
  <si>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</si>
  <si>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</si>
  <si>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</si>
  <si>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</si>
  <si>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</si>
  <si>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</si>
  <si>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</si>
  <si>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</si>
  <si>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</si>
  <si>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</si>
  <si>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</si>
  <si>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</si>
  <si>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</si>
  <si>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</si>
  <si>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</si>
  <si>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</si>
  <si>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</si>
  <si>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</si>
  <si>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</si>
  <si>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</si>
  <si>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</si>
  <si>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</si>
  <si>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</si>
  <si>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</si>
  <si>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</si>
  <si>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</si>
  <si>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</si>
  <si>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</si>
  <si>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</si>
  <si>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</si>
  <si>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</si>
  <si>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</si>
  <si>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</si>
  <si>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</si>
  <si>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</si>
  <si>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</si>
  <si>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</si>
  <si>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</si>
  <si>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</si>
  <si>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</si>
  <si>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</si>
  <si>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</si>
  <si>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</si>
  <si>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</si>
  <si>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</si>
  <si>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</si>
  <si>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</si>
  <si>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</si>
  <si>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</si>
  <si>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</si>
  <si>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</si>
  <si>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</si>
  <si>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</si>
  <si>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</si>
  <si>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</si>
  <si>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</si>
  <si>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</si>
  <si>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</si>
  <si>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</si>
  <si>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</si>
  <si>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</si>
  <si>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</si>
  <si>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</si>
  <si>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</si>
  <si>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</si>
  <si>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</si>
  <si>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</si>
  <si>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</si>
  <si>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</si>
  <si>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</si>
  <si>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</si>
  <si>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</si>
  <si>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</si>
  <si>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</si>
  <si>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</si>
  <si>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</si>
  <si>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</si>
  <si>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</si>
  <si>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</si>
  <si>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訪問看護ベースアップ評価料（Ⅰ）の施設基準に係る届出書添付書類</t>
    <phoneticPr fontId="1"/>
  </si>
  <si>
    <t>訪問看護ベースアップ評価料（Ⅱ）の施設基準に係る届出書添付書類 　（新規・区分変更）</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</si>
  <si>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</si>
  <si>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</si>
  <si>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</si>
  <si>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</si>
  <si>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</si>
  <si>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</si>
  <si>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</si>
  <si>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</si>
  <si>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</si>
  <si>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</si>
  <si>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</si>
  <si>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</si>
  <si>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</si>
  <si>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</si>
  <si>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</si>
  <si>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</si>
  <si>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</si>
  <si>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</si>
  <si>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</si>
  <si>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</si>
  <si>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イ　対象職員のうち、看護補助者及び事務職員の月額賃金総額</t>
    <rPh sb="2" eb="4">
      <t>タイショウ</t>
    </rPh>
    <rPh sb="4" eb="6">
      <t>ショクイン</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</si>
  <si>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</si>
  <si>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</si>
  <si>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</si>
  <si>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</si>
  <si>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</si>
  <si>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</si>
  <si>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</si>
  <si>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</si>
  <si>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</si>
  <si>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</si>
  <si>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</si>
  <si>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</si>
  <si>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</si>
  <si>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</si>
  <si>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</si>
  <si>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</si>
  <si>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</si>
  <si>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</si>
  <si>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</si>
  <si>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</si>
  <si>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</si>
  <si>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</si>
  <si>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</si>
  <si>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</si>
  <si>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</si>
  <si>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</si>
  <si>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</si>
  <si>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</si>
  <si>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</si>
  <si>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</si>
  <si>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</si>
  <si>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</si>
  <si>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</si>
  <si>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</si>
  <si>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</si>
  <si>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</si>
  <si>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</si>
  <si>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</si>
  <si>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</si>
  <si>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</si>
  <si>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</si>
  <si>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</si>
  <si>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</si>
  <si>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</si>
  <si>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</si>
  <si>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</si>
  <si>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</si>
  <si>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</si>
  <si>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</si>
  <si>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r>
      <t>　　　業務に従事する者並びに業務委託により勤務する者を除く。</t>
    </r>
    <r>
      <rPr>
        <sz val="14"/>
        <rFont val="ＭＳ Ｐゴシック"/>
        <family val="3"/>
        <charset val="128"/>
      </rPr>
      <t>また、事業主及び役員を含まない。</t>
    </r>
    <rPh sb="33" eb="36">
      <t>ジギョウヌシ</t>
    </rPh>
    <rPh sb="36" eb="37">
      <t>オヨ</t>
    </rPh>
    <rPh sb="38" eb="40">
      <t>ヤクイン</t>
    </rPh>
    <rPh sb="41" eb="42">
      <t>フク</t>
    </rPh>
    <phoneticPr fontId="1"/>
  </si>
  <si>
    <r>
      <t>　１　</t>
    </r>
    <r>
      <rPr>
        <sz val="14"/>
        <rFont val="ＭＳ Ｐゴシック"/>
        <family val="3"/>
        <charset val="128"/>
      </rPr>
      <t>「３」の「対象職員（常勤換算）数」については、自訪問看護ステーションに勤務する職員をいう。ただし、専ら管理者の</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</si>
  <si>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</si>
  <si>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</si>
  <si>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</si>
  <si>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</si>
  <si>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</si>
  <si>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</si>
  <si>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</si>
  <si>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</si>
  <si>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</si>
  <si>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</si>
  <si>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</si>
  <si>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</si>
  <si>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</si>
  <si>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</si>
  <si>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</si>
  <si>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</si>
  <si>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</si>
  <si>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</si>
  <si>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</si>
  <si>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</si>
  <si>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</si>
  <si>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</si>
  <si>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労災保険・自賠責・自費診療収益等）の直近１か月の総額を用いる。</t>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</si>
  <si>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</si>
  <si>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</si>
  <si>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</si>
  <si>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</si>
  <si>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</si>
  <si>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</si>
  <si>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</si>
  <si>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</si>
  <si>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</si>
  <si>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</si>
  <si>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</si>
  <si>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</si>
  <si>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</si>
  <si>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</si>
  <si>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</si>
  <si>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</si>
  <si>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</si>
  <si>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</si>
  <si>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</si>
  <si>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</si>
  <si>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</si>
  <si>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</si>
  <si>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</si>
  <si>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</si>
  <si>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</si>
  <si>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</si>
  <si>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</si>
  <si>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</si>
  <si>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</si>
  <si>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</si>
  <si>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</si>
  <si>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</si>
  <si>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</si>
  <si>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</si>
  <si>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</si>
  <si>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</si>
  <si>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</si>
  <si>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</si>
  <si>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</si>
  <si>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</si>
  <si>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集約訪問看護ステーション数</t>
    <rPh sb="0" eb="2">
      <t>シュウヤク</t>
    </rPh>
    <rPh sb="2" eb="6">
      <t>ホウモンカンゴ</t>
    </rPh>
    <rPh sb="12" eb="13">
      <t>スウ</t>
    </rPh>
    <phoneticPr fontId="1"/>
  </si>
  <si>
    <t>（13）上記（12）以外で、ベア等に伴う賞与、時間外手当、法定福利費（事業者負担分等を含む。）等の増加分に用いた額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</si>
  <si>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</si>
  <si>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</si>
  <si>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</si>
  <si>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</si>
  <si>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（52）ベースアップ評価料算定による収入額が対象職員への賃上げに実施されているか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</si>
  <si>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</si>
  <si>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</si>
  <si>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</si>
  <si>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（50）対象職員全体の賃金改善実績額（算定期間分）【（11）×（算定期間）】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</si>
  <si>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（51）収入の実績額と賃金改善実績額の差分【（49）－（50）】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</si>
  <si>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（13）のベア等に伴う賞与、時間外手当、法定福利費（事業者負担分等を含む。）等の増加分に用いた額も必ず記載すること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</si>
  <si>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</si>
  <si>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</si>
  <si>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</si>
  <si>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</si>
  <si>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</si>
  <si>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</si>
  <si>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</si>
  <si>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</si>
  <si>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</si>
  <si>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</si>
  <si>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</si>
  <si>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</si>
  <si>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</si>
  <si>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</si>
  <si>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</si>
  <si>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</si>
  <si>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</si>
  <si>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</si>
  <si>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</si>
  <si>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</si>
  <si>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</si>
  <si>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</si>
  <si>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</si>
  <si>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</si>
  <si>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</si>
  <si>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</si>
  <si>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</si>
  <si>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</si>
  <si>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</si>
  <si>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</si>
  <si>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</si>
  <si>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</si>
  <si>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</si>
  <si>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</si>
  <si>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</si>
  <si>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</si>
  <si>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</si>
  <si>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</si>
  <si>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</si>
  <si>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</si>
  <si>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</si>
  <si>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</si>
  <si>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</si>
  <si>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</si>
  <si>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</si>
  <si>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</si>
  <si>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</si>
  <si>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</si>
  <si>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</si>
  <si>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</si>
  <si>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</si>
  <si>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</si>
  <si>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</si>
  <si>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</si>
  <si>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</si>
  <si>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</si>
  <si>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</si>
  <si>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</si>
  <si>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</si>
  <si>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</si>
  <si>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</si>
  <si>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</si>
  <si>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</si>
  <si>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</si>
  <si>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</si>
  <si>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</si>
  <si>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</si>
  <si>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</si>
  <si>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</si>
  <si>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</si>
  <si>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</si>
  <si>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</si>
  <si>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</si>
  <si>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</si>
  <si>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</si>
  <si>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</si>
  <si>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</si>
  <si>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</si>
  <si>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</si>
  <si>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</si>
  <si>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</si>
  <si>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</si>
  <si>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</si>
  <si>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</si>
  <si>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</si>
  <si>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</si>
  <si>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</si>
  <si>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</si>
  <si>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</si>
  <si>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</si>
  <si>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</si>
  <si>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</si>
  <si>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</si>
  <si>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</si>
  <si>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</si>
  <si>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</si>
  <si>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</si>
  <si>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</si>
  <si>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</si>
  <si>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</si>
  <si>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</si>
  <si>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</si>
  <si>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</si>
  <si>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</si>
  <si>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</si>
  <si>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</si>
  <si>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</si>
  <si>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</si>
  <si>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</si>
  <si>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</si>
  <si>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</si>
  <si>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</si>
  <si>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</si>
  <si>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</si>
  <si>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</si>
  <si>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</si>
  <si>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</si>
  <si>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</si>
  <si>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</si>
  <si>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</si>
  <si>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</si>
  <si>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</si>
  <si>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</si>
  <si>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</si>
  <si>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</si>
  <si>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</si>
  <si>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</si>
  <si>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</si>
  <si>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</si>
  <si>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</si>
  <si>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</si>
  <si>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</si>
  <si>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</si>
  <si>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</si>
  <si>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</si>
  <si>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</si>
  <si>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</si>
  <si>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</si>
  <si>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</si>
  <si>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</si>
  <si>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</si>
  <si>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</si>
  <si>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</si>
  <si>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</si>
  <si>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</si>
  <si>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</si>
  <si>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</si>
  <si>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</si>
  <si>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</si>
  <si>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</si>
  <si>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</si>
  <si>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</si>
  <si>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</si>
  <si>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</si>
  <si>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</si>
  <si>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</si>
  <si>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</si>
  <si>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</si>
  <si>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</si>
  <si>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</si>
  <si>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</si>
  <si>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</si>
  <si>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　本評価料の算定を開始する月のこと</t>
    <rPh sb="2" eb="3">
      <t>ホン</t>
    </rPh>
    <rPh sb="3" eb="5">
      <t>ヒョウカ</t>
    </rPh>
    <rPh sb="5" eb="6">
      <t>リョウ</t>
    </rPh>
    <rPh sb="7" eb="9">
      <t>サンテイ</t>
    </rPh>
    <rPh sb="10" eb="12">
      <t>カイシ</t>
    </rPh>
    <rPh sb="14" eb="15">
      <t>ツキ</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</si>
  <si>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</si>
  <si>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</si>
  <si>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</si>
  <si>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</si>
  <si>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</si>
  <si>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</si>
  <si>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</si>
  <si>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</si>
  <si>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</si>
  <si>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</si>
  <si>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</si>
  <si>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</si>
  <si>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</si>
  <si>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</si>
  <si>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</si>
  <si>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</si>
  <si>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</si>
  <si>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</si>
  <si>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</si>
  <si>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</si>
  <si>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</si>
  <si>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</si>
  <si>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</si>
  <si>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</si>
  <si>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</si>
  <si>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</si>
  <si>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</si>
  <si>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</si>
  <si>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</si>
  <si>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</si>
  <si>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</si>
  <si>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</si>
  <si>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</si>
  <si>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</si>
  <si>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</si>
  <si>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</si>
  <si>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</si>
  <si>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</si>
  <si>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①・②に該当せず、「外来・在宅ベースアップ評価料（Ⅰ）」　のみを届け出る保険医療機関</t>
    <rPh sb="4" eb="6">
      <t>ガイトウ</t>
    </rPh>
    <rPh sb="10" eb="12">
      <t>ガイライ</t>
    </rPh>
    <rPh sb="13" eb="15">
      <t>ザイタク</t>
    </rPh>
    <rPh sb="21" eb="23">
      <t>ヒョウカ</t>
    </rPh>
    <rPh sb="23" eb="24">
      <t>リョウ</t>
    </rPh>
    <rPh sb="32" eb="33">
      <t>トド</t>
    </rPh>
    <rPh sb="34" eb="35">
      <t>デ</t>
    </rPh>
    <rPh sb="36" eb="38">
      <t>ホケン</t>
    </rPh>
    <rPh sb="38" eb="40">
      <t>イリョウ</t>
    </rPh>
    <rPh sb="40" eb="42">
      <t>キカン</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</si>
  <si>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</si>
  <si>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</si>
  <si>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</si>
  <si>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</si>
  <si>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</si>
  <si>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</si>
  <si>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</si>
  <si>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</si>
  <si>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</si>
  <si>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</si>
  <si>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</si>
  <si>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</si>
  <si>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</si>
  <si>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</si>
  <si>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</si>
  <si>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</si>
  <si>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</si>
  <si>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</si>
  <si>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</si>
  <si>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</si>
  <si>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</si>
  <si>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</si>
  <si>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</si>
  <si>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</si>
  <si>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</si>
  <si>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</si>
  <si>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</si>
  <si>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</si>
  <si>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</si>
  <si>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</si>
  <si>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</si>
  <si>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</si>
  <si>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</si>
  <si>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</si>
  <si>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</si>
  <si>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</si>
  <si>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</si>
  <si>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</si>
  <si>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</si>
  <si>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</si>
  <si>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</si>
  <si>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カンザン</t>
    </rPh>
    <rPh sb="12" eb="13">
      <t>スウ</t>
    </rPh>
    <phoneticPr fontId="1"/>
  </si>
  <si>
    <t>（Ⅳ）（Ⅲ）と同じ対象職員で、令和６年３月時点の給与体系に当てはめた基本給等総額【賃金改善前の基本給等総額】</t>
    <phoneticPr fontId="1"/>
  </si>
  <si>
    <t>（Ⅱ）対象職員の常勤換算数【当該評価料の算定を開始する月（（１））時点】</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</si>
  <si>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</si>
  <si>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</si>
  <si>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</si>
  <si>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</si>
  <si>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</si>
  <si>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t>（Ⅲ）当該評価料を算定する時点における基本給等総額【評価料の算定を開始する月（（１））時点の基本給等総額】</t>
    <rPh sb="3" eb="5">
      <t>トウガイ</t>
    </rPh>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</si>
  <si>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</si>
  <si>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</si>
  <si>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</si>
  <si>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</si>
  <si>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</si>
  <si>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</si>
  <si>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</si>
  <si>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</si>
  <si>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</si>
  <si>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</si>
  <si>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</si>
  <si>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</si>
  <si>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</si>
  <si>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</si>
  <si>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</si>
  <si>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</si>
  <si>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</si>
  <si>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</si>
  <si>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</si>
  <si>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</si>
  <si>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</si>
  <si>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</si>
  <si>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</si>
  <si>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</si>
  <si>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</si>
  <si>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</si>
  <si>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</si>
  <si>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</si>
  <si>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</si>
  <si>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</si>
  <si>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</si>
  <si>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</si>
  <si>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</si>
  <si>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</si>
  <si>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</si>
  <si>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</si>
  <si>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</si>
  <si>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</si>
  <si>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</si>
  <si>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</si>
  <si>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</si>
  <si>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</si>
  <si>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</si>
  <si>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</si>
  <si>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</si>
  <si>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</si>
  <si>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</si>
  <si>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</si>
  <si>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</si>
  <si>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</si>
  <si>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</si>
  <si>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</si>
  <si>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</si>
  <si>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</si>
  <si>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</si>
  <si>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</si>
  <si>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</si>
  <si>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</si>
  <si>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</si>
  <si>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</si>
  <si>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</si>
  <si>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</si>
  <si>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</si>
  <si>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</si>
  <si>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</si>
  <si>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</si>
  <si>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</si>
  <si>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</si>
  <si>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</si>
  <si>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</si>
  <si>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</si>
  <si>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</si>
  <si>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</si>
  <si>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</si>
  <si>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</si>
  <si>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</si>
  <si>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</si>
  <si>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</si>
  <si>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</si>
  <si>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</si>
  <si>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</si>
  <si>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</si>
  <si>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</si>
  <si>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</si>
  <si>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</si>
  <si>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</si>
  <si>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</si>
  <si>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</si>
  <si>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</si>
  <si>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</si>
  <si>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</si>
  <si>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</si>
  <si>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</si>
  <si>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</si>
  <si>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</si>
  <si>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</si>
  <si>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</si>
  <si>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</si>
  <si>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</si>
  <si>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</si>
  <si>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</si>
  <si>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</si>
  <si>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</si>
  <si>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</si>
  <si>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</si>
  <si>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</si>
  <si>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</si>
  <si>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</si>
  <si>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</si>
  <si>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</si>
  <si>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</si>
  <si>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r>
      <t>※　</t>
    </r>
    <r>
      <rPr>
        <b/>
        <sz val="14"/>
        <color rgb="FFFF0000"/>
        <rFont val="ＭＳ Ｐゴシック"/>
        <family val="3"/>
        <charset val="128"/>
      </rPr>
      <t>社会保険診療等収入金額</t>
    </r>
    <r>
      <rPr>
        <sz val="14"/>
        <rFont val="ＭＳ Ｐゴシック"/>
        <family val="3"/>
        <charset val="128"/>
      </rPr>
      <t>：指定訪問看護に係る収益（医療保険・公費負担医療・公害医療・</t>
    </r>
    <rPh sb="14" eb="16">
      <t>シテイ</t>
    </rPh>
    <rPh sb="16" eb="18">
      <t>ホウモン</t>
    </rPh>
    <rPh sb="18" eb="20">
      <t>カンゴ</t>
    </rPh>
    <rPh sb="21" eb="22">
      <t>カカ</t>
    </rPh>
    <rPh sb="23" eb="25">
      <t>シュウエキ</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</si>
  <si>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</si>
  <si>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</si>
  <si>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</si>
  <si>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</si>
  <si>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</si>
  <si>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</si>
  <si>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</si>
  <si>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</si>
  <si>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</si>
  <si>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</si>
  <si>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</si>
  <si>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</si>
  <si>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</si>
  <si>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</si>
  <si>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</si>
  <si>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</si>
  <si>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</si>
  <si>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</si>
  <si>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</si>
  <si>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</si>
  <si>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</si>
  <si>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</si>
  <si>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</si>
  <si>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</si>
  <si>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</si>
  <si>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</si>
  <si>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</si>
  <si>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</si>
  <si>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</si>
  <si>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</si>
  <si>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</si>
  <si>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</si>
  <si>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</si>
  <si>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</si>
  <si>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</si>
  <si>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</si>
  <si>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</si>
  <si>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</si>
  <si>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betsu4_5_4</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</si>
  <si>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</si>
  <si>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</si>
  <si>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</si>
  <si>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</si>
  <si>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</si>
  <si>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</si>
  <si>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</si>
  <si>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</si>
  <si>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</si>
  <si>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</si>
  <si>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</si>
  <si>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</si>
  <si>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</si>
  <si>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</si>
  <si>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</si>
  <si>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</si>
  <si>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</si>
  <si>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</si>
  <si>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</si>
  <si>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</si>
  <si>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</si>
  <si>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</si>
  <si>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</si>
  <si>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</si>
  <si>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</si>
  <si>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</si>
  <si>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</si>
  <si>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</si>
  <si>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</si>
  <si>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</si>
  <si>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</si>
  <si>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</si>
  <si>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</si>
  <si>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</si>
  <si>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</si>
  <si>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</si>
  <si>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</si>
  <si>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</si>
  <si>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</si>
  <si>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</si>
  <si>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</si>
  <si>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</si>
  <si>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</si>
  <si>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</si>
  <si>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</si>
  <si>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</si>
  <si>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</si>
  <si>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</si>
  <si>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</si>
  <si>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</si>
  <si>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</si>
  <si>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</si>
  <si>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</si>
  <si>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</si>
  <si>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</si>
  <si>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</si>
  <si>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</si>
  <si>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</si>
  <si>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</si>
  <si>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</si>
  <si>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</si>
  <si>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</si>
  <si>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</si>
  <si>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</si>
  <si>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</si>
  <si>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</si>
  <si>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</si>
  <si>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</si>
  <si>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</si>
  <si>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</si>
  <si>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</si>
  <si>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</si>
  <si>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</si>
  <si>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</si>
  <si>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</si>
  <si>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</si>
  <si>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</si>
  <si>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</si>
  <si>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</si>
  <si>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</si>
  <si>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betsu4b_5_4</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</si>
  <si>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</si>
  <si>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</si>
  <si>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</si>
  <si>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</si>
  <si>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</si>
  <si>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</si>
  <si>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</si>
  <si>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</si>
  <si>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</si>
  <si>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</si>
  <si>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</si>
  <si>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</si>
  <si>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</si>
  <si>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</si>
  <si>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</si>
  <si>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</si>
  <si>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</si>
  <si>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</si>
  <si>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</si>
  <si>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</si>
  <si>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</si>
  <si>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</si>
  <si>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</si>
  <si>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</si>
  <si>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</si>
  <si>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計算式：15.49／12＊0.064</t>
    <phoneticPr fontId="1"/>
  </si>
  <si>
    <t>計算式：15.49／12＊0.114</t>
    <phoneticPr fontId="1"/>
  </si>
  <si>
    <t>betsu1_3_1_2_8</t>
    <phoneticPr fontId="1"/>
  </si>
  <si>
    <t>（令和</t>
  </si>
  <si>
    <t>（訪問看護ステーション）</t>
    <rPh sb="1" eb="3">
      <t>ホウモン</t>
    </rPh>
    <rPh sb="3" eb="5">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</si>
</sst>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quot;人&quot;"/>
    <numFmt numFmtId="181" formatCode="\ "/>
    <numFmt numFmtId="182" formatCode="#,##0.00_ ;[Red]\-#,##0.00\ "/>
    <numFmt numFmtId="183" formatCode="#,##0_ "/>
    <numFmt numFmtId="184" formatCode="0.0000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5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91">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2"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184" fontId="12" fillId="0" borderId="25" xfId="1" applyNumberFormat="1" applyFont="1" applyBorder="1" applyProtection="1">
      <alignment vertical="center"/>
      <protection locked="0"/>
    </xf>
    <xf numFmtId="184" fontId="12" fillId="0" borderId="38" xfId="1" applyNumberFormat="1" applyFont="1" applyBorder="1" applyProtection="1">
      <alignment vertical="center"/>
      <protection locked="0"/>
    </xf>
    <xf numFmtId="0" fontId="3" fillId="2" borderId="0" xfId="0" applyFont="1" applyFill="1" applyAlignment="1">
      <alignment vertical="center"/>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0" fontId="63" fillId="3" borderId="7" xfId="0"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2" fillId="3" borderId="7" xfId="0" applyFont="1" applyFill="1" applyBorder="1" applyAlignment="1" applyProtection="1">
      <alignment horizontal="center" vertical="center" shrinkToFit="1"/>
      <protection locked="0"/>
    </xf>
    <xf numFmtId="178" fontId="9" fillId="3" borderId="2" xfId="3" applyNumberFormat="1" applyFont="1" applyFill="1" applyBorder="1" applyAlignment="1" applyProtection="1">
      <alignment horizontal="center" vertical="center"/>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0" xfId="1" applyFont="1" applyAlignment="1">
      <alignment horizontal="left" vertical="center"/>
    </xf>
    <xf numFmtId="0" fontId="9" fillId="4" borderId="2" xfId="1" applyFont="1" applyFill="1" applyBorder="1" applyAlignment="1">
      <alignment horizontal="center" vertical="center"/>
    </xf>
    <xf numFmtId="0" fontId="26" fillId="8" borderId="0" xfId="1" applyFont="1" applyFill="1" applyAlignment="1">
      <alignment horizontal="center" vertical="center"/>
    </xf>
    <xf numFmtId="181" fontId="9" fillId="4" borderId="3" xfId="1" applyNumberFormat="1" applyFont="1" applyFill="1" applyBorder="1" applyAlignment="1">
      <alignment horizontal="center" vertical="center" shrinkToFit="1"/>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9" fillId="4" borderId="2" xfId="2" applyNumberFormat="1" applyFont="1" applyFill="1" applyBorder="1" applyAlignment="1">
      <alignment horizontal="center" vertical="center"/>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9" fillId="3" borderId="55" xfId="1" applyFont="1" applyFill="1" applyBorder="1" applyAlignment="1" applyProtection="1">
      <alignment horizontal="center" vertical="center"/>
      <protection locked="0"/>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3" borderId="3" xfId="3"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176" fontId="9" fillId="4" borderId="2" xfId="3"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57" fillId="2" borderId="0" xfId="1" applyFont="1" applyFill="1" applyAlignment="1">
      <alignment horizontal="center" vertical="center"/>
    </xf>
    <xf numFmtId="183"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 fillId="3" borderId="0" xfId="0" applyFont="1" applyFill="1" applyAlignment="1">
      <alignment horizontal="center" vertical="center"/>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lignment horizontal="center" vertical="center"/>
    </xf>
    <xf numFmtId="0" fontId="14" fillId="4" borderId="26" xfId="0" applyFont="1" applyFill="1" applyBorder="1" applyAlignment="1">
      <alignment horizontal="center" vertical="center"/>
    </xf>
    <xf numFmtId="0" fontId="3" fillId="2" borderId="7" xfId="0" applyFont="1" applyFill="1" applyBorder="1" applyAlignment="1">
      <alignment horizontal="center" vertical="center"/>
    </xf>
    <xf numFmtId="0" fontId="18" fillId="2" borderId="13" xfId="0" applyFont="1" applyFill="1" applyBorder="1" applyAlignment="1">
      <alignment horizontal="left" vertical="center"/>
    </xf>
    <xf numFmtId="0" fontId="18" fillId="2" borderId="3" xfId="0" applyFont="1" applyFill="1" applyBorder="1" applyAlignment="1">
      <alignment horizontal="left" vertical="center"/>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0" fontId="2" fillId="0" borderId="13" xfId="0" applyFont="1" applyBorder="1" applyAlignment="1">
      <alignment vertical="center" shrinkToFit="1"/>
    </xf>
    <xf numFmtId="0" fontId="2" fillId="0" borderId="3" xfId="0" applyFont="1" applyBorder="1" applyAlignment="1">
      <alignment vertical="center" shrinkToFit="1"/>
    </xf>
    <xf numFmtId="38" fontId="2" fillId="4" borderId="3" xfId="3" applyFont="1" applyFill="1" applyBorder="1" applyAlignment="1">
      <alignment horizontal="center" vertical="center" shrinkToFit="1"/>
    </xf>
    <xf numFmtId="176" fontId="14" fillId="4" borderId="45" xfId="3" applyNumberFormat="1"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38" fontId="2" fillId="3" borderId="6" xfId="3" applyFont="1" applyFill="1" applyBorder="1" applyAlignment="1" applyProtection="1">
      <alignment horizontal="center" vertical="center" shrinkToFit="1"/>
      <protection locked="0"/>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38" fontId="2" fillId="3" borderId="3" xfId="3" applyFont="1" applyFill="1" applyBorder="1" applyAlignment="1" applyProtection="1">
      <alignment horizontal="center" vertical="center" shrinkToFit="1"/>
      <protection locked="0"/>
    </xf>
    <xf numFmtId="38" fontId="2" fillId="4" borderId="31" xfId="3" applyFont="1" applyFill="1" applyBorder="1" applyAlignment="1">
      <alignment horizontal="center" vertical="center" shrinkToFit="1"/>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0" fontId="2" fillId="3" borderId="1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4">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checked="Checked"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10" noThreeD="1"/>
</file>

<file path=xl/ctrlProps/ctrlProp62.xml><?xml version="1.0" encoding="utf-8"?>
<formControlPr xmlns="http://schemas.microsoft.com/office/spreadsheetml/2009/9/main" objectType="CheckBox" fmlaLink="$AH$1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52</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48</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48</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row r="4">
          <cell r="B4" t="str">
            <v>訪問介護（介護予防含む）</v>
          </cell>
        </row>
      </sheetData>
      <sheetData sheetId="4">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5" refreshError="1"/>
      <sheetData sheetId="6">
        <row r="4">
          <cell r="A4" t="str">
            <v>訪問介護</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ow r="4">
          <cell r="A4" t="str">
            <v>訪問介護（介護予防含む）</v>
          </cell>
        </row>
      </sheetData>
      <sheetData sheetId="24">
        <row r="4">
          <cell r="A4" t="str">
            <v>訪問介護（介護予防含む）</v>
          </cell>
        </row>
      </sheetData>
      <sheetData sheetId="25" refreshError="1"/>
      <sheetData sheetId="26" refreshError="1"/>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tabSelected="1" view="pageBreakPreview" topLeftCell="A10" zoomScaleNormal="100" zoomScaleSheetLayoutView="100" workbookViewId="0">
      <selection activeCell="M18" sqref="M18:Y18"/>
    </sheetView>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3.625" style="29"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row>
    <row r="2" spans="1:54" ht="24.75" customHeight="1">
      <c r="A2" s="22"/>
      <c r="B2" s="22"/>
      <c r="C2" s="22"/>
      <c r="D2" s="22"/>
      <c r="E2" s="22"/>
      <c r="G2" s="22"/>
      <c r="H2" s="22"/>
      <c r="I2" s="22"/>
      <c r="J2" s="22"/>
      <c r="K2" s="22"/>
      <c r="L2" s="22"/>
      <c r="M2" s="22"/>
      <c r="N2" s="22"/>
      <c r="O2" s="22"/>
      <c r="P2" s="22"/>
      <c r="S2" s="294" t="s">
        <v>82</v>
      </c>
      <c r="T2" s="295"/>
      <c r="U2" s="295"/>
      <c r="V2" s="296"/>
      <c r="W2" s="297" t="s">
        <v>289</v>
      </c>
      <c r="X2" s="298"/>
      <c r="Y2" s="298"/>
      <c r="Z2" s="298"/>
      <c r="AA2" s="298"/>
      <c r="AB2" s="298"/>
      <c r="AC2" s="298"/>
      <c r="AD2" s="298"/>
      <c r="AE2" s="298"/>
      <c r="AF2" s="299"/>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03" t="s">
        <v>83</v>
      </c>
      <c r="C4" s="303"/>
      <c r="D4" s="303"/>
      <c r="E4" s="303"/>
      <c r="F4" s="304" t="s">
        <v>84</v>
      </c>
      <c r="G4" s="304"/>
      <c r="H4" s="304"/>
      <c r="I4" s="304"/>
      <c r="J4" s="304"/>
      <c r="K4" s="304"/>
      <c r="L4" s="304"/>
      <c r="M4" s="304"/>
      <c r="N4" s="304"/>
      <c r="O4" s="304"/>
      <c r="P4" s="78"/>
      <c r="S4" s="294" t="s">
        <v>85</v>
      </c>
      <c r="T4" s="295"/>
      <c r="U4" s="295"/>
      <c r="V4" s="296"/>
      <c r="W4" s="297" t="s">
        <v>84</v>
      </c>
      <c r="X4" s="298"/>
      <c r="Y4" s="298"/>
      <c r="Z4" s="298"/>
      <c r="AA4" s="298"/>
      <c r="AB4" s="298"/>
      <c r="AC4" s="298"/>
      <c r="AD4" s="298"/>
      <c r="AE4" s="298"/>
      <c r="AF4" s="299"/>
    </row>
    <row r="5" spans="1:54" ht="49.5" customHeight="1">
      <c r="A5" s="308" t="s">
        <v>117</v>
      </c>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row>
    <row r="6" spans="1:54" ht="30" customHeight="1">
      <c r="A6" s="65" t="s">
        <v>109</v>
      </c>
      <c r="B6" s="236"/>
      <c r="C6" s="235"/>
      <c r="D6" s="235"/>
      <c r="E6" s="235"/>
      <c r="F6" s="132"/>
      <c r="G6" s="27"/>
      <c r="H6" s="235"/>
      <c r="I6" s="235"/>
      <c r="J6" s="235"/>
      <c r="K6" s="235"/>
      <c r="L6" s="235"/>
      <c r="M6" s="66"/>
      <c r="N6" s="66"/>
      <c r="O6" s="66"/>
      <c r="P6" s="66"/>
      <c r="Q6" s="66"/>
      <c r="R6" s="66"/>
      <c r="S6" s="66"/>
      <c r="T6" s="66"/>
      <c r="U6" s="66"/>
      <c r="V6" s="66"/>
      <c r="W6" s="66"/>
      <c r="X6" s="66"/>
      <c r="Y6" s="235"/>
      <c r="Z6" s="235"/>
      <c r="AA6" s="235"/>
      <c r="AB6" s="235"/>
      <c r="AC6" s="235"/>
      <c r="AD6" s="235"/>
      <c r="AE6" s="235"/>
      <c r="AF6" s="235"/>
      <c r="AG6" s="33"/>
      <c r="AH6" s="33"/>
      <c r="AI6" s="33"/>
      <c r="AJ6" s="33"/>
      <c r="AK6" s="29"/>
      <c r="AL6" s="67"/>
      <c r="AM6" s="68"/>
      <c r="AN6" s="67"/>
      <c r="AR6" s="69"/>
      <c r="AS6" s="22"/>
      <c r="AT6" s="22"/>
      <c r="AU6" s="22"/>
      <c r="AV6" s="22"/>
      <c r="AW6" s="22"/>
      <c r="AX6" s="22"/>
      <c r="AY6" s="22"/>
      <c r="AZ6" s="22"/>
      <c r="BA6" s="22"/>
      <c r="BB6" s="22"/>
    </row>
    <row r="7" spans="1:54" ht="30" customHeight="1">
      <c r="A7" s="65"/>
      <c r="B7" s="309" t="str">
        <f>IF(OR(AK9=FALSE,AK13=FALSE),"※項目が未チェックです","")</f>
        <v>※項目が未チェックです</v>
      </c>
      <c r="C7" s="309"/>
      <c r="D7" s="309"/>
      <c r="E7" s="309"/>
      <c r="F7" s="309"/>
      <c r="G7" s="309"/>
      <c r="H7" s="309"/>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40" t="s">
        <v>319</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2" t="s">
        <v>459</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458</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460</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461</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05"/>
      <c r="E15" s="305"/>
      <c r="F15" s="2" t="s">
        <v>17</v>
      </c>
      <c r="G15" s="305"/>
      <c r="H15" s="305"/>
      <c r="I15" s="2" t="s">
        <v>18</v>
      </c>
      <c r="J15" s="305"/>
      <c r="K15" s="305"/>
      <c r="L15" s="2" t="s">
        <v>23</v>
      </c>
      <c r="M15" s="2"/>
      <c r="N15" s="2"/>
      <c r="O15" s="2" t="s">
        <v>25</v>
      </c>
      <c r="P15" s="2"/>
      <c r="Q15" s="2"/>
      <c r="R15" s="2"/>
      <c r="S15" s="312"/>
      <c r="T15" s="312"/>
      <c r="U15" s="312"/>
      <c r="V15" s="312"/>
      <c r="W15" s="312"/>
      <c r="X15" s="312"/>
      <c r="Y15" s="312"/>
      <c r="Z15" s="312"/>
      <c r="AA15" s="312"/>
      <c r="AB15" s="312"/>
      <c r="AC15" s="312"/>
      <c r="AD15" s="312"/>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313"/>
      <c r="N18" s="313"/>
      <c r="O18" s="313"/>
      <c r="P18" s="313"/>
      <c r="Q18" s="313"/>
      <c r="R18" s="313"/>
      <c r="S18" s="313"/>
      <c r="T18" s="313"/>
      <c r="U18" s="313"/>
      <c r="V18" s="313"/>
      <c r="W18" s="313"/>
      <c r="X18" s="313"/>
      <c r="Y18" s="313"/>
    </row>
    <row r="19" spans="1:54" ht="30" customHeight="1">
      <c r="B19" s="22" t="s">
        <v>32</v>
      </c>
      <c r="C19" s="22"/>
      <c r="D19" s="22"/>
      <c r="E19" s="22"/>
      <c r="F19" s="22"/>
      <c r="G19" s="22"/>
      <c r="M19" s="306"/>
      <c r="N19" s="306"/>
      <c r="O19" s="306"/>
      <c r="P19" s="306"/>
      <c r="Q19" s="306"/>
      <c r="R19" s="306"/>
      <c r="S19" s="306"/>
      <c r="T19" s="306"/>
      <c r="U19" s="306"/>
      <c r="V19" s="306"/>
      <c r="W19" s="306"/>
      <c r="X19" s="306"/>
      <c r="Y19" s="306"/>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07"/>
      <c r="G26" s="307"/>
      <c r="H26" s="307"/>
      <c r="I26" s="307"/>
      <c r="J26" s="307"/>
      <c r="K26" s="307"/>
      <c r="L26" s="307"/>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10" t="s">
        <v>771</v>
      </c>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K28" s="80"/>
    </row>
    <row r="29" spans="1:54" ht="24.75" customHeight="1">
      <c r="A29" s="23"/>
      <c r="B29" s="311"/>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K29" s="80"/>
    </row>
    <row r="30" spans="1:54" s="22" customFormat="1" ht="24.75" customHeight="1">
      <c r="A30" s="23"/>
      <c r="B30" s="311"/>
      <c r="C30" s="311"/>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80" t="s">
        <v>453</v>
      </c>
      <c r="D32" s="132"/>
      <c r="E32" s="132"/>
      <c r="F32" s="27"/>
      <c r="G32" s="88"/>
      <c r="H32" s="132"/>
      <c r="I32" s="35"/>
      <c r="J32" s="35"/>
      <c r="K32" s="35"/>
      <c r="L32" s="35"/>
      <c r="M32" s="35"/>
      <c r="N32" s="35"/>
      <c r="O32" s="35"/>
      <c r="P32" s="35"/>
      <c r="Q32" s="35"/>
      <c r="R32" s="35"/>
      <c r="S32" s="132"/>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1"/>
      <c r="B33" s="243" t="s">
        <v>465</v>
      </c>
      <c r="C33" s="88"/>
      <c r="D33" s="132"/>
      <c r="E33" s="132"/>
      <c r="F33" s="27"/>
      <c r="G33" s="88"/>
      <c r="H33" s="132"/>
      <c r="I33" s="35"/>
      <c r="J33" s="35"/>
      <c r="K33" s="35"/>
      <c r="L33" s="35"/>
      <c r="M33" s="35"/>
      <c r="N33" s="35"/>
      <c r="O33" s="35"/>
      <c r="P33" s="35"/>
      <c r="Q33" s="35"/>
      <c r="R33" s="35"/>
      <c r="S33" s="132"/>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454</v>
      </c>
      <c r="C34" s="53"/>
      <c r="D34" s="80" t="s">
        <v>114</v>
      </c>
      <c r="E34" s="78"/>
      <c r="AK34" s="54" t="b">
        <v>0</v>
      </c>
      <c r="AL34" s="54"/>
      <c r="AM34" s="54"/>
      <c r="AN34" s="54"/>
      <c r="AO34" s="54"/>
      <c r="AP34" s="54"/>
      <c r="AX34" s="78"/>
      <c r="AY34" s="314"/>
      <c r="AZ34" s="315"/>
      <c r="BA34" s="314"/>
      <c r="BB34" s="314"/>
      <c r="BC34" s="315"/>
      <c r="BD34" s="314"/>
      <c r="BE34" s="314"/>
      <c r="BF34" s="315"/>
      <c r="BG34" s="314"/>
      <c r="BH34" s="314"/>
      <c r="BI34" s="315"/>
      <c r="BJ34" s="314"/>
      <c r="BK34" s="314"/>
      <c r="BL34" s="314"/>
    </row>
    <row r="35" spans="1:65" ht="24.95" customHeight="1" outlineLevel="1">
      <c r="A35" s="23"/>
      <c r="C35" s="53"/>
      <c r="D35" s="80" t="s">
        <v>113</v>
      </c>
      <c r="E35" s="78"/>
      <c r="X35" s="80"/>
      <c r="Y35" s="80"/>
      <c r="AK35" s="76"/>
      <c r="AL35" s="54"/>
      <c r="AM35" s="54"/>
      <c r="AN35" s="54"/>
      <c r="AO35" s="54"/>
      <c r="AP35" s="54"/>
      <c r="AX35" s="78"/>
      <c r="AY35" s="314"/>
      <c r="AZ35" s="315"/>
      <c r="BA35" s="314"/>
      <c r="BB35" s="314"/>
      <c r="BC35" s="315"/>
      <c r="BD35" s="314"/>
      <c r="BE35" s="314"/>
      <c r="BF35" s="315"/>
      <c r="BG35" s="314"/>
      <c r="BH35" s="314"/>
      <c r="BI35" s="315"/>
      <c r="BJ35" s="314"/>
      <c r="BK35" s="314"/>
      <c r="BL35" s="314"/>
    </row>
    <row r="36" spans="1:65" ht="24.95" customHeight="1" outlineLevel="1">
      <c r="A36" s="23"/>
      <c r="B36" s="29" t="s">
        <v>455</v>
      </c>
      <c r="C36" s="53"/>
      <c r="D36" s="80" t="s">
        <v>456</v>
      </c>
      <c r="E36" s="78"/>
      <c r="AK36" s="54" t="b">
        <v>0</v>
      </c>
      <c r="AL36" s="54"/>
      <c r="AM36" s="54"/>
      <c r="AN36" s="54"/>
      <c r="AO36" s="54"/>
      <c r="AP36" s="54"/>
      <c r="AX36" s="78"/>
      <c r="AY36" s="78"/>
      <c r="AZ36" s="77"/>
      <c r="BA36" s="314"/>
      <c r="BB36" s="314"/>
      <c r="BC36" s="77"/>
      <c r="BD36" s="314"/>
      <c r="BE36" s="314"/>
      <c r="BF36" s="77"/>
      <c r="BG36" s="314"/>
      <c r="BH36" s="314"/>
      <c r="BI36" s="77"/>
      <c r="BJ36" s="314"/>
      <c r="BK36" s="314"/>
      <c r="BL36" s="78"/>
    </row>
    <row r="37" spans="1:65" ht="24.95" customHeight="1">
      <c r="A37" s="23"/>
      <c r="B37" s="80"/>
      <c r="C37" s="95"/>
      <c r="D37" s="80" t="s">
        <v>428</v>
      </c>
      <c r="E37" s="78"/>
      <c r="H37" s="78"/>
      <c r="I37" s="22"/>
      <c r="J37" s="22"/>
      <c r="K37" s="22"/>
      <c r="L37" s="22"/>
      <c r="M37" s="22"/>
      <c r="N37" s="22"/>
      <c r="O37" s="22"/>
      <c r="P37" s="22"/>
      <c r="Q37" s="22"/>
      <c r="R37" s="78"/>
      <c r="V37" s="237"/>
      <c r="AB37" s="237"/>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1"/>
      <c r="B39" s="243" t="s">
        <v>466</v>
      </c>
      <c r="C39" s="88"/>
      <c r="D39" s="132"/>
      <c r="E39" s="132"/>
      <c r="F39" s="27"/>
      <c r="G39" s="88"/>
      <c r="H39" s="132"/>
      <c r="I39" s="35"/>
      <c r="J39" s="35"/>
      <c r="K39" s="35"/>
      <c r="L39" s="35"/>
      <c r="M39" s="35"/>
      <c r="N39" s="35"/>
      <c r="O39" s="35"/>
      <c r="P39" s="35"/>
      <c r="Q39" s="35"/>
      <c r="R39" s="35"/>
      <c r="S39" s="132"/>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457</v>
      </c>
      <c r="C40" s="53"/>
      <c r="D40" s="265" t="s">
        <v>467</v>
      </c>
      <c r="E40" s="266"/>
      <c r="F40" s="265"/>
      <c r="AK40" s="54" t="b">
        <v>0</v>
      </c>
      <c r="AM40" s="54"/>
      <c r="AN40" s="54"/>
      <c r="AO40" s="54"/>
      <c r="AP40" s="54"/>
      <c r="AQ40" s="54"/>
      <c r="AY40" s="266"/>
      <c r="AZ40" s="266"/>
      <c r="BA40" s="267"/>
      <c r="BB40" s="314"/>
      <c r="BC40" s="314"/>
      <c r="BD40" s="267"/>
      <c r="BE40" s="314"/>
      <c r="BF40" s="314"/>
      <c r="BG40" s="267"/>
      <c r="BH40" s="314"/>
      <c r="BI40" s="314"/>
      <c r="BJ40" s="267"/>
      <c r="BK40" s="314"/>
      <c r="BL40" s="314"/>
      <c r="BM40" s="266"/>
    </row>
    <row r="41" spans="1:65" ht="24.75" customHeight="1">
      <c r="A41" s="23"/>
      <c r="B41" s="29" t="s">
        <v>316</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01" t="str">
        <f>IF(AK23=TRUE,IF(AK34=TRUE,"訪問看護ベースアップ評価料（Ⅰ）の注３",IF(AK36=TRUE,"訪問看護ベースアップ評価料（Ⅰ）の注３(様式提出必須）","訪問看護ベースアップ評価料（Ⅰ）")),"")</f>
        <v/>
      </c>
      <c r="J42" s="301"/>
      <c r="K42" s="301"/>
      <c r="L42" s="301"/>
      <c r="M42" s="301"/>
      <c r="N42" s="301"/>
      <c r="O42" s="301"/>
      <c r="P42" s="301"/>
      <c r="Q42" s="301"/>
      <c r="R42" s="301"/>
      <c r="S42" s="301"/>
      <c r="T42" s="301"/>
      <c r="U42" s="301"/>
      <c r="V42" s="301"/>
      <c r="W42" s="301"/>
      <c r="X42" s="301"/>
      <c r="Y42" s="301"/>
      <c r="Z42" s="301"/>
      <c r="AA42" s="301"/>
      <c r="AB42" s="301"/>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02"/>
      <c r="J44" s="302"/>
      <c r="K44" s="302"/>
      <c r="L44" s="302"/>
      <c r="M44" s="302"/>
      <c r="N44" s="302"/>
      <c r="O44" s="302"/>
      <c r="P44" s="302"/>
      <c r="Q44" s="302"/>
      <c r="R44" s="302"/>
      <c r="S44" s="302"/>
      <c r="T44" s="302"/>
      <c r="U44" s="302"/>
      <c r="V44" s="302"/>
      <c r="W44" s="302"/>
      <c r="X44" s="302"/>
      <c r="Y44" s="302"/>
      <c r="Z44" s="302"/>
      <c r="AA44" s="302"/>
      <c r="AB44" s="302"/>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00" t="s">
        <v>452</v>
      </c>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row>
    <row r="47" spans="1:65" ht="24.75" customHeight="1">
      <c r="A47" s="29" t="s">
        <v>112</v>
      </c>
      <c r="B47" s="300"/>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row>
    <row r="48" spans="1:65" ht="24.75" customHeight="1">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row>
    <row r="49" spans="1:37" ht="24.75" customHeight="1">
      <c r="A49" s="29" t="s">
        <v>112</v>
      </c>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row>
    <row r="50" spans="1:37" ht="24.75" customHeight="1">
      <c r="B50" s="300"/>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3foE2IuXfdXeUf/DuvWlBtbRsq2klg5ltOkYOos+Dr+9HWwEZoDMNUQa+FV5iy2nb8l5qzLWjRpc8JctRreXGw==" saltValue="boSNwY5s7qOnqWPmjwAhng==" spinCount="100000" sheet="1"/>
  <mergeCells count="37">
    <mergeCell ref="BB40:BC40"/>
    <mergeCell ref="BE40:BF40"/>
    <mergeCell ref="BH40:BI40"/>
    <mergeCell ref="BK40:BL40"/>
    <mergeCell ref="AY34:AY35"/>
    <mergeCell ref="AZ34:AZ35"/>
    <mergeCell ref="BA34:BB35"/>
    <mergeCell ref="BA36:BB36"/>
    <mergeCell ref="BD36:BE36"/>
    <mergeCell ref="BG36:BH36"/>
    <mergeCell ref="BJ36:BK36"/>
    <mergeCell ref="J15:K15"/>
    <mergeCell ref="S15:AD15"/>
    <mergeCell ref="M18:Y18"/>
    <mergeCell ref="BL34:BL35"/>
    <mergeCell ref="BC34:BC35"/>
    <mergeCell ref="BD34:BE35"/>
    <mergeCell ref="BF34:BF35"/>
    <mergeCell ref="BG34:BH35"/>
    <mergeCell ref="BI34:BI35"/>
    <mergeCell ref="BJ34:BK35"/>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s>
  <phoneticPr fontId="1"/>
  <conditionalFormatting sqref="B7:H7">
    <cfRule type="expression" dxfId="23" priority="3">
      <formula>OR($AK$8=FALSE,$AK$12=FALSE)</formula>
    </cfRule>
  </conditionalFormatting>
  <conditionalFormatting sqref="C34:AF37">
    <cfRule type="expression" dxfId="22" priority="1">
      <formula>$AK$40=TRUE</formula>
    </cfRule>
  </conditionalFormatting>
  <conditionalFormatting sqref="I7">
    <cfRule type="expression" dxfId="21"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【A】-A4</f>
        <v>#VALUE!</v>
      </c>
      <c r="G4" s="220"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20" t="e">
        <f t="shared" ref="F5:F21" si="2">【A】-A5</f>
        <v>#VALUE!</v>
      </c>
      <c r="G5" s="220"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20" t="e">
        <f t="shared" si="2"/>
        <v>#VALUE!</v>
      </c>
      <c r="G6" s="220"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20" t="e">
        <f t="shared" si="2"/>
        <v>#VALUE!</v>
      </c>
      <c r="G7" s="220"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20" t="e">
        <f t="shared" si="2"/>
        <v>#VALUE!</v>
      </c>
      <c r="G8" s="220"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20" t="e">
        <f t="shared" si="2"/>
        <v>#VALUE!</v>
      </c>
      <c r="G9" s="220"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20" t="e">
        <f t="shared" si="2"/>
        <v>#VALUE!</v>
      </c>
      <c r="G10" s="220"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20" t="e">
        <f t="shared" si="2"/>
        <v>#VALUE!</v>
      </c>
      <c r="G11" s="220"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20" t="e">
        <f t="shared" si="2"/>
        <v>#VALUE!</v>
      </c>
      <c r="G12" s="220"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20" t="e">
        <f t="shared" si="2"/>
        <v>#VALUE!</v>
      </c>
      <c r="G13" s="220"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20" t="e">
        <f t="shared" si="2"/>
        <v>#VALUE!</v>
      </c>
      <c r="G14" s="220"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20" t="e">
        <f t="shared" si="2"/>
        <v>#VALUE!</v>
      </c>
      <c r="G15" s="220"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20" t="e">
        <f t="shared" si="2"/>
        <v>#VALUE!</v>
      </c>
      <c r="G16" s="220"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20" t="e">
        <f t="shared" si="2"/>
        <v>#VALUE!</v>
      </c>
      <c r="G17" s="220"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20" t="e">
        <f t="shared" si="2"/>
        <v>#VALUE!</v>
      </c>
      <c r="G18" s="220"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20" t="e">
        <f t="shared" si="2"/>
        <v>#VALUE!</v>
      </c>
      <c r="G19" s="220"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20" t="e">
        <f t="shared" si="2"/>
        <v>#VALUE!</v>
      </c>
      <c r="G20" s="220"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20" t="e">
        <f t="shared" si="2"/>
        <v>#VALUE!</v>
      </c>
      <c r="G21" s="220" t="e">
        <f t="shared" si="0"/>
        <v>#VALUE!</v>
      </c>
      <c r="H21" s="17" t="e">
        <f t="shared" si="3"/>
        <v>#VALUE!</v>
      </c>
      <c r="I21" s="218" t="s">
        <v>80</v>
      </c>
      <c r="J21" s="218" t="s">
        <v>80</v>
      </c>
      <c r="K21" s="17" t="s">
        <v>53</v>
      </c>
      <c r="L21" s="17">
        <v>18</v>
      </c>
    </row>
    <row r="22" spans="1:12" s="17" customFormat="1" ht="13.5">
      <c r="C22" s="17" t="s">
        <v>81</v>
      </c>
      <c r="D22" s="17" t="s">
        <v>279</v>
      </c>
      <c r="I22" s="219"/>
    </row>
  </sheetData>
  <mergeCells count="3">
    <mergeCell ref="A2:B2"/>
    <mergeCell ref="C2:C3"/>
    <mergeCell ref="D2:D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 t="shared" ref="F4:F39" si="0">【A】-A4</f>
        <v>#VALUE!</v>
      </c>
      <c r="G4" s="220"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20" t="e">
        <f t="shared" si="0"/>
        <v>#VALUE!</v>
      </c>
      <c r="G5" s="220"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20" t="e">
        <f t="shared" si="0"/>
        <v>#VALUE!</v>
      </c>
      <c r="G6" s="220"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20" t="e">
        <f t="shared" si="0"/>
        <v>#VALUE!</v>
      </c>
      <c r="G7" s="220"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20" t="e">
        <f t="shared" si="0"/>
        <v>#VALUE!</v>
      </c>
      <c r="G8" s="220"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20" t="e">
        <f t="shared" si="0"/>
        <v>#VALUE!</v>
      </c>
      <c r="G9" s="220"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20" t="e">
        <f t="shared" si="0"/>
        <v>#VALUE!</v>
      </c>
      <c r="G10" s="220"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20" t="e">
        <f t="shared" si="0"/>
        <v>#VALUE!</v>
      </c>
      <c r="G11" s="220"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20" t="e">
        <f t="shared" si="0"/>
        <v>#VALUE!</v>
      </c>
      <c r="G12" s="220"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20" t="e">
        <f t="shared" si="0"/>
        <v>#VALUE!</v>
      </c>
      <c r="G13" s="220"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20" t="e">
        <f t="shared" si="0"/>
        <v>#VALUE!</v>
      </c>
      <c r="G14" s="220"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20" t="e">
        <f t="shared" si="0"/>
        <v>#VALUE!</v>
      </c>
      <c r="G15" s="220"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20" t="e">
        <f t="shared" si="0"/>
        <v>#VALUE!</v>
      </c>
      <c r="G16" s="220"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20" t="e">
        <f t="shared" si="0"/>
        <v>#VALUE!</v>
      </c>
      <c r="G17" s="220"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20" t="e">
        <f t="shared" si="0"/>
        <v>#VALUE!</v>
      </c>
      <c r="G18" s="220"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20" t="e">
        <f t="shared" si="0"/>
        <v>#VALUE!</v>
      </c>
      <c r="G19" s="220"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20" t="e">
        <f t="shared" si="0"/>
        <v>#VALUE!</v>
      </c>
      <c r="G20" s="220"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20" t="e">
        <f t="shared" si="0"/>
        <v>#VALUE!</v>
      </c>
      <c r="G21" s="220"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280</v>
      </c>
      <c r="D22" s="17">
        <v>570</v>
      </c>
      <c r="F22" s="220" t="e">
        <f t="shared" si="0"/>
        <v>#VALUE!</v>
      </c>
      <c r="G22" s="220" t="e">
        <f t="shared" si="1"/>
        <v>#VALUE!</v>
      </c>
      <c r="H22" s="17" t="e">
        <f t="shared" si="4"/>
        <v>#VALUE!</v>
      </c>
      <c r="I22" s="17" t="e">
        <f t="shared" si="2"/>
        <v>#VALUE!</v>
      </c>
      <c r="J22" s="17" t="str">
        <f t="shared" si="3"/>
        <v/>
      </c>
      <c r="K22" s="17" t="s">
        <v>280</v>
      </c>
      <c r="L22" s="17">
        <v>19</v>
      </c>
    </row>
    <row r="23" spans="1:12" ht="12.75" customHeight="1">
      <c r="A23" s="17">
        <v>585</v>
      </c>
      <c r="B23" s="17">
        <v>615</v>
      </c>
      <c r="C23" s="17" t="s">
        <v>165</v>
      </c>
      <c r="D23" s="17">
        <v>600</v>
      </c>
      <c r="F23" s="220" t="e">
        <f t="shared" si="0"/>
        <v>#VALUE!</v>
      </c>
      <c r="G23" s="220" t="e">
        <f t="shared" si="1"/>
        <v>#VALUE!</v>
      </c>
      <c r="H23" s="17" t="e">
        <f t="shared" si="4"/>
        <v>#VALUE!</v>
      </c>
      <c r="I23" s="17" t="e">
        <f t="shared" si="2"/>
        <v>#VALUE!</v>
      </c>
      <c r="J23" s="17" t="str">
        <f t="shared" si="3"/>
        <v/>
      </c>
      <c r="K23" s="17" t="s">
        <v>165</v>
      </c>
      <c r="L23" s="17">
        <v>20</v>
      </c>
    </row>
    <row r="24" spans="1:12" ht="12.75" customHeight="1">
      <c r="A24" s="17">
        <v>615</v>
      </c>
      <c r="B24" s="17">
        <v>645</v>
      </c>
      <c r="C24" s="17" t="s">
        <v>281</v>
      </c>
      <c r="D24" s="17">
        <v>630</v>
      </c>
      <c r="F24" s="220" t="e">
        <f t="shared" si="0"/>
        <v>#VALUE!</v>
      </c>
      <c r="G24" s="220" t="e">
        <f t="shared" si="1"/>
        <v>#VALUE!</v>
      </c>
      <c r="H24" s="17" t="e">
        <f t="shared" si="4"/>
        <v>#VALUE!</v>
      </c>
      <c r="I24" s="17" t="e">
        <f t="shared" si="2"/>
        <v>#VALUE!</v>
      </c>
      <c r="J24" s="17" t="str">
        <f t="shared" si="3"/>
        <v/>
      </c>
      <c r="K24" s="17" t="s">
        <v>281</v>
      </c>
      <c r="L24" s="17">
        <v>21</v>
      </c>
    </row>
    <row r="25" spans="1:12" ht="12.75" customHeight="1">
      <c r="A25" s="17">
        <v>645</v>
      </c>
      <c r="B25" s="17">
        <v>675</v>
      </c>
      <c r="C25" s="17" t="s">
        <v>167</v>
      </c>
      <c r="D25" s="17">
        <v>660</v>
      </c>
      <c r="F25" s="220" t="e">
        <f t="shared" si="0"/>
        <v>#VALUE!</v>
      </c>
      <c r="G25" s="220" t="e">
        <f t="shared" si="1"/>
        <v>#VALUE!</v>
      </c>
      <c r="H25" s="17" t="e">
        <f t="shared" si="4"/>
        <v>#VALUE!</v>
      </c>
      <c r="I25" s="17" t="e">
        <f t="shared" si="2"/>
        <v>#VALUE!</v>
      </c>
      <c r="J25" s="17" t="str">
        <f t="shared" si="3"/>
        <v/>
      </c>
      <c r="K25" s="17" t="s">
        <v>167</v>
      </c>
      <c r="L25" s="17">
        <v>22</v>
      </c>
    </row>
    <row r="26" spans="1:12" ht="12.75" customHeight="1">
      <c r="A26" s="17">
        <v>675</v>
      </c>
      <c r="B26" s="17">
        <v>705</v>
      </c>
      <c r="C26" s="17" t="s">
        <v>282</v>
      </c>
      <c r="D26" s="17">
        <v>690</v>
      </c>
      <c r="F26" s="220" t="e">
        <f t="shared" si="0"/>
        <v>#VALUE!</v>
      </c>
      <c r="G26" s="220" t="e">
        <f t="shared" si="1"/>
        <v>#VALUE!</v>
      </c>
      <c r="H26" s="17" t="e">
        <f t="shared" si="4"/>
        <v>#VALUE!</v>
      </c>
      <c r="I26" s="17" t="e">
        <f t="shared" si="2"/>
        <v>#VALUE!</v>
      </c>
      <c r="J26" s="17" t="str">
        <f t="shared" si="3"/>
        <v/>
      </c>
      <c r="K26" s="17" t="s">
        <v>282</v>
      </c>
      <c r="L26" s="17">
        <v>23</v>
      </c>
    </row>
    <row r="27" spans="1:12" ht="12.75" customHeight="1">
      <c r="A27" s="17">
        <v>705</v>
      </c>
      <c r="B27" s="17">
        <v>735</v>
      </c>
      <c r="C27" s="17" t="s">
        <v>169</v>
      </c>
      <c r="D27" s="17">
        <v>720</v>
      </c>
      <c r="F27" s="220" t="e">
        <f t="shared" si="0"/>
        <v>#VALUE!</v>
      </c>
      <c r="G27" s="220" t="e">
        <f t="shared" si="1"/>
        <v>#VALUE!</v>
      </c>
      <c r="H27" s="17" t="e">
        <f t="shared" si="4"/>
        <v>#VALUE!</v>
      </c>
      <c r="I27" s="17" t="e">
        <f t="shared" si="2"/>
        <v>#VALUE!</v>
      </c>
      <c r="J27" s="17" t="str">
        <f t="shared" si="3"/>
        <v/>
      </c>
      <c r="K27" s="17" t="s">
        <v>169</v>
      </c>
      <c r="L27" s="17">
        <v>24</v>
      </c>
    </row>
    <row r="28" spans="1:12" ht="12.75" customHeight="1">
      <c r="A28" s="17">
        <v>735</v>
      </c>
      <c r="B28" s="17">
        <v>765</v>
      </c>
      <c r="C28" s="17" t="s">
        <v>283</v>
      </c>
      <c r="D28" s="17">
        <v>750</v>
      </c>
      <c r="F28" s="220" t="e">
        <f t="shared" si="0"/>
        <v>#VALUE!</v>
      </c>
      <c r="G28" s="220" t="e">
        <f t="shared" si="1"/>
        <v>#VALUE!</v>
      </c>
      <c r="H28" s="17" t="e">
        <f t="shared" si="4"/>
        <v>#VALUE!</v>
      </c>
      <c r="I28" s="17" t="e">
        <f t="shared" si="2"/>
        <v>#VALUE!</v>
      </c>
      <c r="J28" s="17" t="str">
        <f t="shared" si="3"/>
        <v/>
      </c>
      <c r="K28" s="17" t="s">
        <v>283</v>
      </c>
      <c r="L28" s="17">
        <v>25</v>
      </c>
    </row>
    <row r="29" spans="1:12" ht="12.75" customHeight="1">
      <c r="A29" s="17">
        <v>765</v>
      </c>
      <c r="B29" s="17">
        <v>795</v>
      </c>
      <c r="C29" s="17" t="s">
        <v>171</v>
      </c>
      <c r="D29" s="17">
        <v>780</v>
      </c>
      <c r="F29" s="220" t="e">
        <f t="shared" si="0"/>
        <v>#VALUE!</v>
      </c>
      <c r="G29" s="220" t="e">
        <f t="shared" si="1"/>
        <v>#VALUE!</v>
      </c>
      <c r="H29" s="17" t="e">
        <f t="shared" si="4"/>
        <v>#VALUE!</v>
      </c>
      <c r="I29" s="17" t="e">
        <f t="shared" si="2"/>
        <v>#VALUE!</v>
      </c>
      <c r="J29" s="17" t="str">
        <f t="shared" si="3"/>
        <v/>
      </c>
      <c r="K29" s="17" t="s">
        <v>171</v>
      </c>
      <c r="L29" s="17">
        <v>26</v>
      </c>
    </row>
    <row r="30" spans="1:12" ht="12.75" customHeight="1">
      <c r="A30" s="17">
        <v>795</v>
      </c>
      <c r="B30" s="17">
        <v>825</v>
      </c>
      <c r="C30" s="17" t="s">
        <v>284</v>
      </c>
      <c r="D30" s="17">
        <v>810</v>
      </c>
      <c r="F30" s="220" t="e">
        <f t="shared" si="0"/>
        <v>#VALUE!</v>
      </c>
      <c r="G30" s="220" t="e">
        <f t="shared" si="1"/>
        <v>#VALUE!</v>
      </c>
      <c r="H30" s="17" t="e">
        <f t="shared" si="4"/>
        <v>#VALUE!</v>
      </c>
      <c r="I30" s="17" t="e">
        <f t="shared" si="2"/>
        <v>#VALUE!</v>
      </c>
      <c r="J30" s="17" t="str">
        <f t="shared" si="3"/>
        <v/>
      </c>
      <c r="K30" s="17" t="s">
        <v>284</v>
      </c>
      <c r="L30" s="17">
        <v>27</v>
      </c>
    </row>
    <row r="31" spans="1:12" ht="12.75" customHeight="1">
      <c r="A31" s="17">
        <v>825</v>
      </c>
      <c r="B31" s="17">
        <v>855</v>
      </c>
      <c r="C31" s="17" t="s">
        <v>173</v>
      </c>
      <c r="D31" s="17">
        <v>840</v>
      </c>
      <c r="F31" s="220" t="e">
        <f t="shared" si="0"/>
        <v>#VALUE!</v>
      </c>
      <c r="G31" s="220" t="e">
        <f t="shared" si="1"/>
        <v>#VALUE!</v>
      </c>
      <c r="H31" s="17" t="e">
        <f t="shared" si="4"/>
        <v>#VALUE!</v>
      </c>
      <c r="I31" s="17" t="e">
        <f t="shared" si="2"/>
        <v>#VALUE!</v>
      </c>
      <c r="J31" s="17" t="str">
        <f t="shared" si="3"/>
        <v/>
      </c>
      <c r="K31" s="17" t="s">
        <v>173</v>
      </c>
      <c r="L31" s="17">
        <v>28</v>
      </c>
    </row>
    <row r="32" spans="1:12" ht="12.75" customHeight="1">
      <c r="A32" s="17">
        <v>855</v>
      </c>
      <c r="B32" s="17">
        <v>885</v>
      </c>
      <c r="C32" s="17" t="s">
        <v>285</v>
      </c>
      <c r="D32" s="17">
        <v>870</v>
      </c>
      <c r="F32" s="220" t="e">
        <f t="shared" si="0"/>
        <v>#VALUE!</v>
      </c>
      <c r="G32" s="220" t="e">
        <f t="shared" si="1"/>
        <v>#VALUE!</v>
      </c>
      <c r="H32" s="17" t="e">
        <f t="shared" si="4"/>
        <v>#VALUE!</v>
      </c>
      <c r="I32" s="17" t="e">
        <f t="shared" si="2"/>
        <v>#VALUE!</v>
      </c>
      <c r="J32" s="17" t="str">
        <f t="shared" si="3"/>
        <v/>
      </c>
      <c r="K32" s="17" t="s">
        <v>285</v>
      </c>
      <c r="L32" s="17">
        <v>29</v>
      </c>
    </row>
    <row r="33" spans="1:12" ht="12.75" customHeight="1">
      <c r="A33" s="17">
        <v>885</v>
      </c>
      <c r="B33" s="17">
        <v>915</v>
      </c>
      <c r="C33" s="17" t="s">
        <v>175</v>
      </c>
      <c r="D33" s="17">
        <v>900</v>
      </c>
      <c r="F33" s="220" t="e">
        <f t="shared" si="0"/>
        <v>#VALUE!</v>
      </c>
      <c r="G33" s="220" t="e">
        <f t="shared" si="1"/>
        <v>#VALUE!</v>
      </c>
      <c r="H33" s="17" t="e">
        <f t="shared" si="4"/>
        <v>#VALUE!</v>
      </c>
      <c r="I33" s="17" t="e">
        <f t="shared" si="2"/>
        <v>#VALUE!</v>
      </c>
      <c r="J33" s="17" t="str">
        <f t="shared" si="3"/>
        <v/>
      </c>
      <c r="K33" s="17" t="s">
        <v>175</v>
      </c>
      <c r="L33" s="17">
        <v>30</v>
      </c>
    </row>
    <row r="34" spans="1:12" ht="12.75" customHeight="1">
      <c r="A34" s="17">
        <v>915</v>
      </c>
      <c r="B34" s="17">
        <v>945</v>
      </c>
      <c r="C34" s="17" t="s">
        <v>286</v>
      </c>
      <c r="D34" s="17">
        <v>930</v>
      </c>
      <c r="F34" s="220" t="e">
        <f t="shared" si="0"/>
        <v>#VALUE!</v>
      </c>
      <c r="G34" s="220" t="e">
        <f t="shared" si="1"/>
        <v>#VALUE!</v>
      </c>
      <c r="H34" s="17" t="e">
        <f t="shared" si="4"/>
        <v>#VALUE!</v>
      </c>
      <c r="I34" s="17" t="e">
        <f t="shared" si="2"/>
        <v>#VALUE!</v>
      </c>
      <c r="J34" s="17" t="str">
        <f t="shared" si="3"/>
        <v/>
      </c>
      <c r="K34" s="17" t="s">
        <v>286</v>
      </c>
      <c r="L34" s="17">
        <v>31</v>
      </c>
    </row>
    <row r="35" spans="1:12" ht="12.75" customHeight="1">
      <c r="A35" s="17">
        <v>945</v>
      </c>
      <c r="B35" s="17">
        <v>975</v>
      </c>
      <c r="C35" s="17" t="s">
        <v>178</v>
      </c>
      <c r="D35" s="17">
        <v>960</v>
      </c>
      <c r="F35" s="220" t="e">
        <f t="shared" si="0"/>
        <v>#VALUE!</v>
      </c>
      <c r="G35" s="220" t="e">
        <f t="shared" si="1"/>
        <v>#VALUE!</v>
      </c>
      <c r="H35" s="17" t="e">
        <f t="shared" si="4"/>
        <v>#VALUE!</v>
      </c>
      <c r="I35" s="17" t="e">
        <f t="shared" si="2"/>
        <v>#VALUE!</v>
      </c>
      <c r="J35" s="17" t="str">
        <f t="shared" si="3"/>
        <v/>
      </c>
      <c r="K35" s="17" t="s">
        <v>178</v>
      </c>
      <c r="L35" s="17">
        <v>32</v>
      </c>
    </row>
    <row r="36" spans="1:12" ht="12.75" customHeight="1">
      <c r="A36" s="17">
        <v>975</v>
      </c>
      <c r="B36" s="17">
        <v>1005</v>
      </c>
      <c r="C36" s="17" t="s">
        <v>287</v>
      </c>
      <c r="D36" s="17">
        <v>990</v>
      </c>
      <c r="F36" s="220" t="e">
        <f t="shared" si="0"/>
        <v>#VALUE!</v>
      </c>
      <c r="G36" s="220" t="e">
        <f t="shared" si="1"/>
        <v>#VALUE!</v>
      </c>
      <c r="H36" s="17" t="e">
        <f t="shared" si="4"/>
        <v>#VALUE!</v>
      </c>
      <c r="I36" s="17" t="e">
        <f t="shared" si="2"/>
        <v>#VALUE!</v>
      </c>
      <c r="J36" s="17" t="str">
        <f t="shared" si="3"/>
        <v/>
      </c>
      <c r="K36" s="17" t="s">
        <v>287</v>
      </c>
      <c r="L36" s="17">
        <v>33</v>
      </c>
    </row>
    <row r="37" spans="1:12" ht="12.75" customHeight="1">
      <c r="A37" s="17">
        <v>1005</v>
      </c>
      <c r="B37" s="17">
        <v>1035</v>
      </c>
      <c r="C37" s="17" t="s">
        <v>180</v>
      </c>
      <c r="D37" s="17">
        <v>1020</v>
      </c>
      <c r="F37" s="220" t="e">
        <f t="shared" si="0"/>
        <v>#VALUE!</v>
      </c>
      <c r="G37" s="220" t="e">
        <f t="shared" si="1"/>
        <v>#VALUE!</v>
      </c>
      <c r="H37" s="17" t="e">
        <f t="shared" si="4"/>
        <v>#VALUE!</v>
      </c>
      <c r="I37" s="17" t="e">
        <f t="shared" si="2"/>
        <v>#VALUE!</v>
      </c>
      <c r="J37" s="17" t="str">
        <f t="shared" si="3"/>
        <v/>
      </c>
      <c r="K37" s="17" t="s">
        <v>180</v>
      </c>
      <c r="L37" s="17">
        <v>34</v>
      </c>
    </row>
    <row r="38" spans="1:12" ht="12.75" customHeight="1">
      <c r="A38" s="17">
        <v>1035</v>
      </c>
      <c r="B38" s="17">
        <v>1065</v>
      </c>
      <c r="C38" s="17" t="s">
        <v>288</v>
      </c>
      <c r="D38" s="17">
        <v>1050</v>
      </c>
      <c r="F38" s="220" t="e">
        <f t="shared" si="0"/>
        <v>#VALUE!</v>
      </c>
      <c r="G38" s="220" t="e">
        <f t="shared" si="1"/>
        <v>#VALUE!</v>
      </c>
      <c r="H38" s="17" t="e">
        <f t="shared" si="4"/>
        <v>#VALUE!</v>
      </c>
      <c r="I38" s="17" t="e">
        <f t="shared" si="2"/>
        <v>#VALUE!</v>
      </c>
      <c r="J38" s="17" t="str">
        <f t="shared" si="3"/>
        <v/>
      </c>
      <c r="K38" s="17" t="s">
        <v>288</v>
      </c>
      <c r="L38" s="17">
        <v>35</v>
      </c>
    </row>
    <row r="39" spans="1:12" ht="12.75" customHeight="1">
      <c r="A39" s="17">
        <v>1065</v>
      </c>
      <c r="C39" s="17" t="s">
        <v>182</v>
      </c>
      <c r="D39" s="17">
        <v>1080</v>
      </c>
      <c r="F39" s="220" t="e">
        <f t="shared" si="0"/>
        <v>#VALUE!</v>
      </c>
      <c r="G39" s="220" t="e">
        <f t="shared" si="1"/>
        <v>#VALUE!</v>
      </c>
      <c r="H39" s="17" t="e">
        <f t="shared" si="4"/>
        <v>#VALUE!</v>
      </c>
      <c r="I39" s="218" t="s">
        <v>80</v>
      </c>
      <c r="J39" s="218" t="s">
        <v>80</v>
      </c>
      <c r="K39" s="17" t="s">
        <v>182</v>
      </c>
      <c r="L39" s="17">
        <v>36</v>
      </c>
    </row>
    <row r="40" spans="1:12" ht="12.75" customHeight="1">
      <c r="C40" s="17" t="s">
        <v>81</v>
      </c>
      <c r="D40" s="17" t="s">
        <v>279</v>
      </c>
      <c r="G40" s="220"/>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331</v>
      </c>
      <c r="D1" t="s">
        <v>332</v>
      </c>
      <c r="E1" t="s">
        <v>333</v>
      </c>
    </row>
    <row r="2" spans="1:5">
      <c r="A2" s="175">
        <v>8</v>
      </c>
      <c r="B2" s="175">
        <v>1</v>
      </c>
      <c r="C2" s="175">
        <v>1</v>
      </c>
      <c r="D2" s="268" t="s">
        <v>334</v>
      </c>
      <c r="E2" s="268" t="s">
        <v>335</v>
      </c>
    </row>
    <row r="3" spans="1:5">
      <c r="A3" s="175">
        <v>9</v>
      </c>
      <c r="B3" s="175">
        <v>2</v>
      </c>
      <c r="C3" s="175">
        <v>2</v>
      </c>
      <c r="D3" s="268" t="s">
        <v>336</v>
      </c>
      <c r="E3" s="268" t="s">
        <v>337</v>
      </c>
    </row>
    <row r="4" spans="1:5">
      <c r="A4" s="175">
        <v>10</v>
      </c>
      <c r="B4" s="175">
        <v>3</v>
      </c>
      <c r="C4" s="175">
        <v>3</v>
      </c>
      <c r="D4" s="268" t="s">
        <v>338</v>
      </c>
      <c r="E4" s="268" t="s">
        <v>339</v>
      </c>
    </row>
    <row r="5" spans="1:5">
      <c r="A5" s="175">
        <v>11</v>
      </c>
      <c r="B5" s="175">
        <v>4</v>
      </c>
      <c r="C5" s="175">
        <v>4</v>
      </c>
      <c r="D5" s="268" t="s">
        <v>340</v>
      </c>
      <c r="E5" s="268" t="s">
        <v>341</v>
      </c>
    </row>
    <row r="6" spans="1:5">
      <c r="A6" s="175"/>
      <c r="B6" s="175">
        <v>5</v>
      </c>
      <c r="C6" s="175">
        <v>5</v>
      </c>
      <c r="D6" s="268" t="s">
        <v>342</v>
      </c>
      <c r="E6" s="268" t="s">
        <v>343</v>
      </c>
    </row>
    <row r="7" spans="1:5">
      <c r="A7" s="175"/>
      <c r="B7" s="175">
        <v>6</v>
      </c>
      <c r="C7" s="175">
        <v>6</v>
      </c>
      <c r="D7" s="268" t="s">
        <v>344</v>
      </c>
      <c r="E7" s="268" t="s">
        <v>345</v>
      </c>
    </row>
    <row r="8" spans="1:5">
      <c r="A8" s="175"/>
      <c r="B8" s="175">
        <v>7</v>
      </c>
      <c r="C8" s="175">
        <v>7</v>
      </c>
      <c r="D8" s="268" t="s">
        <v>346</v>
      </c>
      <c r="E8" s="268" t="s">
        <v>347</v>
      </c>
    </row>
    <row r="9" spans="1:5">
      <c r="A9" s="175"/>
      <c r="B9" s="175">
        <v>8</v>
      </c>
      <c r="C9" s="175">
        <v>8</v>
      </c>
      <c r="D9" s="268" t="s">
        <v>348</v>
      </c>
      <c r="E9" s="268" t="s">
        <v>349</v>
      </c>
    </row>
    <row r="10" spans="1:5">
      <c r="A10" s="175"/>
      <c r="B10" s="175">
        <v>9</v>
      </c>
      <c r="C10" s="175">
        <v>9</v>
      </c>
      <c r="D10" s="268" t="s">
        <v>350</v>
      </c>
      <c r="E10" s="268" t="s">
        <v>351</v>
      </c>
    </row>
    <row r="11" spans="1:5">
      <c r="A11" s="175"/>
      <c r="B11" s="175">
        <v>10</v>
      </c>
      <c r="C11" s="175">
        <v>10</v>
      </c>
      <c r="D11" s="268" t="s">
        <v>352</v>
      </c>
      <c r="E11" s="268" t="s">
        <v>353</v>
      </c>
    </row>
    <row r="12" spans="1:5">
      <c r="A12" s="175"/>
      <c r="B12" s="175">
        <v>11</v>
      </c>
      <c r="C12" s="175">
        <v>11</v>
      </c>
      <c r="D12" s="268" t="s">
        <v>354</v>
      </c>
      <c r="E12" s="268" t="s">
        <v>355</v>
      </c>
    </row>
    <row r="13" spans="1:5">
      <c r="A13" s="175"/>
      <c r="B13" s="175">
        <v>12</v>
      </c>
      <c r="C13" s="175">
        <v>12</v>
      </c>
      <c r="D13" s="268" t="s">
        <v>356</v>
      </c>
      <c r="E13" s="268" t="s">
        <v>357</v>
      </c>
    </row>
    <row r="14" spans="1:5">
      <c r="A14" s="175"/>
      <c r="B14" s="175"/>
      <c r="C14" s="175">
        <v>13</v>
      </c>
      <c r="D14" s="268" t="s">
        <v>358</v>
      </c>
      <c r="E14" s="268" t="s">
        <v>359</v>
      </c>
    </row>
    <row r="15" spans="1:5">
      <c r="A15" s="175"/>
      <c r="B15" s="175"/>
      <c r="C15" s="175">
        <v>14</v>
      </c>
      <c r="D15" s="268" t="s">
        <v>360</v>
      </c>
      <c r="E15" s="268" t="s">
        <v>361</v>
      </c>
    </row>
    <row r="16" spans="1:5">
      <c r="A16" s="175"/>
      <c r="B16" s="175"/>
      <c r="C16" s="175">
        <v>15</v>
      </c>
      <c r="D16" s="268" t="s">
        <v>362</v>
      </c>
      <c r="E16" s="268" t="s">
        <v>363</v>
      </c>
    </row>
    <row r="17" spans="1:5">
      <c r="A17" s="175"/>
      <c r="B17" s="175"/>
      <c r="C17" s="175">
        <v>16</v>
      </c>
      <c r="D17" s="268" t="s">
        <v>364</v>
      </c>
      <c r="E17" s="268" t="s">
        <v>365</v>
      </c>
    </row>
    <row r="18" spans="1:5">
      <c r="A18" s="175"/>
      <c r="B18" s="175"/>
      <c r="C18" s="175">
        <v>17</v>
      </c>
      <c r="D18" s="268" t="s">
        <v>366</v>
      </c>
      <c r="E18" s="268" t="s">
        <v>367</v>
      </c>
    </row>
    <row r="19" spans="1:5">
      <c r="A19" s="175"/>
      <c r="B19" s="175"/>
      <c r="C19" s="175">
        <v>18</v>
      </c>
      <c r="D19" s="268" t="s">
        <v>368</v>
      </c>
      <c r="E19" s="268" t="s">
        <v>369</v>
      </c>
    </row>
    <row r="20" spans="1:5">
      <c r="A20" s="175"/>
      <c r="B20" s="175"/>
      <c r="C20" s="175">
        <v>19</v>
      </c>
      <c r="D20" s="268" t="s">
        <v>370</v>
      </c>
      <c r="E20" s="268" t="s">
        <v>371</v>
      </c>
    </row>
    <row r="21" spans="1:5">
      <c r="A21" s="175"/>
      <c r="B21" s="175"/>
      <c r="C21" s="175">
        <v>20</v>
      </c>
      <c r="D21" s="268" t="s">
        <v>372</v>
      </c>
      <c r="E21" s="268" t="s">
        <v>373</v>
      </c>
    </row>
    <row r="22" spans="1:5">
      <c r="A22" s="175"/>
      <c r="B22" s="175"/>
      <c r="C22" s="175">
        <v>21</v>
      </c>
      <c r="D22" s="268" t="s">
        <v>374</v>
      </c>
      <c r="E22" s="268" t="s">
        <v>375</v>
      </c>
    </row>
    <row r="23" spans="1:5">
      <c r="A23" s="175"/>
      <c r="B23" s="175"/>
      <c r="C23" s="175">
        <v>22</v>
      </c>
      <c r="D23" s="268" t="s">
        <v>376</v>
      </c>
      <c r="E23" s="268" t="s">
        <v>377</v>
      </c>
    </row>
    <row r="24" spans="1:5">
      <c r="A24" s="175"/>
      <c r="B24" s="175"/>
      <c r="C24" s="175">
        <v>23</v>
      </c>
      <c r="D24" s="268" t="s">
        <v>378</v>
      </c>
      <c r="E24" s="268" t="s">
        <v>379</v>
      </c>
    </row>
    <row r="25" spans="1:5">
      <c r="A25" s="175"/>
      <c r="B25" s="175"/>
      <c r="C25" s="175">
        <v>24</v>
      </c>
      <c r="D25" s="268" t="s">
        <v>380</v>
      </c>
      <c r="E25" s="268" t="s">
        <v>381</v>
      </c>
    </row>
    <row r="26" spans="1:5">
      <c r="A26" s="175"/>
      <c r="B26" s="175"/>
      <c r="C26" s="175">
        <v>25</v>
      </c>
      <c r="D26" s="268" t="s">
        <v>382</v>
      </c>
      <c r="E26" s="268" t="s">
        <v>383</v>
      </c>
    </row>
    <row r="27" spans="1:5">
      <c r="A27" s="175"/>
      <c r="B27" s="175"/>
      <c r="C27" s="175">
        <v>26</v>
      </c>
      <c r="D27" s="268" t="s">
        <v>384</v>
      </c>
      <c r="E27" s="268" t="s">
        <v>385</v>
      </c>
    </row>
    <row r="28" spans="1:5">
      <c r="A28" s="175"/>
      <c r="B28" s="175"/>
      <c r="C28" s="175">
        <v>27</v>
      </c>
      <c r="D28" s="268" t="s">
        <v>386</v>
      </c>
      <c r="E28" s="268" t="s">
        <v>387</v>
      </c>
    </row>
    <row r="29" spans="1:5">
      <c r="A29" s="175"/>
      <c r="B29" s="175"/>
      <c r="C29" s="175">
        <v>28</v>
      </c>
      <c r="D29" s="268" t="s">
        <v>388</v>
      </c>
      <c r="E29" s="268" t="s">
        <v>389</v>
      </c>
    </row>
    <row r="30" spans="1:5">
      <c r="A30" s="175"/>
      <c r="B30" s="175"/>
      <c r="C30" s="175">
        <v>29</v>
      </c>
      <c r="D30" s="268" t="s">
        <v>390</v>
      </c>
      <c r="E30" s="268" t="s">
        <v>391</v>
      </c>
    </row>
    <row r="31" spans="1:5">
      <c r="A31" s="175"/>
      <c r="B31" s="175"/>
      <c r="C31" s="175">
        <v>30</v>
      </c>
      <c r="D31" s="268" t="s">
        <v>392</v>
      </c>
      <c r="E31" s="268" t="s">
        <v>393</v>
      </c>
    </row>
    <row r="32" spans="1:5">
      <c r="A32" s="175"/>
      <c r="B32" s="175"/>
      <c r="C32" s="175">
        <v>31</v>
      </c>
      <c r="D32" s="268" t="s">
        <v>394</v>
      </c>
      <c r="E32" s="268" t="s">
        <v>395</v>
      </c>
    </row>
    <row r="33" spans="1:5">
      <c r="A33" s="175"/>
      <c r="B33" s="175"/>
      <c r="C33" s="175"/>
      <c r="D33" s="268" t="s">
        <v>396</v>
      </c>
      <c r="E33" s="268" t="s">
        <v>397</v>
      </c>
    </row>
    <row r="34" spans="1:5">
      <c r="A34" s="175"/>
      <c r="B34" s="175"/>
      <c r="C34" s="175"/>
      <c r="D34" s="268" t="s">
        <v>398</v>
      </c>
      <c r="E34" s="268" t="s">
        <v>399</v>
      </c>
    </row>
    <row r="35" spans="1:5">
      <c r="A35" s="175"/>
      <c r="B35" s="175"/>
      <c r="C35" s="175"/>
      <c r="D35" s="268" t="s">
        <v>400</v>
      </c>
      <c r="E35" s="268" t="s">
        <v>401</v>
      </c>
    </row>
    <row r="36" spans="1:5">
      <c r="A36" s="175"/>
      <c r="B36" s="175"/>
      <c r="C36" s="175"/>
      <c r="D36" s="268" t="s">
        <v>402</v>
      </c>
      <c r="E36" s="268" t="s">
        <v>403</v>
      </c>
    </row>
    <row r="37" spans="1:5">
      <c r="A37" s="175"/>
      <c r="B37" s="175"/>
      <c r="C37" s="175"/>
      <c r="D37" s="268" t="s">
        <v>404</v>
      </c>
      <c r="E37" s="268" t="s">
        <v>405</v>
      </c>
    </row>
    <row r="38" spans="1:5">
      <c r="A38" s="175"/>
      <c r="B38" s="175"/>
      <c r="C38" s="175"/>
      <c r="D38" s="268" t="s">
        <v>406</v>
      </c>
      <c r="E38" s="268" t="s">
        <v>407</v>
      </c>
    </row>
    <row r="39" spans="1:5">
      <c r="A39" s="175"/>
      <c r="B39" s="175"/>
      <c r="C39" s="175"/>
      <c r="D39" s="268" t="s">
        <v>408</v>
      </c>
      <c r="E39" s="268" t="s">
        <v>409</v>
      </c>
    </row>
    <row r="40" spans="1:5">
      <c r="A40" s="175"/>
      <c r="B40" s="175"/>
      <c r="C40" s="175"/>
      <c r="D40" s="268" t="s">
        <v>410</v>
      </c>
      <c r="E40" s="268" t="s">
        <v>411</v>
      </c>
    </row>
    <row r="41" spans="1:5">
      <c r="A41" s="175"/>
      <c r="B41" s="175"/>
      <c r="C41" s="175"/>
      <c r="D41" s="268" t="s">
        <v>412</v>
      </c>
      <c r="E41" s="268" t="s">
        <v>413</v>
      </c>
    </row>
    <row r="42" spans="1:5">
      <c r="A42" s="175"/>
      <c r="B42" s="175"/>
      <c r="C42" s="175"/>
      <c r="D42" s="268" t="s">
        <v>414</v>
      </c>
      <c r="E42" s="268" t="s">
        <v>415</v>
      </c>
    </row>
    <row r="43" spans="1:5">
      <c r="A43" s="175"/>
      <c r="B43" s="175"/>
      <c r="C43" s="175"/>
      <c r="D43" s="268" t="s">
        <v>416</v>
      </c>
      <c r="E43" s="268" t="s">
        <v>417</v>
      </c>
    </row>
    <row r="44" spans="1:5">
      <c r="A44" s="175"/>
      <c r="B44" s="175"/>
      <c r="C44" s="175"/>
      <c r="D44" s="268" t="s">
        <v>418</v>
      </c>
      <c r="E44" s="268" t="s">
        <v>419</v>
      </c>
    </row>
    <row r="45" spans="1:5">
      <c r="A45" s="175"/>
      <c r="B45" s="175"/>
      <c r="C45" s="175"/>
      <c r="D45" s="268" t="s">
        <v>420</v>
      </c>
      <c r="E45" s="268" t="s">
        <v>421</v>
      </c>
    </row>
    <row r="46" spans="1:5">
      <c r="A46" s="175"/>
      <c r="B46" s="175"/>
      <c r="C46" s="175"/>
      <c r="D46" s="268" t="s">
        <v>422</v>
      </c>
      <c r="E46" s="268" t="s">
        <v>423</v>
      </c>
    </row>
    <row r="47" spans="1:5">
      <c r="A47" s="175"/>
      <c r="B47" s="175"/>
      <c r="C47" s="175"/>
      <c r="D47" s="268" t="s">
        <v>424</v>
      </c>
      <c r="E47" s="268" t="s">
        <v>425</v>
      </c>
    </row>
    <row r="48" spans="1:5">
      <c r="A48" s="175"/>
      <c r="B48" s="175"/>
      <c r="C48" s="175"/>
      <c r="D48" s="268" t="s">
        <v>426</v>
      </c>
      <c r="E48" s="268" t="s">
        <v>427</v>
      </c>
    </row>
    <row r="49" spans="1:3">
      <c r="A49" s="175"/>
      <c r="B49" s="175"/>
      <c r="C49" s="175"/>
    </row>
    <row r="50" spans="1:3">
      <c r="A50" s="175"/>
      <c r="B50" s="175"/>
      <c r="C50" s="175"/>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488" t="s">
        <v>26</v>
      </c>
      <c r="B2" s="488"/>
      <c r="C2" s="488" t="s">
        <v>55</v>
      </c>
      <c r="D2" s="490" t="s">
        <v>54</v>
      </c>
      <c r="E2" s="489"/>
    </row>
    <row r="3" spans="1:14">
      <c r="A3" s="20" t="s">
        <v>27</v>
      </c>
      <c r="B3" s="20" t="s">
        <v>28</v>
      </c>
      <c r="C3" s="488"/>
      <c r="D3" s="490"/>
      <c r="E3" s="489"/>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view="pageBreakPreview" zoomScaleNormal="100" zoomScaleSheetLayoutView="100" workbookViewId="0"/>
  </sheetViews>
  <sheetFormatPr defaultRowHeight="17.25"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1"/>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54" ht="24.75" customHeight="1">
      <c r="A2" s="22"/>
      <c r="B2" s="22"/>
      <c r="C2" s="22"/>
      <c r="D2" s="22"/>
      <c r="E2" s="22"/>
      <c r="F2" s="131"/>
      <c r="G2" s="22"/>
      <c r="H2" s="22"/>
      <c r="I2" s="22"/>
      <c r="J2" s="22"/>
      <c r="K2" s="22"/>
      <c r="L2" s="22"/>
      <c r="M2" s="22"/>
      <c r="N2" s="22"/>
      <c r="O2" s="22"/>
      <c r="P2" s="22"/>
      <c r="W2" s="294" t="s">
        <v>82</v>
      </c>
      <c r="X2" s="295"/>
      <c r="Y2" s="295"/>
      <c r="Z2" s="296"/>
      <c r="AA2" s="297" t="s">
        <v>290</v>
      </c>
      <c r="AB2" s="298"/>
      <c r="AC2" s="298"/>
      <c r="AD2" s="298"/>
      <c r="AE2" s="298"/>
      <c r="AF2" s="298"/>
      <c r="AG2" s="298"/>
      <c r="AH2" s="298"/>
      <c r="AI2" s="298"/>
      <c r="AJ2" s="299"/>
      <c r="AK2" s="127"/>
      <c r="AL2" s="29"/>
      <c r="AM2" s="29"/>
      <c r="AN2" s="29"/>
      <c r="AO2" s="29"/>
      <c r="AP2" s="29"/>
    </row>
    <row r="3" spans="1:54" ht="12" customHeight="1">
      <c r="A3" s="22"/>
      <c r="B3" s="22"/>
      <c r="C3" s="22"/>
      <c r="D3" s="22"/>
      <c r="E3" s="22"/>
      <c r="F3" s="131"/>
      <c r="G3" s="22"/>
      <c r="H3" s="22"/>
      <c r="I3" s="22"/>
      <c r="J3" s="22"/>
      <c r="K3" s="22"/>
      <c r="L3" s="22"/>
      <c r="M3" s="22"/>
      <c r="N3" s="22"/>
      <c r="O3" s="22"/>
      <c r="P3" s="22"/>
      <c r="Q3" s="127"/>
      <c r="R3" s="127"/>
      <c r="S3" s="127"/>
      <c r="T3" s="127"/>
      <c r="U3" s="127"/>
      <c r="V3" s="127"/>
      <c r="W3" s="127"/>
      <c r="X3" s="127"/>
      <c r="Y3" s="127"/>
      <c r="Z3" s="127"/>
      <c r="AA3" s="127"/>
      <c r="AB3" s="127"/>
      <c r="AC3" s="127"/>
      <c r="AD3" s="127"/>
      <c r="AF3" s="33"/>
      <c r="AG3" s="33"/>
      <c r="AH3" s="33"/>
      <c r="AK3" s="127"/>
      <c r="AL3" s="29"/>
      <c r="AM3" s="29"/>
      <c r="AN3" s="29"/>
      <c r="AO3" s="29"/>
      <c r="AP3" s="29"/>
    </row>
    <row r="4" spans="1:54" ht="24.75" customHeight="1">
      <c r="A4" s="22"/>
      <c r="B4" s="303" t="s">
        <v>83</v>
      </c>
      <c r="C4" s="303"/>
      <c r="D4" s="303"/>
      <c r="E4" s="303"/>
      <c r="F4" s="304" t="s">
        <v>84</v>
      </c>
      <c r="G4" s="304"/>
      <c r="H4" s="304"/>
      <c r="I4" s="304"/>
      <c r="J4" s="304"/>
      <c r="K4" s="304"/>
      <c r="L4" s="304"/>
      <c r="M4" s="304"/>
      <c r="N4" s="304"/>
      <c r="O4" s="304"/>
      <c r="P4" s="127"/>
      <c r="W4" s="294" t="s">
        <v>85</v>
      </c>
      <c r="X4" s="295"/>
      <c r="Y4" s="295"/>
      <c r="Z4" s="296"/>
      <c r="AA4" s="297" t="s">
        <v>291</v>
      </c>
      <c r="AB4" s="298"/>
      <c r="AC4" s="298"/>
      <c r="AD4" s="298"/>
      <c r="AE4" s="298"/>
      <c r="AF4" s="298"/>
      <c r="AG4" s="298"/>
      <c r="AH4" s="298"/>
      <c r="AI4" s="298"/>
      <c r="AJ4" s="299"/>
      <c r="AK4" s="127"/>
      <c r="AL4" s="29"/>
      <c r="AM4" s="29"/>
      <c r="AN4" s="29"/>
      <c r="AO4" s="29"/>
      <c r="AP4" s="29"/>
    </row>
    <row r="5" spans="1:54" ht="49.5" customHeight="1">
      <c r="A5" s="314" t="s">
        <v>118</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K5" s="78"/>
      <c r="AL5" s="29"/>
      <c r="AM5" s="29"/>
      <c r="AN5" s="29"/>
      <c r="AO5" s="29"/>
      <c r="AP5" s="29"/>
    </row>
    <row r="6" spans="1:54" ht="30" customHeight="1">
      <c r="A6" s="65" t="s">
        <v>530</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K6" s="283"/>
      <c r="AL6" s="29"/>
      <c r="AM6" s="29"/>
      <c r="AN6" s="29"/>
      <c r="AO6" s="29"/>
      <c r="AP6" s="29"/>
    </row>
    <row r="7" spans="1:54" ht="30" customHeight="1">
      <c r="A7" s="65"/>
      <c r="B7" s="320" t="str">
        <f>IF(OR(AK9=FALSE,AK13=FALSE),"※項目が未チェックです","")</f>
        <v>※項目が未チェックです</v>
      </c>
      <c r="C7" s="320"/>
      <c r="D7" s="320"/>
      <c r="E7" s="320"/>
      <c r="F7" s="320"/>
      <c r="G7" s="320"/>
      <c r="H7" s="320"/>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38"/>
      <c r="D8" s="239"/>
      <c r="E8" s="239"/>
      <c r="F8" s="239"/>
      <c r="G8" s="239"/>
      <c r="H8" s="239"/>
      <c r="I8" s="235"/>
      <c r="J8" s="235"/>
      <c r="K8" s="235"/>
      <c r="L8" s="235"/>
      <c r="M8" s="66"/>
      <c r="N8" s="66"/>
      <c r="O8" s="240" t="s">
        <v>319</v>
      </c>
      <c r="Q8" s="66"/>
      <c r="R8" s="66"/>
      <c r="S8" s="66"/>
      <c r="T8" s="66"/>
      <c r="U8" s="66"/>
      <c r="V8" s="66"/>
      <c r="W8" s="66"/>
      <c r="X8" s="66"/>
      <c r="Y8" s="235"/>
      <c r="Z8" s="235"/>
      <c r="AA8" s="235"/>
      <c r="AB8" s="235"/>
      <c r="AC8" s="235"/>
      <c r="AD8" s="235"/>
      <c r="AE8" s="235"/>
      <c r="AF8" s="235"/>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459</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458</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462</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05"/>
      <c r="E15" s="305"/>
      <c r="F15" s="2" t="s">
        <v>17</v>
      </c>
      <c r="G15" s="305"/>
      <c r="H15" s="305"/>
      <c r="I15" s="2" t="s">
        <v>18</v>
      </c>
      <c r="J15" s="305"/>
      <c r="K15" s="305"/>
      <c r="L15" s="2" t="s">
        <v>23</v>
      </c>
      <c r="M15" s="2"/>
      <c r="N15" s="2"/>
      <c r="O15" s="2" t="s">
        <v>25</v>
      </c>
      <c r="P15" s="2"/>
      <c r="Q15" s="2"/>
      <c r="R15" s="2"/>
      <c r="S15" s="312"/>
      <c r="T15" s="312"/>
      <c r="U15" s="312"/>
      <c r="V15" s="312"/>
      <c r="W15" s="312"/>
      <c r="X15" s="312"/>
      <c r="Y15" s="312"/>
      <c r="Z15" s="312"/>
      <c r="AA15" s="312"/>
      <c r="AB15" s="312"/>
      <c r="AC15" s="312"/>
      <c r="AD15" s="312"/>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18" t="s">
        <v>116</v>
      </c>
      <c r="C18" s="318"/>
      <c r="D18" s="318"/>
      <c r="E18" s="318"/>
      <c r="F18" s="318"/>
      <c r="G18" s="318"/>
      <c r="H18" s="318"/>
      <c r="I18" s="318"/>
      <c r="J18" s="318"/>
      <c r="K18" s="318"/>
      <c r="L18" s="319" t="str">
        <f>IF(ステーションコード="","",ステーションコード)</f>
        <v/>
      </c>
      <c r="M18" s="319"/>
      <c r="N18" s="319"/>
      <c r="O18" s="319"/>
      <c r="P18" s="319"/>
      <c r="Q18" s="319"/>
      <c r="R18" s="319"/>
      <c r="S18" s="319"/>
      <c r="T18" s="319"/>
      <c r="U18" s="319"/>
      <c r="V18" s="319"/>
      <c r="W18" s="319"/>
      <c r="X18" s="319"/>
    </row>
    <row r="19" spans="1:64" ht="24.95" customHeight="1">
      <c r="B19" s="318" t="s">
        <v>32</v>
      </c>
      <c r="C19" s="318"/>
      <c r="D19" s="318"/>
      <c r="E19" s="318"/>
      <c r="F19" s="318"/>
      <c r="G19" s="318"/>
      <c r="H19" s="318"/>
      <c r="I19" s="318"/>
      <c r="J19" s="318"/>
      <c r="K19" s="318"/>
      <c r="L19" s="321" t="str">
        <f>IF(ステーション名="","",ステーション名)</f>
        <v/>
      </c>
      <c r="M19" s="321"/>
      <c r="N19" s="321"/>
      <c r="O19" s="321"/>
      <c r="P19" s="321"/>
      <c r="Q19" s="321"/>
      <c r="R19" s="321"/>
      <c r="S19" s="321"/>
      <c r="T19" s="321"/>
      <c r="U19" s="321"/>
      <c r="V19" s="321"/>
      <c r="W19" s="321"/>
      <c r="X19" s="321"/>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7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c r="A25" s="23" t="s">
        <v>3</v>
      </c>
      <c r="B25" s="80" t="s">
        <v>8</v>
      </c>
      <c r="C25" s="78"/>
      <c r="D25" s="78"/>
      <c r="E25" s="78"/>
      <c r="H25" s="78"/>
      <c r="I25" s="78"/>
      <c r="J25" s="78"/>
      <c r="K25" s="78"/>
      <c r="L25" s="78"/>
      <c r="M25" s="78"/>
      <c r="N25" s="78"/>
      <c r="O25" s="78"/>
      <c r="P25" s="78"/>
      <c r="Q25" s="78"/>
      <c r="R25" s="78"/>
      <c r="S25" s="78"/>
    </row>
    <row r="26" spans="1:64" ht="15" customHeight="1">
      <c r="A26" s="23"/>
      <c r="B26" s="80"/>
      <c r="C26" s="78"/>
      <c r="D26" s="78"/>
      <c r="E26" s="78"/>
      <c r="H26" s="78"/>
      <c r="AX26" s="78"/>
      <c r="AY26" s="78"/>
      <c r="AZ26" s="80"/>
      <c r="BA26" s="78"/>
      <c r="BB26" s="78"/>
      <c r="BC26" s="78"/>
      <c r="BD26" s="78"/>
      <c r="BE26" s="78"/>
      <c r="BF26" s="78"/>
      <c r="BG26" s="78"/>
      <c r="BH26" s="78"/>
    </row>
    <row r="27" spans="1:64" ht="24.95" customHeight="1">
      <c r="A27" s="23"/>
      <c r="B27" s="78"/>
      <c r="C27" s="78"/>
      <c r="D27" s="78"/>
      <c r="E27" s="78"/>
      <c r="F27" s="53"/>
      <c r="G27" s="80" t="s">
        <v>119</v>
      </c>
      <c r="H27" s="78"/>
      <c r="AK27" s="54" t="b">
        <v>0</v>
      </c>
      <c r="AX27" s="78"/>
      <c r="AY27" s="314"/>
      <c r="AZ27" s="315"/>
      <c r="BA27" s="314"/>
      <c r="BB27" s="314"/>
      <c r="BC27" s="315"/>
      <c r="BD27" s="314"/>
      <c r="BE27" s="314"/>
      <c r="BF27" s="315"/>
      <c r="BG27" s="314"/>
      <c r="BH27" s="314"/>
      <c r="BI27" s="315"/>
      <c r="BJ27" s="314"/>
      <c r="BK27" s="314"/>
      <c r="BL27" s="314"/>
    </row>
    <row r="28" spans="1:64" ht="24.95" customHeight="1">
      <c r="A28" s="23"/>
      <c r="B28" s="78"/>
      <c r="C28" s="78"/>
      <c r="D28" s="78"/>
      <c r="E28" s="78"/>
      <c r="F28" s="53"/>
      <c r="G28" s="80" t="s">
        <v>9</v>
      </c>
      <c r="H28" s="78"/>
      <c r="X28" s="80"/>
      <c r="Y28" s="80"/>
      <c r="AK28" s="54" t="b">
        <v>0</v>
      </c>
      <c r="AX28" s="78"/>
      <c r="AY28" s="314"/>
      <c r="AZ28" s="315"/>
      <c r="BA28" s="314"/>
      <c r="BB28" s="314"/>
      <c r="BC28" s="315"/>
      <c r="BD28" s="314"/>
      <c r="BE28" s="314"/>
      <c r="BF28" s="315"/>
      <c r="BG28" s="314"/>
      <c r="BH28" s="314"/>
      <c r="BI28" s="315"/>
      <c r="BJ28" s="314"/>
      <c r="BK28" s="314"/>
      <c r="BL28" s="314"/>
    </row>
    <row r="29" spans="1:64" ht="15" customHeight="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120</v>
      </c>
      <c r="D30" s="78"/>
      <c r="E30" s="78"/>
      <c r="H30" s="78"/>
      <c r="I30" s="78"/>
      <c r="R30" s="78"/>
      <c r="S30" s="78"/>
      <c r="T30" s="29" t="s">
        <v>121</v>
      </c>
    </row>
    <row r="31" spans="1:64" ht="24.95" customHeight="1">
      <c r="A31" s="23"/>
      <c r="B31" s="80"/>
      <c r="D31" s="78"/>
      <c r="E31" s="78"/>
      <c r="H31" s="78"/>
      <c r="I31" s="78"/>
      <c r="J31" s="307"/>
      <c r="K31" s="307"/>
      <c r="L31" s="307"/>
      <c r="M31" s="307"/>
      <c r="N31" s="307"/>
      <c r="O31" s="307"/>
      <c r="P31" s="307"/>
      <c r="Q31" s="78" t="s">
        <v>6</v>
      </c>
      <c r="R31" s="78"/>
      <c r="S31" s="78"/>
      <c r="T31" s="80" t="s">
        <v>11</v>
      </c>
      <c r="V31" s="78"/>
      <c r="X31" s="307"/>
      <c r="Y31" s="307"/>
      <c r="Z31" s="307"/>
      <c r="AA31" s="307"/>
      <c r="AB31" s="307"/>
      <c r="AC31" s="307"/>
      <c r="AD31" s="307"/>
      <c r="AE31" s="80" t="s">
        <v>122</v>
      </c>
      <c r="AL31" s="326" t="s">
        <v>123</v>
      </c>
      <c r="AM31" s="327"/>
      <c r="AN31" s="327"/>
      <c r="AO31" s="328"/>
      <c r="AP31" s="98" t="str">
        <f>IF(OR(X31=0,""), "", (J31-X31)/X31)</f>
        <v/>
      </c>
    </row>
    <row r="32" spans="1:64" ht="24.75" customHeight="1">
      <c r="A32" s="23"/>
      <c r="B32" s="27"/>
      <c r="C32" s="27" t="s">
        <v>522</v>
      </c>
      <c r="D32" s="78"/>
      <c r="E32" s="78"/>
      <c r="H32" s="78"/>
      <c r="I32" s="78"/>
      <c r="J32" s="78"/>
      <c r="K32" s="78"/>
      <c r="L32" s="78"/>
      <c r="M32" s="78"/>
      <c r="N32" s="78"/>
      <c r="O32" s="78"/>
      <c r="P32" s="78"/>
      <c r="Q32" s="78"/>
      <c r="R32" s="78"/>
      <c r="S32" s="78"/>
      <c r="Y32" s="29" t="s">
        <v>124</v>
      </c>
      <c r="AD32" s="99" t="str">
        <f>IFERROR(IF(ABS(AP31)&gt;=0.1,"☑",""),"")</f>
        <v/>
      </c>
    </row>
    <row r="33" spans="1:44" ht="24.95" customHeight="1">
      <c r="A33" s="23"/>
      <c r="C33" s="27" t="s">
        <v>125</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126</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127</v>
      </c>
      <c r="E35" s="78"/>
      <c r="H35" s="78"/>
      <c r="I35" s="78"/>
      <c r="J35" s="78"/>
      <c r="K35" s="78"/>
      <c r="L35" s="78"/>
      <c r="M35" s="78"/>
      <c r="N35" s="78"/>
      <c r="O35" s="78"/>
      <c r="P35" s="78"/>
      <c r="S35" s="241"/>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526</v>
      </c>
      <c r="C37" s="78"/>
      <c r="D37" s="78"/>
      <c r="E37" s="78"/>
      <c r="F37" s="80"/>
      <c r="J37" s="22" t="s">
        <v>16</v>
      </c>
      <c r="L37" s="269"/>
      <c r="M37" s="22" t="s">
        <v>17</v>
      </c>
      <c r="N37" s="329"/>
      <c r="O37" s="329"/>
      <c r="P37" s="22" t="s">
        <v>107</v>
      </c>
      <c r="Q37" s="263"/>
      <c r="R37" s="263"/>
      <c r="S37" s="263"/>
      <c r="T37" s="78"/>
      <c r="U37" s="78"/>
      <c r="V37" s="78"/>
      <c r="W37" s="78"/>
      <c r="X37" s="78"/>
      <c r="Y37" s="78"/>
      <c r="Z37" s="78"/>
      <c r="AA37" s="78"/>
      <c r="AB37" s="78"/>
      <c r="AG37" s="101"/>
      <c r="AH37" s="102"/>
      <c r="AI37" s="78"/>
      <c r="AK37" s="22">
        <f>IF(DATE(2018+L37,N37,1) &lt;= DATE(2018+9,5,1),1,2)</f>
        <v>1</v>
      </c>
      <c r="AM37" s="22" t="s">
        <v>128</v>
      </c>
      <c r="AQ37" s="22">
        <f>2018+L37</f>
        <v>2018</v>
      </c>
      <c r="AR37" s="22" t="str">
        <f>AQ37&amp;"/"&amp;N37</f>
        <v>2018/</v>
      </c>
    </row>
    <row r="38" spans="1:44" ht="24.95" customHeight="1">
      <c r="A38" s="97"/>
      <c r="B38" s="80"/>
      <c r="C38" s="80" t="s">
        <v>429</v>
      </c>
      <c r="D38" s="78"/>
      <c r="E38" s="78"/>
      <c r="H38" s="78"/>
      <c r="I38" s="78"/>
      <c r="R38" s="78"/>
      <c r="S38" s="78"/>
      <c r="AM38" s="22" t="s">
        <v>130</v>
      </c>
    </row>
    <row r="39" spans="1:44" ht="15" customHeight="1">
      <c r="A39" s="97"/>
      <c r="B39" s="80"/>
      <c r="C39" s="80"/>
      <c r="D39" s="78"/>
      <c r="E39" s="78"/>
      <c r="H39" s="78"/>
      <c r="I39" s="78"/>
      <c r="R39" s="78"/>
      <c r="S39" s="78"/>
      <c r="AM39" s="22"/>
    </row>
    <row r="40" spans="1:44" s="22" customFormat="1" ht="30" customHeight="1">
      <c r="A40" s="23"/>
      <c r="B40" s="80" t="s">
        <v>527</v>
      </c>
      <c r="C40" s="78"/>
      <c r="D40" s="78"/>
      <c r="E40" s="78"/>
      <c r="F40" s="80"/>
      <c r="J40" s="22" t="s">
        <v>16</v>
      </c>
      <c r="L40" s="269"/>
      <c r="M40" s="22" t="s">
        <v>17</v>
      </c>
      <c r="N40" s="329"/>
      <c r="O40" s="329"/>
      <c r="P40" s="22" t="s">
        <v>107</v>
      </c>
      <c r="Q40" s="263"/>
      <c r="R40" s="263"/>
      <c r="S40" s="263"/>
      <c r="T40" s="78"/>
      <c r="U40" s="78"/>
      <c r="V40" s="78"/>
      <c r="W40" s="78"/>
      <c r="X40" s="78"/>
      <c r="Y40" s="78"/>
      <c r="Z40" s="78"/>
      <c r="AA40" s="78"/>
      <c r="AB40" s="78"/>
      <c r="AG40" s="101"/>
      <c r="AH40" s="102"/>
      <c r="AI40" s="78"/>
      <c r="AK40" s="22">
        <f>IF(DATE(2018+L40,N40,1) &lt;= DATE(2018+9,5,1),1,2)</f>
        <v>1</v>
      </c>
      <c r="AM40" s="22" t="s">
        <v>128</v>
      </c>
    </row>
    <row r="41" spans="1:44" ht="24.95" customHeight="1">
      <c r="A41" s="97"/>
      <c r="B41" s="80"/>
      <c r="C41" s="80" t="s">
        <v>131</v>
      </c>
      <c r="D41" s="78"/>
      <c r="E41" s="78"/>
      <c r="H41" s="78"/>
      <c r="I41" s="78"/>
      <c r="R41" s="78"/>
      <c r="S41" s="78"/>
      <c r="AK41" s="76" t="b">
        <v>1</v>
      </c>
      <c r="AM41" s="22" t="s">
        <v>130</v>
      </c>
    </row>
    <row r="42" spans="1:44" ht="15" customHeight="1">
      <c r="A42" s="97"/>
      <c r="B42" s="80"/>
      <c r="D42" s="78"/>
      <c r="E42" s="78"/>
      <c r="H42" s="78"/>
      <c r="I42" s="78"/>
      <c r="R42" s="78"/>
      <c r="S42" s="78"/>
      <c r="AM42" s="22"/>
    </row>
    <row r="43" spans="1:44" ht="24.95" customHeight="1">
      <c r="A43" s="23" t="s">
        <v>4</v>
      </c>
      <c r="B43" s="80" t="s">
        <v>132</v>
      </c>
      <c r="D43" s="78"/>
      <c r="E43" s="78"/>
      <c r="H43" s="78"/>
      <c r="I43" s="78"/>
      <c r="R43" s="78"/>
      <c r="S43" s="78"/>
    </row>
    <row r="44" spans="1:44" ht="24.95" customHeight="1">
      <c r="A44" s="23"/>
      <c r="B44" s="80" t="s">
        <v>133</v>
      </c>
      <c r="D44" s="78"/>
      <c r="E44" s="78"/>
      <c r="H44" s="78"/>
      <c r="I44" s="78"/>
      <c r="R44" s="78"/>
      <c r="S44" s="78"/>
    </row>
    <row r="45" spans="1:44" ht="30" customHeight="1">
      <c r="A45" s="23"/>
      <c r="B45" s="80"/>
      <c r="C45" s="29" t="s">
        <v>430</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269</v>
      </c>
      <c r="W46" s="106"/>
      <c r="X46" s="106"/>
      <c r="Y46" s="106"/>
      <c r="Z46" s="106"/>
    </row>
    <row r="47" spans="1:44" ht="24.95" customHeight="1">
      <c r="A47" s="23"/>
      <c r="B47" s="80" t="s">
        <v>134</v>
      </c>
      <c r="D47" s="78"/>
      <c r="E47" s="78"/>
      <c r="H47" s="78"/>
      <c r="I47" s="22"/>
      <c r="J47" s="22"/>
      <c r="K47" s="22"/>
      <c r="L47" s="22"/>
      <c r="M47" s="22"/>
      <c r="N47" s="22"/>
      <c r="O47" s="22"/>
      <c r="P47" s="22"/>
      <c r="Q47" s="22"/>
      <c r="R47" s="22"/>
      <c r="S47" s="78"/>
    </row>
    <row r="48" spans="1:44" ht="24.95" customHeight="1">
      <c r="A48" s="23"/>
      <c r="B48" s="80" t="s">
        <v>135</v>
      </c>
      <c r="D48" s="78"/>
      <c r="E48" s="78"/>
      <c r="H48" s="78"/>
      <c r="I48" s="22"/>
      <c r="J48" s="22"/>
      <c r="K48" s="22"/>
      <c r="L48" s="22"/>
      <c r="M48" s="22"/>
      <c r="N48" s="22"/>
      <c r="O48" s="22"/>
      <c r="P48" s="22"/>
      <c r="Q48" s="22"/>
      <c r="R48" s="22"/>
      <c r="S48" s="78"/>
    </row>
    <row r="49" spans="1:43" ht="24.95" customHeight="1">
      <c r="A49" s="23"/>
      <c r="B49" s="80"/>
      <c r="C49" s="29" t="s">
        <v>136</v>
      </c>
      <c r="D49" s="80"/>
      <c r="E49" s="78"/>
      <c r="H49" s="78"/>
      <c r="I49" s="78"/>
      <c r="J49" s="78"/>
      <c r="K49" s="78"/>
      <c r="L49" s="78"/>
      <c r="M49" s="78"/>
      <c r="N49" s="78"/>
      <c r="O49" s="78"/>
      <c r="P49" s="78"/>
      <c r="Q49" s="78"/>
      <c r="R49" s="78"/>
      <c r="S49" s="78"/>
      <c r="AK49" s="96" t="s">
        <v>137</v>
      </c>
      <c r="AP49" s="54" t="s">
        <v>138</v>
      </c>
    </row>
    <row r="50" spans="1:43" ht="24.95" customHeight="1">
      <c r="A50" s="23"/>
      <c r="C50" s="80"/>
      <c r="D50" s="78"/>
      <c r="E50" s="78"/>
      <c r="G50" s="78"/>
      <c r="H50" s="78"/>
      <c r="I50" s="78"/>
      <c r="J50" s="78"/>
      <c r="K50" s="78"/>
      <c r="L50" s="78"/>
      <c r="M50" s="322"/>
      <c r="N50" s="322"/>
      <c r="O50" s="322"/>
      <c r="P50" s="322"/>
      <c r="Q50" s="322"/>
      <c r="R50" s="322"/>
      <c r="S50" s="322"/>
      <c r="T50" s="78" t="s">
        <v>10</v>
      </c>
      <c r="AK50" s="107">
        <f>IF(AM57=TRUE,IF(AK40=1,M50*AP50,M50*AP51),IF(AK37=1,M50*AP50,M50*AP51))</f>
        <v>0</v>
      </c>
      <c r="AL50" s="108"/>
      <c r="AP50" s="291">
        <f>1.29*0.032</f>
        <v>4.1280000000000004E-2</v>
      </c>
      <c r="AQ50" s="29" t="s">
        <v>772</v>
      </c>
    </row>
    <row r="51" spans="1:43" ht="15" customHeight="1">
      <c r="A51" s="23"/>
      <c r="B51" s="80"/>
      <c r="D51" s="78"/>
      <c r="E51" s="78"/>
      <c r="H51" s="78"/>
      <c r="I51" s="78"/>
      <c r="J51" s="78"/>
      <c r="K51" s="78"/>
      <c r="L51" s="78"/>
      <c r="M51" s="78"/>
      <c r="N51" s="78"/>
      <c r="O51" s="78"/>
      <c r="P51" s="78"/>
      <c r="Q51" s="78"/>
      <c r="R51" s="78"/>
      <c r="S51" s="78"/>
      <c r="AK51" s="109"/>
      <c r="AL51" s="110"/>
      <c r="AP51" s="292">
        <f>1.29*0.064</f>
        <v>8.2560000000000008E-2</v>
      </c>
      <c r="AQ51" s="29" t="s">
        <v>773</v>
      </c>
    </row>
    <row r="52" spans="1:43" ht="24.95" customHeight="1">
      <c r="A52" s="23"/>
      <c r="B52" s="80"/>
      <c r="C52" s="29" t="s">
        <v>139</v>
      </c>
      <c r="D52" s="80"/>
      <c r="E52" s="78"/>
      <c r="H52" s="78"/>
      <c r="I52" s="78"/>
      <c r="J52" s="78"/>
      <c r="K52" s="78"/>
      <c r="L52" s="78"/>
      <c r="M52" s="78"/>
      <c r="N52" s="78"/>
      <c r="O52" s="78"/>
      <c r="P52" s="78"/>
      <c r="Q52" s="78"/>
      <c r="R52" s="78"/>
      <c r="S52" s="78"/>
      <c r="AK52" s="109"/>
      <c r="AL52" s="110"/>
      <c r="AP52" s="111"/>
    </row>
    <row r="53" spans="1:43" ht="24.95" customHeight="1">
      <c r="A53" s="23"/>
      <c r="C53" s="80"/>
      <c r="D53" s="78"/>
      <c r="E53" s="78"/>
      <c r="G53" s="78"/>
      <c r="H53" s="78"/>
      <c r="I53" s="78"/>
      <c r="J53" s="78"/>
      <c r="K53" s="78"/>
      <c r="L53" s="78"/>
      <c r="M53" s="322"/>
      <c r="N53" s="322"/>
      <c r="O53" s="322"/>
      <c r="P53" s="322"/>
      <c r="Q53" s="322"/>
      <c r="R53" s="322"/>
      <c r="S53" s="322"/>
      <c r="T53" s="78" t="s">
        <v>10</v>
      </c>
      <c r="AK53" s="109">
        <f>IF(AM57=TRUE,IF(AK40=1,M53*AP53,M50*AP54),IF(AK37=1,M53*AP53,M50*AP54))</f>
        <v>0</v>
      </c>
      <c r="AL53" s="110"/>
      <c r="AP53" s="292">
        <f>1.29*0.057</f>
        <v>7.3529999999999998E-2</v>
      </c>
      <c r="AQ53" s="29" t="s">
        <v>774</v>
      </c>
    </row>
    <row r="54" spans="1:43" ht="15" customHeight="1">
      <c r="A54" s="23"/>
      <c r="C54" s="80"/>
      <c r="D54" s="78"/>
      <c r="E54" s="78"/>
      <c r="G54" s="78"/>
      <c r="H54" s="78"/>
      <c r="I54" s="78"/>
      <c r="J54" s="78"/>
      <c r="K54" s="78"/>
      <c r="L54" s="78"/>
      <c r="M54" s="112"/>
      <c r="N54" s="112"/>
      <c r="O54" s="112"/>
      <c r="P54" s="112"/>
      <c r="Q54" s="112"/>
      <c r="R54" s="112"/>
      <c r="S54" s="112"/>
      <c r="T54" s="78"/>
      <c r="V54" s="80"/>
      <c r="W54" s="22"/>
      <c r="X54" s="78"/>
      <c r="Y54" s="22"/>
      <c r="Z54" s="113"/>
      <c r="AA54" s="113"/>
      <c r="AB54" s="113"/>
      <c r="AC54" s="113"/>
      <c r="AD54" s="113"/>
      <c r="AE54" s="113"/>
      <c r="AF54" s="113"/>
      <c r="AG54" s="78"/>
      <c r="AK54" s="109"/>
      <c r="AL54" s="110"/>
      <c r="AP54" s="292">
        <f>1.29*0.114</f>
        <v>0.14706</v>
      </c>
      <c r="AQ54" s="29" t="s">
        <v>775</v>
      </c>
    </row>
    <row r="55" spans="1:43" ht="24.95" customHeight="1">
      <c r="A55" s="80"/>
      <c r="B55" s="80"/>
      <c r="C55" s="80"/>
      <c r="D55" s="80" t="s">
        <v>320</v>
      </c>
      <c r="H55" s="78"/>
      <c r="I55" s="78"/>
      <c r="J55" s="78"/>
      <c r="K55" s="78"/>
      <c r="L55" s="78"/>
      <c r="M55" s="78"/>
      <c r="N55" s="78"/>
      <c r="O55" s="78"/>
      <c r="P55" s="78"/>
      <c r="Q55" s="78"/>
      <c r="R55" s="78"/>
      <c r="S55" s="78"/>
      <c r="AK55" s="109"/>
      <c r="AL55" s="110"/>
      <c r="AP55" s="111"/>
    </row>
    <row r="56" spans="1:43" ht="24.95" customHeight="1">
      <c r="A56" s="236"/>
      <c r="B56" s="236"/>
      <c r="C56" s="236"/>
      <c r="D56" s="114" t="s">
        <v>321</v>
      </c>
      <c r="E56" s="236"/>
      <c r="F56" s="236"/>
      <c r="H56" s="234"/>
      <c r="I56" s="234"/>
      <c r="J56" s="234"/>
      <c r="K56" s="234"/>
      <c r="L56" s="234"/>
      <c r="M56" s="234"/>
      <c r="N56" s="234"/>
      <c r="O56" s="234"/>
      <c r="P56" s="234"/>
      <c r="Q56" s="234"/>
      <c r="R56" s="234"/>
      <c r="S56" s="234"/>
      <c r="AC56" s="234"/>
      <c r="AF56" s="234"/>
      <c r="AH56" s="330"/>
      <c r="AI56" s="234"/>
      <c r="AK56" s="109"/>
      <c r="AL56" s="110"/>
      <c r="AN56" s="171"/>
      <c r="AP56" s="111"/>
    </row>
    <row r="57" spans="1:43" ht="24.95" customHeight="1">
      <c r="A57" s="236"/>
      <c r="B57" s="236"/>
      <c r="C57" s="236"/>
      <c r="D57" s="236"/>
      <c r="E57" s="236"/>
      <c r="F57" s="236"/>
      <c r="H57" s="234"/>
      <c r="I57" s="234"/>
      <c r="J57" s="234"/>
      <c r="K57" s="234"/>
      <c r="L57" s="234"/>
      <c r="M57" s="234"/>
      <c r="N57" s="234"/>
      <c r="O57" s="234"/>
      <c r="P57" s="234"/>
      <c r="Q57" s="242" t="str">
        <f>IF(AM57=TRUE,"当該賃金改善を開始する前月( 3 (2) の前月)の総額","")</f>
        <v/>
      </c>
      <c r="R57" s="234"/>
      <c r="S57" s="234"/>
      <c r="U57" s="234"/>
      <c r="AC57" s="234"/>
      <c r="AF57" s="234"/>
      <c r="AH57" s="331"/>
      <c r="AI57" s="234"/>
      <c r="AK57" s="109"/>
      <c r="AL57" s="110"/>
      <c r="AM57" s="54" t="b">
        <v>0</v>
      </c>
      <c r="AP57" s="111"/>
    </row>
    <row r="58" spans="1:43" ht="15" customHeight="1">
      <c r="A58" s="23"/>
      <c r="C58" s="80"/>
      <c r="D58" s="80"/>
      <c r="E58" s="78"/>
      <c r="G58" s="78"/>
      <c r="H58" s="78"/>
      <c r="I58" s="78"/>
      <c r="J58" s="78"/>
      <c r="K58" s="78"/>
      <c r="L58" s="78"/>
      <c r="M58" s="112"/>
      <c r="N58" s="112"/>
      <c r="O58" s="112"/>
      <c r="P58" s="112"/>
      <c r="Q58" s="112"/>
      <c r="R58" s="112"/>
      <c r="S58" s="112"/>
      <c r="T58" s="78"/>
      <c r="V58" s="80"/>
      <c r="W58" s="22"/>
      <c r="X58" s="78"/>
      <c r="Y58" s="22"/>
      <c r="Z58" s="113"/>
      <c r="AA58" s="113"/>
      <c r="AB58" s="113"/>
      <c r="AC58" s="113"/>
      <c r="AD58" s="113"/>
      <c r="AE58" s="113"/>
      <c r="AF58" s="113"/>
      <c r="AG58" s="78"/>
      <c r="AK58" s="109"/>
      <c r="AL58" s="110"/>
      <c r="AP58" s="111"/>
    </row>
    <row r="59" spans="1:43" ht="15" customHeight="1" thickBot="1">
      <c r="A59" s="23"/>
      <c r="C59" s="80"/>
      <c r="D59" s="78"/>
      <c r="E59" s="78"/>
      <c r="G59" s="78"/>
      <c r="H59" s="78"/>
      <c r="I59" s="78"/>
      <c r="J59" s="78"/>
      <c r="K59" s="78"/>
      <c r="L59" s="78"/>
      <c r="M59" s="112"/>
      <c r="N59" s="112"/>
      <c r="O59" s="112"/>
      <c r="P59" s="112"/>
      <c r="Q59" s="112"/>
      <c r="R59" s="112"/>
      <c r="S59" s="112"/>
      <c r="T59" s="78"/>
      <c r="V59" s="80"/>
      <c r="W59" s="22"/>
      <c r="X59" s="78"/>
      <c r="Y59" s="22"/>
      <c r="Z59" s="113"/>
      <c r="AA59" s="113"/>
      <c r="AB59" s="113"/>
      <c r="AC59" s="113"/>
      <c r="AD59" s="113"/>
      <c r="AE59" s="113"/>
      <c r="AF59" s="113"/>
      <c r="AG59" s="78"/>
    </row>
    <row r="60" spans="1:43" ht="30" customHeight="1" thickBot="1">
      <c r="A60" s="23"/>
      <c r="B60" s="80"/>
      <c r="D60" s="78" t="s">
        <v>140</v>
      </c>
      <c r="E60" s="80" t="s">
        <v>141</v>
      </c>
      <c r="H60" s="78"/>
      <c r="I60" s="78"/>
      <c r="J60" s="78"/>
      <c r="K60" s="78"/>
      <c r="L60" s="78"/>
      <c r="M60" s="323" t="str">
        <f>IF(AK45=TRUE,法人賃金改善算定基礎額,IF(SUM(AK50,AK53)=0,"",SUM(AK50,AK53)))</f>
        <v/>
      </c>
      <c r="N60" s="324"/>
      <c r="O60" s="324"/>
      <c r="P60" s="324"/>
      <c r="Q60" s="324"/>
      <c r="R60" s="324"/>
      <c r="S60" s="325"/>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193</v>
      </c>
      <c r="E62" s="78"/>
      <c r="G62" s="78"/>
      <c r="H62" s="78"/>
      <c r="I62" s="78"/>
      <c r="J62" s="78"/>
      <c r="K62" s="78"/>
      <c r="L62" s="116"/>
      <c r="M62" s="78"/>
      <c r="N62" s="78"/>
      <c r="O62" s="78"/>
      <c r="P62" s="78"/>
      <c r="Q62" s="78"/>
      <c r="R62" s="78"/>
      <c r="S62" s="78"/>
    </row>
    <row r="63" spans="1:43" ht="24.95" customHeight="1">
      <c r="A63" s="23"/>
      <c r="C63" s="22" t="s">
        <v>274</v>
      </c>
      <c r="E63" s="78"/>
      <c r="G63" s="78"/>
      <c r="H63" s="78"/>
      <c r="I63" s="78"/>
      <c r="J63" s="78"/>
      <c r="K63" s="78"/>
      <c r="L63" s="116"/>
      <c r="M63" s="78"/>
      <c r="N63" s="78"/>
      <c r="O63" s="78"/>
      <c r="P63" s="78"/>
      <c r="Q63" s="78"/>
      <c r="R63" s="78"/>
      <c r="S63" s="78"/>
    </row>
    <row r="64" spans="1:43" ht="24.95" customHeight="1">
      <c r="A64" s="23"/>
      <c r="B64" s="80" t="s">
        <v>142</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143</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144</v>
      </c>
      <c r="Q66" s="78"/>
    </row>
    <row r="67" spans="1:42" ht="15" customHeight="1">
      <c r="A67" s="23"/>
      <c r="F67" s="78"/>
      <c r="G67" s="78"/>
      <c r="H67" s="78"/>
      <c r="I67" s="78"/>
      <c r="J67" s="78"/>
      <c r="K67" s="78"/>
      <c r="L67" s="78"/>
      <c r="M67" s="78"/>
      <c r="N67" s="78"/>
      <c r="O67" s="80"/>
      <c r="Q67" s="78"/>
    </row>
    <row r="68" spans="1:42" ht="15" customHeight="1">
      <c r="A68" s="23"/>
      <c r="B68" s="29" t="s">
        <v>276</v>
      </c>
      <c r="F68" s="78"/>
      <c r="G68" s="78"/>
      <c r="H68" s="78"/>
      <c r="I68" s="78"/>
      <c r="J68" s="78"/>
      <c r="K68" s="78"/>
      <c r="L68" s="78"/>
      <c r="M68" s="78"/>
      <c r="N68" s="78"/>
      <c r="O68" s="80"/>
      <c r="Q68" s="78"/>
    </row>
    <row r="69" spans="1:42" s="22" customFormat="1" ht="37.5" customHeight="1">
      <c r="A69" s="23"/>
      <c r="B69" s="80"/>
      <c r="C69" s="340"/>
      <c r="D69" s="341"/>
      <c r="E69" s="341"/>
      <c r="F69" s="341"/>
      <c r="G69" s="341"/>
      <c r="H69" s="341"/>
      <c r="I69" s="341"/>
      <c r="J69" s="341"/>
      <c r="K69" s="341"/>
      <c r="L69" s="341"/>
      <c r="M69" s="341"/>
      <c r="N69" s="341"/>
      <c r="O69" s="341"/>
      <c r="P69" s="342"/>
      <c r="Q69" s="346" t="str">
        <f>IFERROR(TEXT(EDATE(DATEVALUE(AR37 &amp; "/1"), -3), "yyyy年m月"),"")</f>
        <v/>
      </c>
      <c r="R69" s="347"/>
      <c r="S69" s="347"/>
      <c r="T69" s="348"/>
      <c r="U69" s="346" t="str">
        <f>IFERROR(TEXT(EDATE(DATEVALUE(AR37 &amp; "/1"), -2), "yyyy年m月"),"")</f>
        <v/>
      </c>
      <c r="V69" s="347"/>
      <c r="W69" s="347"/>
      <c r="X69" s="348"/>
      <c r="Y69" s="346" t="str">
        <f>IFERROR(TEXT(EDATE(DATEVALUE(AR37 &amp; "/1"), -1), "yyyy年m月"),"")</f>
        <v/>
      </c>
      <c r="Z69" s="347"/>
      <c r="AA69" s="347"/>
      <c r="AB69" s="348"/>
      <c r="AC69" s="337" t="s">
        <v>275</v>
      </c>
      <c r="AD69" s="295"/>
      <c r="AE69" s="295"/>
      <c r="AF69" s="296"/>
      <c r="AK69" s="78" t="s">
        <v>75</v>
      </c>
    </row>
    <row r="70" spans="1:42" s="22" customFormat="1" ht="30" customHeight="1">
      <c r="A70" s="23"/>
      <c r="B70" s="131"/>
      <c r="C70" s="343" t="s">
        <v>277</v>
      </c>
      <c r="D70" s="344"/>
      <c r="E70" s="344"/>
      <c r="F70" s="344"/>
      <c r="G70" s="344"/>
      <c r="H70" s="344"/>
      <c r="I70" s="344"/>
      <c r="J70" s="344"/>
      <c r="K70" s="344"/>
      <c r="L70" s="344"/>
      <c r="M70" s="344"/>
      <c r="N70" s="344"/>
      <c r="O70" s="344"/>
      <c r="P70" s="345"/>
      <c r="Q70" s="349"/>
      <c r="R70" s="350"/>
      <c r="S70" s="351"/>
      <c r="T70" s="130" t="s">
        <v>21</v>
      </c>
      <c r="U70" s="349"/>
      <c r="V70" s="350"/>
      <c r="W70" s="351"/>
      <c r="X70" s="130" t="s">
        <v>21</v>
      </c>
      <c r="Y70" s="349"/>
      <c r="Z70" s="350"/>
      <c r="AA70" s="351"/>
      <c r="AB70" s="130" t="s">
        <v>21</v>
      </c>
      <c r="AC70" s="338" t="str">
        <f>IFERROR(AVERAGE(Q70:AA70),"")</f>
        <v/>
      </c>
      <c r="AD70" s="339"/>
      <c r="AE70" s="339"/>
      <c r="AF70" s="117" t="s">
        <v>21</v>
      </c>
      <c r="AK70" s="127"/>
    </row>
    <row r="71" spans="1:42" s="22" customFormat="1" ht="30" customHeight="1">
      <c r="A71" s="23"/>
      <c r="C71" s="343" t="s">
        <v>278</v>
      </c>
      <c r="D71" s="344"/>
      <c r="E71" s="344"/>
      <c r="F71" s="344"/>
      <c r="G71" s="344"/>
      <c r="H71" s="344"/>
      <c r="I71" s="344"/>
      <c r="J71" s="344"/>
      <c r="K71" s="344"/>
      <c r="L71" s="344"/>
      <c r="M71" s="344"/>
      <c r="N71" s="344"/>
      <c r="O71" s="344"/>
      <c r="P71" s="345"/>
      <c r="Q71" s="349"/>
      <c r="R71" s="350"/>
      <c r="S71" s="351"/>
      <c r="T71" s="130" t="s">
        <v>21</v>
      </c>
      <c r="U71" s="349"/>
      <c r="V71" s="350"/>
      <c r="W71" s="351"/>
      <c r="X71" s="130" t="s">
        <v>21</v>
      </c>
      <c r="Y71" s="349"/>
      <c r="Z71" s="350"/>
      <c r="AA71" s="351"/>
      <c r="AB71" s="130" t="s">
        <v>21</v>
      </c>
      <c r="AC71" s="338" t="str">
        <f>IFERROR(AVERAGE(Q71:AA71),"")</f>
        <v/>
      </c>
      <c r="AD71" s="339"/>
      <c r="AE71" s="339"/>
      <c r="AF71" s="117" t="s">
        <v>21</v>
      </c>
      <c r="AK71" s="118">
        <v>1050</v>
      </c>
      <c r="AM71" s="270">
        <v>2100</v>
      </c>
    </row>
    <row r="72" spans="1:42" ht="24.95" customHeight="1">
      <c r="A72" s="23"/>
      <c r="C72" s="27" t="s">
        <v>145</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519</v>
      </c>
      <c r="D73" s="234"/>
      <c r="F73" s="29"/>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row>
    <row r="74" spans="1:42" ht="24.95" customHeight="1">
      <c r="A74" s="23"/>
      <c r="C74" s="27" t="s">
        <v>324</v>
      </c>
      <c r="D74" s="234"/>
      <c r="E74" s="234"/>
      <c r="F74" s="29"/>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row>
    <row r="75" spans="1:42" ht="24.95" customHeight="1">
      <c r="A75" s="23"/>
      <c r="C75" s="27" t="s">
        <v>322</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323</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146</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147</v>
      </c>
      <c r="C79" s="80"/>
      <c r="D79" s="78"/>
      <c r="E79" s="78"/>
      <c r="G79" s="78"/>
      <c r="H79" s="78"/>
      <c r="I79" s="78"/>
      <c r="J79" s="78"/>
      <c r="K79" s="78"/>
      <c r="L79" s="78"/>
      <c r="M79" s="78"/>
      <c r="N79" s="78"/>
      <c r="O79" s="78"/>
      <c r="P79" s="78"/>
      <c r="Q79" s="78"/>
      <c r="R79" s="78"/>
      <c r="S79" s="78"/>
      <c r="T79" s="78"/>
      <c r="U79" s="78"/>
      <c r="W79" s="27" t="s">
        <v>148</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32" t="str">
        <f>IF(SUM(AC70:AE71)=0,"",SUM(AC70:AE71))</f>
        <v/>
      </c>
      <c r="N80" s="332"/>
      <c r="O80" s="332"/>
      <c r="P80" s="332"/>
      <c r="Q80" s="332"/>
      <c r="R80" s="332"/>
      <c r="S80" s="332"/>
      <c r="T80" s="78" t="s">
        <v>12</v>
      </c>
      <c r="U80" s="78"/>
      <c r="W80" s="80" t="s">
        <v>11</v>
      </c>
      <c r="Y80" s="78"/>
      <c r="AA80" s="307"/>
      <c r="AB80" s="307"/>
      <c r="AC80" s="307"/>
      <c r="AD80" s="307"/>
      <c r="AE80" s="307"/>
      <c r="AF80" s="307"/>
      <c r="AG80" s="307"/>
      <c r="AH80" s="80" t="s">
        <v>13</v>
      </c>
      <c r="AJ80" s="54"/>
      <c r="AK80" s="29"/>
      <c r="AL80" s="326" t="s">
        <v>123</v>
      </c>
      <c r="AM80" s="327"/>
      <c r="AN80" s="327"/>
      <c r="AO80" s="328"/>
      <c r="AP80" s="119" t="e">
        <f>IF(OR(M80=0,""), "", (M80-AA80)/M80)</f>
        <v>#VALUE!</v>
      </c>
    </row>
    <row r="81" spans="1:42" ht="24.95" customHeight="1">
      <c r="A81" s="23"/>
      <c r="B81" s="80" t="s">
        <v>149</v>
      </c>
      <c r="C81" s="80"/>
      <c r="D81" s="78"/>
      <c r="E81" s="78"/>
      <c r="G81" s="78"/>
      <c r="H81" s="78"/>
      <c r="I81" s="78"/>
      <c r="J81" s="78"/>
      <c r="K81" s="78"/>
      <c r="L81" s="78"/>
      <c r="M81" s="78"/>
      <c r="N81" s="78"/>
      <c r="O81" s="78"/>
      <c r="P81" s="78"/>
      <c r="Q81" s="78"/>
      <c r="R81" s="78"/>
      <c r="S81" s="78"/>
      <c r="T81" s="78"/>
      <c r="U81" s="78"/>
      <c r="W81" s="78"/>
      <c r="X81" s="78"/>
      <c r="Y81" s="78"/>
      <c r="Z81" s="78"/>
      <c r="AB81" s="29" t="s">
        <v>124</v>
      </c>
      <c r="AG81" s="99" t="str">
        <f>IFERROR(IF(ABS(AP80)&gt;=0.1,"☑",""),"")</f>
        <v/>
      </c>
      <c r="AH81" s="78"/>
    </row>
    <row r="82" spans="1:42" ht="24.95" customHeight="1">
      <c r="A82" s="23"/>
      <c r="C82" s="80"/>
      <c r="D82" s="78"/>
      <c r="E82" s="78"/>
      <c r="G82" s="78"/>
      <c r="H82" s="78"/>
      <c r="I82" s="78"/>
      <c r="J82" s="78"/>
      <c r="K82" s="78"/>
      <c r="L82" s="78"/>
      <c r="M82" s="332" t="str">
        <f>IFERROR(IF(AK37=1,M80*AK71,M80*AM71),"")</f>
        <v/>
      </c>
      <c r="N82" s="332"/>
      <c r="O82" s="332"/>
      <c r="P82" s="332"/>
      <c r="Q82" s="332"/>
      <c r="R82" s="332"/>
      <c r="S82" s="332"/>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33" t="s">
        <v>74</v>
      </c>
      <c r="G85" s="333"/>
      <c r="H85" s="333"/>
      <c r="I85" s="333"/>
      <c r="J85" s="333"/>
      <c r="K85" s="333"/>
      <c r="L85" s="334"/>
      <c r="M85" s="335" t="s">
        <v>76</v>
      </c>
      <c r="N85" s="336"/>
      <c r="O85" s="336"/>
      <c r="P85" s="336"/>
      <c r="Q85" s="336"/>
      <c r="R85" s="336"/>
      <c r="S85" s="336"/>
      <c r="T85" s="335" t="s">
        <v>77</v>
      </c>
      <c r="U85" s="336"/>
      <c r="V85" s="336"/>
      <c r="W85" s="336"/>
      <c r="X85" s="336"/>
      <c r="Y85" s="336"/>
      <c r="Z85" s="336"/>
      <c r="AA85" s="78"/>
      <c r="AB85" s="78"/>
      <c r="AC85" s="78"/>
      <c r="AD85" s="78"/>
      <c r="AE85" s="78"/>
      <c r="AF85" s="78"/>
      <c r="AG85" s="78"/>
      <c r="AK85" s="61"/>
      <c r="AL85" s="60"/>
      <c r="AN85" s="29"/>
      <c r="AO85" s="29"/>
      <c r="AP85" s="29"/>
    </row>
    <row r="86" spans="1:42" ht="24.75" customHeight="1">
      <c r="A86" s="23"/>
      <c r="B86" s="80"/>
      <c r="C86" s="80"/>
      <c r="D86" s="78"/>
      <c r="E86" s="78"/>
      <c r="F86" s="352" t="str">
        <f>Q69</f>
        <v/>
      </c>
      <c r="G86" s="352"/>
      <c r="H86" s="352"/>
      <c r="I86" s="352"/>
      <c r="J86" s="352"/>
      <c r="K86" s="352"/>
      <c r="L86" s="352"/>
      <c r="M86" s="353"/>
      <c r="N86" s="353"/>
      <c r="O86" s="353"/>
      <c r="P86" s="353"/>
      <c r="Q86" s="353"/>
      <c r="R86" s="353"/>
      <c r="S86" s="353"/>
      <c r="T86" s="353"/>
      <c r="U86" s="353"/>
      <c r="V86" s="353"/>
      <c r="W86" s="353"/>
      <c r="X86" s="353"/>
      <c r="Y86" s="353"/>
      <c r="Z86" s="353"/>
      <c r="AA86" s="78"/>
      <c r="AB86" s="78"/>
      <c r="AC86" s="78"/>
      <c r="AD86" s="78"/>
      <c r="AE86" s="78"/>
      <c r="AF86" s="78"/>
      <c r="AG86" s="78"/>
      <c r="AK86" s="61"/>
      <c r="AL86" s="60"/>
      <c r="AN86" s="29"/>
      <c r="AO86" s="29"/>
      <c r="AP86" s="29"/>
    </row>
    <row r="87" spans="1:42" ht="24.75" customHeight="1">
      <c r="A87" s="23"/>
      <c r="B87" s="80"/>
      <c r="C87" s="80"/>
      <c r="D87" s="78"/>
      <c r="E87" s="78"/>
      <c r="F87" s="352" t="str">
        <f>U69</f>
        <v/>
      </c>
      <c r="G87" s="352"/>
      <c r="H87" s="352"/>
      <c r="I87" s="352"/>
      <c r="J87" s="352"/>
      <c r="K87" s="352"/>
      <c r="L87" s="352"/>
      <c r="M87" s="353"/>
      <c r="N87" s="353"/>
      <c r="O87" s="353"/>
      <c r="P87" s="353"/>
      <c r="Q87" s="353"/>
      <c r="R87" s="353"/>
      <c r="S87" s="353"/>
      <c r="T87" s="353"/>
      <c r="U87" s="353"/>
      <c r="V87" s="353"/>
      <c r="W87" s="353"/>
      <c r="X87" s="353"/>
      <c r="Y87" s="353"/>
      <c r="Z87" s="353"/>
      <c r="AA87" s="78"/>
      <c r="AB87" s="78"/>
      <c r="AC87" s="78"/>
      <c r="AD87" s="78"/>
      <c r="AE87" s="78"/>
      <c r="AF87" s="78"/>
      <c r="AG87" s="78"/>
      <c r="AK87" s="61"/>
      <c r="AL87" s="60"/>
      <c r="AN87" s="29"/>
      <c r="AO87" s="29"/>
      <c r="AP87" s="29"/>
    </row>
    <row r="88" spans="1:42" ht="24.75" customHeight="1">
      <c r="A88" s="23"/>
      <c r="B88" s="80"/>
      <c r="C88" s="80"/>
      <c r="D88" s="78"/>
      <c r="E88" s="78"/>
      <c r="F88" s="352" t="str">
        <f>Y69</f>
        <v/>
      </c>
      <c r="G88" s="352"/>
      <c r="H88" s="352"/>
      <c r="I88" s="352"/>
      <c r="J88" s="352"/>
      <c r="K88" s="352"/>
      <c r="L88" s="352"/>
      <c r="M88" s="353"/>
      <c r="N88" s="353"/>
      <c r="O88" s="353"/>
      <c r="P88" s="353"/>
      <c r="Q88" s="353"/>
      <c r="R88" s="353"/>
      <c r="S88" s="353"/>
      <c r="T88" s="353"/>
      <c r="U88" s="353"/>
      <c r="V88" s="353"/>
      <c r="W88" s="353"/>
      <c r="X88" s="353"/>
      <c r="Y88" s="353"/>
      <c r="Z88" s="353"/>
      <c r="AA88" s="78"/>
      <c r="AB88" s="78"/>
      <c r="AC88" s="78"/>
      <c r="AD88" s="78"/>
      <c r="AE88" s="78"/>
      <c r="AF88" s="78"/>
      <c r="AG88" s="78"/>
      <c r="AK88" s="61"/>
      <c r="AL88" s="60"/>
      <c r="AN88" s="29"/>
      <c r="AO88" s="29"/>
      <c r="AP88" s="29"/>
    </row>
    <row r="89" spans="1:42" ht="24.75" customHeight="1">
      <c r="A89" s="23"/>
      <c r="B89" s="80"/>
      <c r="C89" s="80"/>
      <c r="D89" s="78"/>
      <c r="E89" s="78"/>
      <c r="G89" s="78"/>
      <c r="H89" s="78"/>
      <c r="I89" s="120"/>
      <c r="J89" s="120"/>
      <c r="K89" s="120"/>
      <c r="L89" s="120"/>
      <c r="M89" s="121"/>
      <c r="N89" s="121"/>
      <c r="O89" s="121"/>
      <c r="P89" s="121"/>
      <c r="Q89" s="121"/>
      <c r="R89" s="121"/>
      <c r="S89" s="121"/>
      <c r="T89" s="121"/>
      <c r="U89" s="121"/>
      <c r="V89" s="121"/>
      <c r="W89" s="121"/>
      <c r="X89" s="121"/>
      <c r="Y89" s="121"/>
      <c r="Z89" s="121"/>
      <c r="AA89" s="78"/>
      <c r="AB89" s="78"/>
      <c r="AC89" s="78"/>
      <c r="AD89" s="78"/>
      <c r="AE89" s="78"/>
      <c r="AF89" s="78"/>
      <c r="AG89" s="78"/>
      <c r="AK89" s="61"/>
      <c r="AL89" s="60"/>
      <c r="AN89" s="29"/>
      <c r="AO89" s="29"/>
      <c r="AP89" s="29"/>
    </row>
    <row r="90" spans="1:42" ht="24.75" customHeight="1">
      <c r="A90" s="23"/>
      <c r="B90" s="80"/>
      <c r="C90" s="80"/>
      <c r="D90" s="78"/>
      <c r="E90" s="78"/>
      <c r="F90" s="354" t="s">
        <v>106</v>
      </c>
      <c r="G90" s="354"/>
      <c r="H90" s="354"/>
      <c r="I90" s="354"/>
      <c r="J90" s="354"/>
      <c r="K90" s="354"/>
      <c r="L90" s="354"/>
      <c r="M90" s="355" t="str">
        <f>IFERROR(ROUND(AVERAGE(M86:S88),2),"")</f>
        <v/>
      </c>
      <c r="N90" s="355"/>
      <c r="O90" s="355"/>
      <c r="P90" s="355"/>
      <c r="Q90" s="355"/>
      <c r="R90" s="355"/>
      <c r="S90" s="355"/>
      <c r="T90" s="355" t="str">
        <f>IFERROR(ROUND(AVERAGE(T86:Z88),2),"")</f>
        <v/>
      </c>
      <c r="U90" s="355"/>
      <c r="V90" s="355"/>
      <c r="W90" s="355"/>
      <c r="X90" s="355"/>
      <c r="Y90" s="355"/>
      <c r="Z90" s="355"/>
      <c r="AA90" s="78"/>
      <c r="AB90" s="78"/>
      <c r="AC90" s="78"/>
      <c r="AD90" s="78"/>
      <c r="AE90" s="78"/>
      <c r="AF90" s="78"/>
      <c r="AG90" s="78"/>
      <c r="AK90" s="61"/>
      <c r="AL90" s="60"/>
      <c r="AN90" s="29"/>
      <c r="AO90" s="29"/>
      <c r="AP90" s="29"/>
    </row>
    <row r="91" spans="1:42" ht="13.5" customHeight="1">
      <c r="A91" s="23"/>
      <c r="B91" s="80"/>
      <c r="C91" s="80"/>
      <c r="D91" s="78"/>
      <c r="E91" s="78"/>
      <c r="G91" s="78"/>
      <c r="H91" s="78"/>
      <c r="I91" s="122"/>
      <c r="J91" s="122"/>
      <c r="K91" s="122"/>
      <c r="L91" s="122"/>
      <c r="M91" s="123"/>
      <c r="N91" s="123"/>
      <c r="O91" s="123"/>
      <c r="P91" s="123"/>
      <c r="Q91" s="123"/>
      <c r="R91" s="123"/>
      <c r="S91" s="123"/>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62" t="s">
        <v>78</v>
      </c>
      <c r="G92" s="362"/>
      <c r="H92" s="362"/>
      <c r="I92" s="362"/>
      <c r="J92" s="362"/>
      <c r="K92" s="362"/>
      <c r="L92" s="362"/>
      <c r="M92" s="363" t="str">
        <f>IFERROR(M80/(M90+T90),"")</f>
        <v/>
      </c>
      <c r="N92" s="363"/>
      <c r="O92" s="363"/>
      <c r="P92" s="363"/>
      <c r="Q92" s="363"/>
      <c r="R92" s="363"/>
      <c r="S92" s="363"/>
      <c r="T92" s="78"/>
      <c r="V92" s="80" t="s">
        <v>11</v>
      </c>
      <c r="W92" s="22"/>
      <c r="X92" s="78"/>
      <c r="Y92" s="22"/>
      <c r="Z92" s="364"/>
      <c r="AA92" s="364"/>
      <c r="AB92" s="364"/>
      <c r="AC92" s="364"/>
      <c r="AD92" s="364"/>
      <c r="AE92" s="364"/>
      <c r="AF92" s="364"/>
      <c r="AG92" s="78" t="s">
        <v>86</v>
      </c>
      <c r="AK92" s="61"/>
      <c r="AL92" s="60"/>
      <c r="AN92" s="29"/>
      <c r="AO92" s="29"/>
      <c r="AP92" s="29"/>
    </row>
    <row r="93" spans="1:42" ht="24.75" customHeight="1">
      <c r="A93" s="23"/>
      <c r="B93" s="365" t="s">
        <v>616</v>
      </c>
      <c r="C93" s="365"/>
      <c r="D93" s="365"/>
      <c r="E93" s="365"/>
      <c r="F93" s="365"/>
      <c r="G93" s="365"/>
      <c r="H93" s="365"/>
      <c r="I93" s="365"/>
      <c r="J93" s="365"/>
      <c r="K93" s="365"/>
      <c r="L93" s="365"/>
      <c r="M93" s="365"/>
      <c r="N93" s="365"/>
      <c r="O93" s="365"/>
      <c r="P93" s="365"/>
      <c r="Q93" s="365"/>
      <c r="R93" s="365"/>
      <c r="S93" s="365"/>
      <c r="T93" s="365"/>
      <c r="U93" s="365"/>
      <c r="V93" s="365"/>
      <c r="W93" s="365"/>
      <c r="X93" s="365"/>
      <c r="Y93" s="365"/>
      <c r="Z93" s="365"/>
      <c r="AA93" s="365"/>
      <c r="AB93" s="365"/>
      <c r="AC93" s="365"/>
      <c r="AD93" s="365"/>
      <c r="AE93" s="365"/>
      <c r="AF93" s="365"/>
      <c r="AG93" s="365"/>
      <c r="AH93" s="365"/>
      <c r="AI93" s="365"/>
      <c r="AK93" s="61"/>
      <c r="AL93" s="60"/>
      <c r="AN93" s="29"/>
      <c r="AO93" s="29"/>
      <c r="AP93" s="29"/>
    </row>
    <row r="94" spans="1:42" ht="24.75" customHeight="1">
      <c r="A94" s="23"/>
      <c r="B94" s="365"/>
      <c r="C94" s="365"/>
      <c r="D94" s="365"/>
      <c r="E94" s="365"/>
      <c r="F94" s="365"/>
      <c r="G94" s="365"/>
      <c r="H94" s="365"/>
      <c r="I94" s="365"/>
      <c r="J94" s="365"/>
      <c r="K94" s="365"/>
      <c r="L94" s="365"/>
      <c r="M94" s="365"/>
      <c r="N94" s="365"/>
      <c r="O94" s="365"/>
      <c r="P94" s="365"/>
      <c r="Q94" s="365"/>
      <c r="R94" s="365"/>
      <c r="S94" s="365"/>
      <c r="T94" s="365"/>
      <c r="U94" s="365"/>
      <c r="V94" s="365"/>
      <c r="W94" s="365"/>
      <c r="X94" s="365"/>
      <c r="Y94" s="365"/>
      <c r="Z94" s="365"/>
      <c r="AA94" s="365"/>
      <c r="AB94" s="365"/>
      <c r="AC94" s="365"/>
      <c r="AD94" s="365"/>
      <c r="AE94" s="365"/>
      <c r="AF94" s="365"/>
      <c r="AG94" s="365"/>
      <c r="AH94" s="365"/>
      <c r="AI94" s="365"/>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150</v>
      </c>
      <c r="D96" s="78"/>
      <c r="E96" s="78"/>
      <c r="G96" s="78"/>
      <c r="H96" s="78"/>
      <c r="I96" s="78"/>
      <c r="J96" s="78"/>
      <c r="K96" s="78"/>
      <c r="L96" s="78"/>
    </row>
    <row r="97" spans="1:64" ht="24.95" customHeight="1">
      <c r="A97" s="23"/>
      <c r="C97" s="80"/>
      <c r="D97" s="78"/>
      <c r="E97" s="78"/>
      <c r="M97" s="366" t="str">
        <f>IFERROR( IF( ((M60*医療保険の利用者割合*0.5)-M82)/(M80) &lt;= 0, 0, ((M60*医療保険の利用者割合*0.5)-M82)/M80 ), "")</f>
        <v/>
      </c>
      <c r="N97" s="366"/>
      <c r="O97" s="366"/>
      <c r="P97" s="366"/>
      <c r="Q97" s="366"/>
      <c r="R97" s="366"/>
      <c r="S97" s="366"/>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4"/>
    </row>
    <row r="99" spans="1:64" ht="20.100000000000001" customHeight="1">
      <c r="A99" s="23"/>
      <c r="B99" s="308" t="s">
        <v>152</v>
      </c>
      <c r="C99" s="308"/>
      <c r="D99" s="308"/>
      <c r="E99" s="308"/>
      <c r="F99" s="314" t="s">
        <v>153</v>
      </c>
      <c r="G99" s="314"/>
      <c r="H99" s="314"/>
      <c r="I99" s="314"/>
      <c r="J99" s="314"/>
      <c r="K99" s="314"/>
      <c r="L99" s="314"/>
      <c r="M99" s="314"/>
      <c r="N99" s="314"/>
      <c r="O99" s="314"/>
      <c r="P99" s="314"/>
      <c r="Q99" s="314"/>
      <c r="R99" s="314"/>
      <c r="S99" s="314"/>
      <c r="T99" s="314"/>
      <c r="U99" s="314"/>
      <c r="V99" s="314"/>
      <c r="W99" s="314"/>
      <c r="X99" s="314"/>
      <c r="Y99" s="314"/>
      <c r="Z99" s="314"/>
      <c r="AA99" s="314"/>
      <c r="AB99" s="314"/>
      <c r="AC99" s="314"/>
      <c r="AD99" s="314"/>
      <c r="AE99" s="314"/>
      <c r="AF99" s="314"/>
      <c r="AG99" s="314"/>
      <c r="AH99" s="314"/>
    </row>
    <row r="100" spans="1:64" ht="20.100000000000001" customHeight="1">
      <c r="A100" s="23"/>
      <c r="B100" s="308"/>
      <c r="C100" s="308"/>
      <c r="D100" s="308"/>
      <c r="E100" s="308"/>
      <c r="F100" s="367" t="s">
        <v>154</v>
      </c>
      <c r="G100" s="367"/>
      <c r="H100" s="367"/>
      <c r="I100" s="367"/>
      <c r="J100" s="367"/>
      <c r="K100" s="367"/>
      <c r="L100" s="367"/>
      <c r="M100" s="367"/>
      <c r="N100" s="367"/>
      <c r="O100" s="367"/>
      <c r="P100" s="367"/>
      <c r="Q100" s="367"/>
      <c r="R100" s="367"/>
      <c r="S100" s="367"/>
      <c r="T100" s="367"/>
      <c r="U100" s="367"/>
      <c r="V100" s="367"/>
      <c r="W100" s="367"/>
      <c r="X100" s="367"/>
      <c r="Y100" s="367"/>
      <c r="Z100" s="367"/>
      <c r="AA100" s="367"/>
      <c r="AB100" s="367"/>
      <c r="AC100" s="367"/>
      <c r="AD100" s="367"/>
      <c r="AE100" s="367"/>
      <c r="AF100" s="367"/>
      <c r="AG100" s="367"/>
      <c r="AH100" s="367"/>
      <c r="AP100" s="124"/>
    </row>
    <row r="101" spans="1:64" ht="20.100000000000001" customHeight="1">
      <c r="A101" s="23"/>
      <c r="B101" s="308"/>
      <c r="C101" s="308"/>
      <c r="D101" s="308"/>
      <c r="E101" s="308"/>
      <c r="G101" s="36"/>
      <c r="H101" s="36"/>
      <c r="I101" s="36"/>
      <c r="J101" s="368" t="s">
        <v>155</v>
      </c>
      <c r="K101" s="368"/>
      <c r="L101" s="368"/>
      <c r="M101" s="368"/>
      <c r="N101" s="368"/>
      <c r="O101" s="368"/>
      <c r="P101" s="368"/>
      <c r="Q101" s="368"/>
      <c r="R101" s="368"/>
      <c r="S101" s="368"/>
      <c r="T101" s="368"/>
      <c r="U101" s="368"/>
      <c r="V101" s="368"/>
      <c r="W101" s="368"/>
      <c r="X101" s="368"/>
      <c r="Y101" s="368"/>
      <c r="Z101" s="368"/>
      <c r="AA101" s="368"/>
      <c r="AB101" s="368"/>
      <c r="AC101" s="368"/>
      <c r="AD101" s="368"/>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156</v>
      </c>
      <c r="B103" s="80" t="s">
        <v>157</v>
      </c>
      <c r="D103" s="78"/>
      <c r="E103" s="78"/>
      <c r="G103" s="78"/>
      <c r="H103" s="78"/>
      <c r="I103" s="78"/>
      <c r="J103" s="78"/>
      <c r="K103" s="78"/>
      <c r="L103" s="78"/>
      <c r="M103" s="78"/>
      <c r="N103" s="78"/>
      <c r="O103" s="78"/>
      <c r="P103" s="78"/>
      <c r="Q103" s="78"/>
      <c r="R103" s="78"/>
      <c r="S103" s="78"/>
    </row>
    <row r="104" spans="1:64" ht="24.75" customHeight="1">
      <c r="A104" s="23"/>
      <c r="B104" s="80" t="s">
        <v>158</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159</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525</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160</v>
      </c>
      <c r="B109" s="80" t="s">
        <v>161</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162</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19" t="str">
        <f>IFERROR(IF(OR(AM104*AM106=0, M97&lt;=0),"",VLOOKUP("該当",CHOOSE(AK37,'リスト（R8）'!I:K,'リスト（R9）'!I:K),3,FALSE)),"")</f>
        <v/>
      </c>
      <c r="E111" s="319"/>
      <c r="F111" s="319"/>
      <c r="G111" s="319"/>
      <c r="H111" s="319"/>
      <c r="I111" s="319"/>
      <c r="J111" s="319"/>
      <c r="K111" s="319"/>
      <c r="L111" s="319"/>
      <c r="M111" s="319"/>
      <c r="N111" s="319"/>
      <c r="O111" s="319"/>
      <c r="P111" s="319"/>
      <c r="Q111" s="29"/>
      <c r="R111" s="314"/>
      <c r="S111" s="314"/>
      <c r="T111" s="314"/>
      <c r="U111" s="314"/>
      <c r="V111" s="314"/>
      <c r="W111" s="314"/>
      <c r="X111" s="314"/>
      <c r="Y111" s="314"/>
      <c r="Z111" s="314"/>
      <c r="AA111" s="314"/>
      <c r="AB111" s="314"/>
      <c r="AC111" s="314"/>
      <c r="AD111" s="314"/>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IF(AK27=TRUE,"",IF(AND(AK28=TRUE,AD32="☑",AG81="☑"),"","※区分変更の必要はありません"))</f>
        <v>※区分変更の必要はありません</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56"/>
      <c r="E115" s="357"/>
      <c r="F115" s="358" t="s">
        <v>163</v>
      </c>
      <c r="G115" s="358"/>
      <c r="H115" s="358"/>
      <c r="I115" s="358"/>
      <c r="J115" s="358"/>
      <c r="K115" s="358"/>
      <c r="L115" s="358"/>
      <c r="M115" s="358"/>
      <c r="N115" s="358"/>
      <c r="O115" s="358"/>
      <c r="P115" s="359"/>
      <c r="Q115" s="78"/>
      <c r="R115" s="360"/>
      <c r="S115" s="360"/>
      <c r="T115" s="361"/>
      <c r="U115" s="361"/>
      <c r="V115" s="361"/>
      <c r="W115" s="361"/>
      <c r="X115" s="361"/>
      <c r="Y115" s="361"/>
      <c r="Z115" s="361"/>
      <c r="AA115" s="361"/>
      <c r="AB115" s="361"/>
      <c r="AC115" s="361"/>
      <c r="AD115" s="361"/>
      <c r="AE115" s="29"/>
      <c r="AF115" s="29"/>
      <c r="AG115" s="29"/>
      <c r="AH115" s="29"/>
      <c r="AI115" s="29"/>
      <c r="AJ115" s="29"/>
      <c r="AK115" s="76">
        <v>1</v>
      </c>
      <c r="AL115" s="54">
        <v>1</v>
      </c>
      <c r="AP115" s="54">
        <v>1</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56"/>
      <c r="E116" s="357"/>
      <c r="F116" s="369" t="s">
        <v>36</v>
      </c>
      <c r="G116" s="369"/>
      <c r="H116" s="369"/>
      <c r="I116" s="369"/>
      <c r="J116" s="369"/>
      <c r="K116" s="369"/>
      <c r="L116" s="369"/>
      <c r="M116" s="369"/>
      <c r="N116" s="369"/>
      <c r="O116" s="369"/>
      <c r="P116" s="370"/>
      <c r="Q116" s="29"/>
      <c r="R116" s="356" t="s">
        <v>15</v>
      </c>
      <c r="S116" s="357"/>
      <c r="T116" s="369" t="s">
        <v>164</v>
      </c>
      <c r="U116" s="369"/>
      <c r="V116" s="369"/>
      <c r="W116" s="369"/>
      <c r="X116" s="369"/>
      <c r="Y116" s="369"/>
      <c r="Z116" s="369"/>
      <c r="AA116" s="369"/>
      <c r="AB116" s="369"/>
      <c r="AC116" s="369"/>
      <c r="AD116" s="370"/>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56"/>
      <c r="E117" s="357"/>
      <c r="F117" s="369" t="s">
        <v>37</v>
      </c>
      <c r="G117" s="369"/>
      <c r="H117" s="369"/>
      <c r="I117" s="369"/>
      <c r="J117" s="369"/>
      <c r="K117" s="369"/>
      <c r="L117" s="369"/>
      <c r="M117" s="369"/>
      <c r="N117" s="369"/>
      <c r="O117" s="369"/>
      <c r="P117" s="370"/>
      <c r="Q117" s="29"/>
      <c r="R117" s="356" t="s">
        <v>15</v>
      </c>
      <c r="S117" s="357"/>
      <c r="T117" s="369" t="s">
        <v>165</v>
      </c>
      <c r="U117" s="369"/>
      <c r="V117" s="369"/>
      <c r="W117" s="369"/>
      <c r="X117" s="369"/>
      <c r="Y117" s="369"/>
      <c r="Z117" s="369"/>
      <c r="AA117" s="369"/>
      <c r="AB117" s="369"/>
      <c r="AC117" s="369"/>
      <c r="AD117" s="370"/>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56"/>
      <c r="E118" s="357"/>
      <c r="F118" s="369" t="s">
        <v>38</v>
      </c>
      <c r="G118" s="369"/>
      <c r="H118" s="369"/>
      <c r="I118" s="369"/>
      <c r="J118" s="369"/>
      <c r="K118" s="369"/>
      <c r="L118" s="369"/>
      <c r="M118" s="369"/>
      <c r="N118" s="369"/>
      <c r="O118" s="369"/>
      <c r="P118" s="370"/>
      <c r="Q118" s="29"/>
      <c r="R118" s="356" t="s">
        <v>15</v>
      </c>
      <c r="S118" s="357"/>
      <c r="T118" s="369" t="s">
        <v>166</v>
      </c>
      <c r="U118" s="369"/>
      <c r="V118" s="369"/>
      <c r="W118" s="369"/>
      <c r="X118" s="369"/>
      <c r="Y118" s="369"/>
      <c r="Z118" s="369"/>
      <c r="AA118" s="369"/>
      <c r="AB118" s="369"/>
      <c r="AC118" s="369"/>
      <c r="AD118" s="370"/>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56"/>
      <c r="E119" s="357"/>
      <c r="F119" s="369" t="s">
        <v>39</v>
      </c>
      <c r="G119" s="369"/>
      <c r="H119" s="369"/>
      <c r="I119" s="369"/>
      <c r="J119" s="369"/>
      <c r="K119" s="369"/>
      <c r="L119" s="369"/>
      <c r="M119" s="369"/>
      <c r="N119" s="369"/>
      <c r="O119" s="369"/>
      <c r="P119" s="370"/>
      <c r="Q119" s="29"/>
      <c r="R119" s="356" t="s">
        <v>15</v>
      </c>
      <c r="S119" s="357"/>
      <c r="T119" s="369" t="s">
        <v>167</v>
      </c>
      <c r="U119" s="369"/>
      <c r="V119" s="369"/>
      <c r="W119" s="369"/>
      <c r="X119" s="369"/>
      <c r="Y119" s="369"/>
      <c r="Z119" s="369"/>
      <c r="AA119" s="369"/>
      <c r="AB119" s="369"/>
      <c r="AC119" s="369"/>
      <c r="AD119" s="370"/>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56"/>
      <c r="E120" s="357"/>
      <c r="F120" s="369" t="s">
        <v>40</v>
      </c>
      <c r="G120" s="369"/>
      <c r="H120" s="369"/>
      <c r="I120" s="369"/>
      <c r="J120" s="369"/>
      <c r="K120" s="369"/>
      <c r="L120" s="369"/>
      <c r="M120" s="369"/>
      <c r="N120" s="369"/>
      <c r="O120" s="369"/>
      <c r="P120" s="370"/>
      <c r="Q120" s="29"/>
      <c r="R120" s="356" t="s">
        <v>15</v>
      </c>
      <c r="S120" s="357"/>
      <c r="T120" s="369" t="s">
        <v>168</v>
      </c>
      <c r="U120" s="369"/>
      <c r="V120" s="369"/>
      <c r="W120" s="369"/>
      <c r="X120" s="369"/>
      <c r="Y120" s="369"/>
      <c r="Z120" s="369"/>
      <c r="AA120" s="369"/>
      <c r="AB120" s="369"/>
      <c r="AC120" s="369"/>
      <c r="AD120" s="370"/>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56"/>
      <c r="E121" s="357"/>
      <c r="F121" s="369" t="s">
        <v>41</v>
      </c>
      <c r="G121" s="369"/>
      <c r="H121" s="369"/>
      <c r="I121" s="369"/>
      <c r="J121" s="369"/>
      <c r="K121" s="369"/>
      <c r="L121" s="369"/>
      <c r="M121" s="369"/>
      <c r="N121" s="369"/>
      <c r="O121" s="369"/>
      <c r="P121" s="370"/>
      <c r="Q121" s="29"/>
      <c r="R121" s="356" t="s">
        <v>15</v>
      </c>
      <c r="S121" s="357"/>
      <c r="T121" s="369" t="s">
        <v>169</v>
      </c>
      <c r="U121" s="369"/>
      <c r="V121" s="369"/>
      <c r="W121" s="369"/>
      <c r="X121" s="369"/>
      <c r="Y121" s="369"/>
      <c r="Z121" s="369"/>
      <c r="AA121" s="369"/>
      <c r="AB121" s="369"/>
      <c r="AC121" s="369"/>
      <c r="AD121" s="370"/>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56"/>
      <c r="E122" s="357"/>
      <c r="F122" s="369" t="s">
        <v>42</v>
      </c>
      <c r="G122" s="369"/>
      <c r="H122" s="369"/>
      <c r="I122" s="369"/>
      <c r="J122" s="369"/>
      <c r="K122" s="369"/>
      <c r="L122" s="369"/>
      <c r="M122" s="369"/>
      <c r="N122" s="369"/>
      <c r="O122" s="369"/>
      <c r="P122" s="370"/>
      <c r="Q122" s="29"/>
      <c r="R122" s="356" t="s">
        <v>15</v>
      </c>
      <c r="S122" s="357"/>
      <c r="T122" s="369" t="s">
        <v>170</v>
      </c>
      <c r="U122" s="369"/>
      <c r="V122" s="369"/>
      <c r="W122" s="369"/>
      <c r="X122" s="369"/>
      <c r="Y122" s="369"/>
      <c r="Z122" s="369"/>
      <c r="AA122" s="369"/>
      <c r="AB122" s="369"/>
      <c r="AC122" s="369"/>
      <c r="AD122" s="370"/>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56"/>
      <c r="E123" s="357"/>
      <c r="F123" s="369" t="s">
        <v>43</v>
      </c>
      <c r="G123" s="369"/>
      <c r="H123" s="369"/>
      <c r="I123" s="369"/>
      <c r="J123" s="369"/>
      <c r="K123" s="369"/>
      <c r="L123" s="369"/>
      <c r="M123" s="369"/>
      <c r="N123" s="369"/>
      <c r="O123" s="369"/>
      <c r="P123" s="370"/>
      <c r="Q123" s="29"/>
      <c r="R123" s="356" t="s">
        <v>15</v>
      </c>
      <c r="S123" s="357"/>
      <c r="T123" s="369" t="s">
        <v>171</v>
      </c>
      <c r="U123" s="369"/>
      <c r="V123" s="369"/>
      <c r="W123" s="369"/>
      <c r="X123" s="369"/>
      <c r="Y123" s="369"/>
      <c r="Z123" s="369"/>
      <c r="AA123" s="369"/>
      <c r="AB123" s="369"/>
      <c r="AC123" s="369"/>
      <c r="AD123" s="370"/>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56"/>
      <c r="E124" s="357"/>
      <c r="F124" s="369" t="s">
        <v>44</v>
      </c>
      <c r="G124" s="369"/>
      <c r="H124" s="369"/>
      <c r="I124" s="369"/>
      <c r="J124" s="369"/>
      <c r="K124" s="369"/>
      <c r="L124" s="369"/>
      <c r="M124" s="369"/>
      <c r="N124" s="369"/>
      <c r="O124" s="369"/>
      <c r="P124" s="370"/>
      <c r="Q124" s="29"/>
      <c r="R124" s="356" t="s">
        <v>15</v>
      </c>
      <c r="S124" s="357"/>
      <c r="T124" s="369" t="s">
        <v>172</v>
      </c>
      <c r="U124" s="369"/>
      <c r="V124" s="369"/>
      <c r="W124" s="369"/>
      <c r="X124" s="369"/>
      <c r="Y124" s="369"/>
      <c r="Z124" s="369"/>
      <c r="AA124" s="369"/>
      <c r="AB124" s="369"/>
      <c r="AC124" s="369"/>
      <c r="AD124" s="370"/>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56"/>
      <c r="E125" s="357"/>
      <c r="F125" s="369" t="s">
        <v>45</v>
      </c>
      <c r="G125" s="369"/>
      <c r="H125" s="369"/>
      <c r="I125" s="369"/>
      <c r="J125" s="369"/>
      <c r="K125" s="369"/>
      <c r="L125" s="369"/>
      <c r="M125" s="369"/>
      <c r="N125" s="369"/>
      <c r="O125" s="369"/>
      <c r="P125" s="370"/>
      <c r="Q125" s="29"/>
      <c r="R125" s="356" t="s">
        <v>15</v>
      </c>
      <c r="S125" s="357"/>
      <c r="T125" s="369" t="s">
        <v>173</v>
      </c>
      <c r="U125" s="369"/>
      <c r="V125" s="369"/>
      <c r="W125" s="369"/>
      <c r="X125" s="369"/>
      <c r="Y125" s="369"/>
      <c r="Z125" s="369"/>
      <c r="AA125" s="369"/>
      <c r="AB125" s="369"/>
      <c r="AC125" s="369"/>
      <c r="AD125" s="370"/>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56"/>
      <c r="E126" s="357"/>
      <c r="F126" s="369" t="s">
        <v>46</v>
      </c>
      <c r="G126" s="369"/>
      <c r="H126" s="369"/>
      <c r="I126" s="369"/>
      <c r="J126" s="369"/>
      <c r="K126" s="369"/>
      <c r="L126" s="369"/>
      <c r="M126" s="369"/>
      <c r="N126" s="369"/>
      <c r="O126" s="369"/>
      <c r="P126" s="370"/>
      <c r="Q126" s="29"/>
      <c r="R126" s="356" t="s">
        <v>15</v>
      </c>
      <c r="S126" s="357"/>
      <c r="T126" s="369" t="s">
        <v>174</v>
      </c>
      <c r="U126" s="369"/>
      <c r="V126" s="369"/>
      <c r="W126" s="369"/>
      <c r="X126" s="369"/>
      <c r="Y126" s="369"/>
      <c r="Z126" s="369"/>
      <c r="AA126" s="369"/>
      <c r="AB126" s="369"/>
      <c r="AC126" s="369"/>
      <c r="AD126" s="370"/>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56"/>
      <c r="E127" s="357"/>
      <c r="F127" s="369" t="s">
        <v>47</v>
      </c>
      <c r="G127" s="369"/>
      <c r="H127" s="369"/>
      <c r="I127" s="369"/>
      <c r="J127" s="369"/>
      <c r="K127" s="369"/>
      <c r="L127" s="369"/>
      <c r="M127" s="369"/>
      <c r="N127" s="369"/>
      <c r="O127" s="369"/>
      <c r="P127" s="370"/>
      <c r="Q127" s="29"/>
      <c r="R127" s="356" t="s">
        <v>15</v>
      </c>
      <c r="S127" s="357"/>
      <c r="T127" s="369" t="s">
        <v>175</v>
      </c>
      <c r="U127" s="369"/>
      <c r="V127" s="369"/>
      <c r="W127" s="369"/>
      <c r="X127" s="369"/>
      <c r="Y127" s="369"/>
      <c r="Z127" s="369"/>
      <c r="AA127" s="369"/>
      <c r="AB127" s="369"/>
      <c r="AC127" s="369"/>
      <c r="AD127" s="370"/>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56"/>
      <c r="E128" s="357"/>
      <c r="F128" s="369" t="s">
        <v>48</v>
      </c>
      <c r="G128" s="369"/>
      <c r="H128" s="369"/>
      <c r="I128" s="369"/>
      <c r="J128" s="369"/>
      <c r="K128" s="369"/>
      <c r="L128" s="369"/>
      <c r="M128" s="369"/>
      <c r="N128" s="369"/>
      <c r="O128" s="369"/>
      <c r="P128" s="370"/>
      <c r="Q128" s="29"/>
      <c r="R128" s="356" t="s">
        <v>15</v>
      </c>
      <c r="S128" s="357"/>
      <c r="T128" s="369" t="s">
        <v>177</v>
      </c>
      <c r="U128" s="369"/>
      <c r="V128" s="369"/>
      <c r="W128" s="369"/>
      <c r="X128" s="369"/>
      <c r="Y128" s="369"/>
      <c r="Z128" s="369"/>
      <c r="AA128" s="369"/>
      <c r="AB128" s="369"/>
      <c r="AC128" s="369"/>
      <c r="AD128" s="370"/>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56"/>
      <c r="E129" s="357"/>
      <c r="F129" s="369" t="s">
        <v>49</v>
      </c>
      <c r="G129" s="369"/>
      <c r="H129" s="369"/>
      <c r="I129" s="369"/>
      <c r="J129" s="369"/>
      <c r="K129" s="369"/>
      <c r="L129" s="369"/>
      <c r="M129" s="369"/>
      <c r="N129" s="369"/>
      <c r="O129" s="369"/>
      <c r="P129" s="370"/>
      <c r="Q129" s="29"/>
      <c r="R129" s="356" t="s">
        <v>15</v>
      </c>
      <c r="S129" s="357"/>
      <c r="T129" s="369" t="s">
        <v>178</v>
      </c>
      <c r="U129" s="369"/>
      <c r="V129" s="369"/>
      <c r="W129" s="369"/>
      <c r="X129" s="369"/>
      <c r="Y129" s="369"/>
      <c r="Z129" s="369"/>
      <c r="AA129" s="369"/>
      <c r="AB129" s="369"/>
      <c r="AC129" s="369"/>
      <c r="AD129" s="370"/>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56"/>
      <c r="E130" s="357"/>
      <c r="F130" s="369" t="s">
        <v>50</v>
      </c>
      <c r="G130" s="369"/>
      <c r="H130" s="369"/>
      <c r="I130" s="369"/>
      <c r="J130" s="369"/>
      <c r="K130" s="369"/>
      <c r="L130" s="369"/>
      <c r="M130" s="369"/>
      <c r="N130" s="369"/>
      <c r="O130" s="369"/>
      <c r="P130" s="370"/>
      <c r="Q130" s="29"/>
      <c r="R130" s="356" t="s">
        <v>15</v>
      </c>
      <c r="S130" s="357"/>
      <c r="T130" s="369" t="s">
        <v>179</v>
      </c>
      <c r="U130" s="369"/>
      <c r="V130" s="369"/>
      <c r="W130" s="369"/>
      <c r="X130" s="369"/>
      <c r="Y130" s="369"/>
      <c r="Z130" s="369"/>
      <c r="AA130" s="369"/>
      <c r="AB130" s="369"/>
      <c r="AC130" s="369"/>
      <c r="AD130" s="370"/>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56"/>
      <c r="E131" s="357"/>
      <c r="F131" s="369" t="s">
        <v>51</v>
      </c>
      <c r="G131" s="369"/>
      <c r="H131" s="369"/>
      <c r="I131" s="369"/>
      <c r="J131" s="369"/>
      <c r="K131" s="369"/>
      <c r="L131" s="369"/>
      <c r="M131" s="369"/>
      <c r="N131" s="369"/>
      <c r="O131" s="369"/>
      <c r="P131" s="370"/>
      <c r="Q131" s="29"/>
      <c r="R131" s="356" t="s">
        <v>15</v>
      </c>
      <c r="S131" s="357"/>
      <c r="T131" s="369" t="s">
        <v>180</v>
      </c>
      <c r="U131" s="369"/>
      <c r="V131" s="369"/>
      <c r="W131" s="369"/>
      <c r="X131" s="369"/>
      <c r="Y131" s="369"/>
      <c r="Z131" s="369"/>
      <c r="AA131" s="369"/>
      <c r="AB131" s="369"/>
      <c r="AC131" s="369"/>
      <c r="AD131" s="370"/>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56"/>
      <c r="E132" s="357"/>
      <c r="F132" s="369" t="s">
        <v>52</v>
      </c>
      <c r="G132" s="369"/>
      <c r="H132" s="369"/>
      <c r="I132" s="369"/>
      <c r="J132" s="369"/>
      <c r="K132" s="369"/>
      <c r="L132" s="369"/>
      <c r="M132" s="369"/>
      <c r="N132" s="369"/>
      <c r="O132" s="369"/>
      <c r="P132" s="370"/>
      <c r="Q132" s="29"/>
      <c r="R132" s="356" t="s">
        <v>15</v>
      </c>
      <c r="S132" s="357"/>
      <c r="T132" s="369" t="s">
        <v>181</v>
      </c>
      <c r="U132" s="369"/>
      <c r="V132" s="369"/>
      <c r="W132" s="369"/>
      <c r="X132" s="369"/>
      <c r="Y132" s="369"/>
      <c r="Z132" s="369"/>
      <c r="AA132" s="369"/>
      <c r="AB132" s="369"/>
      <c r="AC132" s="369"/>
      <c r="AD132" s="370"/>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56"/>
      <c r="E133" s="357"/>
      <c r="F133" s="369" t="s">
        <v>53</v>
      </c>
      <c r="G133" s="369"/>
      <c r="H133" s="369"/>
      <c r="I133" s="369"/>
      <c r="J133" s="369"/>
      <c r="K133" s="369"/>
      <c r="L133" s="369"/>
      <c r="M133" s="369"/>
      <c r="N133" s="369"/>
      <c r="O133" s="369"/>
      <c r="P133" s="370"/>
      <c r="Q133" s="29"/>
      <c r="R133" s="356" t="s">
        <v>15</v>
      </c>
      <c r="S133" s="357"/>
      <c r="T133" s="369" t="s">
        <v>182</v>
      </c>
      <c r="U133" s="369"/>
      <c r="V133" s="369"/>
      <c r="W133" s="369"/>
      <c r="X133" s="369"/>
      <c r="Y133" s="369"/>
      <c r="Z133" s="369"/>
      <c r="AA133" s="369"/>
      <c r="AB133" s="369"/>
      <c r="AC133" s="369"/>
      <c r="AD133" s="370"/>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5" t="s">
        <v>176</v>
      </c>
      <c r="E134" s="78"/>
      <c r="F134" s="78"/>
      <c r="G134" s="78"/>
      <c r="H134" s="78"/>
      <c r="I134" s="78"/>
      <c r="J134" s="78"/>
      <c r="K134" s="78"/>
      <c r="L134" s="78"/>
      <c r="M134" s="78"/>
      <c r="N134" s="78"/>
      <c r="O134" s="78"/>
      <c r="P134" s="78"/>
      <c r="Q134" s="78"/>
      <c r="R134" s="125" t="s">
        <v>188</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6"/>
      <c r="C135" s="29"/>
      <c r="D135" s="125"/>
      <c r="E135" s="234"/>
      <c r="F135" s="234"/>
      <c r="G135" s="234"/>
      <c r="H135" s="234"/>
      <c r="I135" s="234"/>
      <c r="J135" s="234"/>
      <c r="K135" s="234"/>
      <c r="L135" s="234"/>
      <c r="M135" s="234"/>
      <c r="N135" s="234"/>
      <c r="O135" s="234"/>
      <c r="P135" s="234"/>
      <c r="Q135" s="234"/>
      <c r="R135" s="125"/>
      <c r="S135" s="29"/>
      <c r="T135" s="234"/>
      <c r="U135" s="234"/>
      <c r="V135" s="234"/>
      <c r="W135" s="234"/>
      <c r="X135" s="234"/>
      <c r="Y135" s="234"/>
      <c r="Z135" s="234"/>
      <c r="AA135" s="234"/>
      <c r="AB135" s="234"/>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327</v>
      </c>
      <c r="D136" s="234"/>
      <c r="E136" s="234"/>
      <c r="F136" s="234"/>
      <c r="G136" s="234"/>
      <c r="J136" s="234"/>
      <c r="K136" s="234"/>
      <c r="L136" s="234"/>
      <c r="M136" s="234"/>
      <c r="N136" s="234"/>
      <c r="O136" s="234"/>
      <c r="P136" s="234"/>
      <c r="Q136" s="234"/>
      <c r="R136" s="234"/>
      <c r="S136" s="234"/>
      <c r="AK136" s="234"/>
      <c r="AL136" s="29"/>
      <c r="AM136" s="29"/>
      <c r="AN136" s="29"/>
      <c r="AO136" s="29"/>
      <c r="AP136" s="29"/>
    </row>
    <row r="137" spans="1:64" ht="24.95" customHeight="1">
      <c r="B137" s="280" t="s">
        <v>453</v>
      </c>
      <c r="C137" s="88"/>
      <c r="D137" s="132"/>
      <c r="E137" s="132"/>
      <c r="F137" s="27"/>
      <c r="G137" s="88"/>
      <c r="H137" s="132"/>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4"/>
      <c r="E138" s="234"/>
      <c r="F138" s="236"/>
      <c r="H138" s="234"/>
      <c r="I138" s="22"/>
      <c r="J138" s="22"/>
      <c r="K138" s="22"/>
      <c r="L138" s="22"/>
      <c r="M138" s="22"/>
      <c r="N138" s="22"/>
      <c r="O138" s="22"/>
      <c r="P138" s="22"/>
      <c r="Q138" s="22"/>
      <c r="R138" s="22"/>
      <c r="S138" s="234"/>
    </row>
    <row r="139" spans="1:64" ht="24.95" customHeight="1">
      <c r="A139" s="281"/>
      <c r="B139" s="243" t="s">
        <v>520</v>
      </c>
      <c r="C139" s="88"/>
      <c r="D139" s="132"/>
      <c r="E139" s="132"/>
      <c r="F139" s="27"/>
      <c r="G139" s="88"/>
      <c r="H139" s="132"/>
      <c r="I139" s="35"/>
      <c r="J139" s="35"/>
      <c r="K139" s="35"/>
      <c r="L139" s="35"/>
      <c r="M139" s="35"/>
      <c r="N139" s="35"/>
      <c r="O139" s="35"/>
      <c r="P139" s="35"/>
      <c r="Q139" s="35"/>
      <c r="R139" s="35"/>
      <c r="S139" s="132"/>
      <c r="T139" s="88"/>
      <c r="U139" s="88"/>
      <c r="V139" s="88"/>
      <c r="W139" s="88"/>
      <c r="X139" s="88"/>
      <c r="Y139" s="88"/>
      <c r="Z139" s="88"/>
      <c r="AA139" s="88"/>
      <c r="AB139" s="88"/>
      <c r="AC139" s="88"/>
      <c r="AD139" s="88"/>
      <c r="AE139" s="88"/>
      <c r="AF139" s="88"/>
      <c r="AK139" s="29"/>
      <c r="AL139" s="76"/>
      <c r="AQ139" s="54"/>
    </row>
    <row r="140" spans="1:64" ht="24.95" customHeight="1">
      <c r="A140" s="23"/>
      <c r="B140" s="29" t="s">
        <v>454</v>
      </c>
      <c r="C140" s="53"/>
      <c r="D140" s="265" t="s">
        <v>328</v>
      </c>
      <c r="E140" s="266"/>
      <c r="F140" s="265"/>
      <c r="AK140" s="54" t="b">
        <v>0</v>
      </c>
      <c r="AL140" s="54">
        <f>IF(AK140=TRUE,1,0)</f>
        <v>0</v>
      </c>
      <c r="AX140" s="266"/>
      <c r="AY140" s="266"/>
      <c r="AZ140" s="267"/>
      <c r="BA140" s="314"/>
      <c r="BB140" s="314"/>
      <c r="BC140" s="267"/>
      <c r="BD140" s="314"/>
      <c r="BE140" s="314"/>
      <c r="BF140" s="267"/>
      <c r="BG140" s="314"/>
      <c r="BH140" s="314"/>
      <c r="BI140" s="267"/>
      <c r="BJ140" s="314"/>
      <c r="BK140" s="314"/>
      <c r="BL140" s="266"/>
    </row>
    <row r="141" spans="1:64" ht="9.9499999999999993" customHeight="1">
      <c r="A141" s="23"/>
      <c r="C141" s="53"/>
      <c r="D141" s="236"/>
      <c r="E141" s="89"/>
      <c r="F141" s="236"/>
      <c r="H141" s="234"/>
      <c r="I141" s="22"/>
      <c r="J141" s="22"/>
      <c r="K141" s="22"/>
      <c r="L141" s="22"/>
      <c r="M141" s="22"/>
      <c r="N141" s="22"/>
      <c r="O141" s="22"/>
      <c r="P141" s="22"/>
      <c r="Q141" s="22"/>
      <c r="R141" s="22"/>
      <c r="S141" s="234"/>
    </row>
    <row r="142" spans="1:64" ht="24.95" customHeight="1">
      <c r="A142" s="23"/>
      <c r="B142" s="29" t="s">
        <v>455</v>
      </c>
      <c r="C142" s="53"/>
      <c r="D142" s="236" t="s">
        <v>463</v>
      </c>
      <c r="E142" s="234"/>
      <c r="F142" s="236"/>
      <c r="AK142" s="54" t="b">
        <v>0</v>
      </c>
      <c r="AL142" s="54">
        <f>IF(AK142=TRUE,1,0)</f>
        <v>0</v>
      </c>
      <c r="AX142" s="234"/>
      <c r="AY142" s="314"/>
      <c r="AZ142" s="315"/>
      <c r="BA142" s="314"/>
      <c r="BB142" s="314"/>
      <c r="BC142" s="315"/>
      <c r="BD142" s="314"/>
      <c r="BE142" s="314"/>
      <c r="BF142" s="315"/>
      <c r="BG142" s="314"/>
      <c r="BH142" s="314"/>
      <c r="BI142" s="315"/>
      <c r="BJ142" s="314"/>
      <c r="BK142" s="314"/>
      <c r="BL142" s="314"/>
    </row>
    <row r="143" spans="1:64" ht="24.95" customHeight="1">
      <c r="A143" s="23"/>
      <c r="C143" s="53"/>
      <c r="D143" s="236" t="s">
        <v>464</v>
      </c>
      <c r="E143" s="234"/>
      <c r="F143" s="236"/>
      <c r="X143" s="236"/>
      <c r="Y143" s="236"/>
      <c r="AX143" s="234"/>
      <c r="AY143" s="314"/>
      <c r="AZ143" s="315"/>
      <c r="BA143" s="314"/>
      <c r="BB143" s="314"/>
      <c r="BC143" s="315"/>
      <c r="BD143" s="314"/>
      <c r="BE143" s="314"/>
      <c r="BF143" s="315"/>
      <c r="BG143" s="314"/>
      <c r="BH143" s="314"/>
      <c r="BI143" s="315"/>
      <c r="BJ143" s="314"/>
      <c r="BK143" s="314"/>
      <c r="BL143" s="314"/>
    </row>
    <row r="144" spans="1:64" ht="15" customHeight="1">
      <c r="A144" s="23"/>
      <c r="B144" s="265"/>
      <c r="D144" s="65" t="str">
        <f>IF(AK142=TRUE,"➡　別添１の届出が必要です。","")</f>
        <v/>
      </c>
      <c r="E144" s="89"/>
      <c r="F144" s="265"/>
      <c r="H144" s="266"/>
      <c r="I144" s="22"/>
      <c r="J144" s="22"/>
      <c r="K144" s="22"/>
      <c r="L144" s="22"/>
      <c r="M144" s="22"/>
      <c r="N144" s="22"/>
      <c r="O144" s="22"/>
      <c r="P144" s="22"/>
      <c r="Q144" s="22"/>
      <c r="R144" s="22"/>
      <c r="S144" s="266"/>
    </row>
    <row r="145" spans="1:65" ht="24.95" customHeight="1">
      <c r="A145" s="281"/>
      <c r="B145" s="243" t="s">
        <v>521</v>
      </c>
      <c r="C145" s="88"/>
      <c r="D145" s="132"/>
      <c r="E145" s="132"/>
      <c r="F145" s="27"/>
      <c r="G145" s="88"/>
      <c r="H145" s="132"/>
      <c r="I145" s="35"/>
      <c r="J145" s="35"/>
      <c r="K145" s="35"/>
      <c r="L145" s="35"/>
      <c r="M145" s="35"/>
      <c r="N145" s="35"/>
      <c r="O145" s="35"/>
      <c r="P145" s="35"/>
      <c r="Q145" s="35"/>
      <c r="R145" s="35"/>
      <c r="S145" s="132"/>
      <c r="T145" s="88"/>
      <c r="U145" s="88"/>
      <c r="V145" s="88"/>
      <c r="W145" s="88"/>
      <c r="X145" s="88"/>
      <c r="Y145" s="88"/>
      <c r="Z145" s="88"/>
      <c r="AA145" s="88"/>
      <c r="AB145" s="88"/>
      <c r="AC145" s="88"/>
      <c r="AD145" s="88"/>
      <c r="AE145" s="88"/>
      <c r="AF145" s="88"/>
      <c r="AK145" s="29"/>
      <c r="AL145" s="76"/>
      <c r="AQ145" s="54"/>
    </row>
    <row r="146" spans="1:65" ht="24.95" customHeight="1">
      <c r="A146" s="23"/>
      <c r="B146" s="29" t="s">
        <v>457</v>
      </c>
      <c r="C146" s="53"/>
      <c r="D146" s="265" t="s">
        <v>468</v>
      </c>
      <c r="E146" s="266"/>
      <c r="F146" s="265"/>
      <c r="AK146" s="54" t="b">
        <v>0</v>
      </c>
      <c r="AL146" s="29"/>
      <c r="AQ146" s="54"/>
      <c r="AY146" s="266"/>
      <c r="AZ146" s="266"/>
      <c r="BA146" s="267"/>
      <c r="BB146" s="314"/>
      <c r="BC146" s="314"/>
      <c r="BD146" s="267"/>
      <c r="BE146" s="314"/>
      <c r="BF146" s="314"/>
      <c r="BG146" s="267"/>
      <c r="BH146" s="314"/>
      <c r="BI146" s="314"/>
      <c r="BJ146" s="267"/>
      <c r="BK146" s="314"/>
      <c r="BL146" s="314"/>
      <c r="BM146" s="266"/>
    </row>
    <row r="147" spans="1:65" ht="24.95" customHeight="1">
      <c r="A147" s="23"/>
      <c r="B147" s="236"/>
      <c r="D147" s="271"/>
      <c r="E147" s="234"/>
      <c r="F147" s="236"/>
      <c r="H147" s="234"/>
      <c r="I147" s="22"/>
      <c r="J147" s="22"/>
      <c r="K147" s="22"/>
      <c r="L147" s="22"/>
      <c r="M147" s="22"/>
      <c r="N147" s="22"/>
      <c r="O147" s="22"/>
      <c r="P147" s="22"/>
      <c r="R147" s="174"/>
      <c r="S147" s="28"/>
    </row>
    <row r="148" spans="1:65" ht="24.95" customHeight="1">
      <c r="A148" s="23"/>
      <c r="B148" s="243" t="s">
        <v>325</v>
      </c>
      <c r="E148" s="234"/>
      <c r="F148" s="234"/>
      <c r="G148" s="234"/>
      <c r="H148" s="234"/>
      <c r="I148" s="234"/>
      <c r="J148" s="234"/>
      <c r="K148" s="234"/>
      <c r="L148" s="234"/>
      <c r="M148" s="234"/>
      <c r="N148" s="234"/>
      <c r="O148" s="234"/>
    </row>
    <row r="149" spans="1:65" ht="24.95" customHeight="1">
      <c r="A149" s="23"/>
      <c r="D149" s="316" t="str">
        <f>IFERROR(IF(AP115=1,"",IF(AK140=TRUE,"訪問看護ベースアップ評価料（Ⅱ）"&amp;AP115-1&amp;AL149,IF(AK142=TRUE,"訪問看護ベースアップ評価料（Ⅱ）"&amp;AP115-1&amp;AL149&amp;AN149,"訪問看護ベースアップ評価料（Ⅱ）"&amp;AP115-1))),"")</f>
        <v/>
      </c>
      <c r="E149" s="316"/>
      <c r="F149" s="316"/>
      <c r="G149" s="316"/>
      <c r="H149" s="316"/>
      <c r="I149" s="316"/>
      <c r="J149" s="316"/>
      <c r="K149" s="316"/>
      <c r="L149" s="316"/>
      <c r="M149" s="316"/>
      <c r="N149" s="316"/>
      <c r="O149" s="316"/>
      <c r="P149" s="316"/>
      <c r="R149" s="317"/>
      <c r="S149" s="317"/>
      <c r="T149" s="317"/>
      <c r="U149" s="317"/>
      <c r="V149" s="317"/>
      <c r="W149" s="317"/>
      <c r="X149" s="317"/>
      <c r="Y149" s="317"/>
      <c r="Z149" s="317"/>
      <c r="AA149" s="317"/>
      <c r="AB149" s="317"/>
      <c r="AC149" s="317"/>
      <c r="AD149" s="317"/>
      <c r="AL149" s="54" t="str">
        <f>IF(AK37=1,"の注７","の注８")</f>
        <v>の注７</v>
      </c>
      <c r="AN149" s="54" t="s">
        <v>326</v>
      </c>
    </row>
    <row r="150" spans="1:65" ht="24.75" customHeight="1">
      <c r="A150" s="23"/>
      <c r="B150" s="27"/>
      <c r="D150" s="27" t="str">
        <f>IF(AK27=TRUE,"",IF(AND(AK28=TRUE,AD32="☑",AG81="☑"),"","※区分変更の必要はありません"))</f>
        <v>※区分変更の必要はありません</v>
      </c>
      <c r="E150" s="234"/>
      <c r="F150" s="236"/>
      <c r="H150" s="234"/>
      <c r="I150" s="234"/>
      <c r="J150" s="234"/>
      <c r="K150" s="234"/>
      <c r="L150" s="234"/>
      <c r="M150" s="234"/>
      <c r="N150" s="234"/>
      <c r="O150" s="236"/>
      <c r="P150" s="234"/>
      <c r="Q150" s="234"/>
      <c r="R150" s="27"/>
      <c r="S150" s="234"/>
    </row>
    <row r="151" spans="1:65" ht="15" customHeight="1">
      <c r="A151" s="23"/>
      <c r="B151" s="27"/>
      <c r="C151" s="27"/>
      <c r="D151" s="234"/>
      <c r="E151" s="234"/>
      <c r="F151" s="236"/>
      <c r="H151" s="234"/>
      <c r="I151" s="234"/>
      <c r="J151" s="234"/>
      <c r="K151" s="234"/>
      <c r="L151" s="234"/>
      <c r="M151" s="234"/>
      <c r="N151" s="234"/>
      <c r="O151" s="234"/>
      <c r="P151" s="234"/>
      <c r="Q151" s="234"/>
      <c r="R151" s="234"/>
      <c r="S151" s="234"/>
    </row>
    <row r="152" spans="1:65" ht="24.95" customHeight="1">
      <c r="F152" s="236"/>
    </row>
    <row r="153" spans="1:65" s="54" customFormat="1" ht="24.95" customHeight="1">
      <c r="A153" s="29" t="s">
        <v>7</v>
      </c>
      <c r="B153" s="29"/>
      <c r="C153" s="29"/>
      <c r="D153" s="28"/>
      <c r="E153" s="29"/>
      <c r="F153" s="288"/>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9" t="s">
        <v>190</v>
      </c>
      <c r="B154" s="29"/>
      <c r="C154" s="29"/>
      <c r="D154" s="28"/>
      <c r="E154" s="29"/>
      <c r="F154" s="288"/>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9" t="s">
        <v>189</v>
      </c>
      <c r="D155" s="28"/>
      <c r="E155" s="29"/>
      <c r="F155" s="288"/>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183</v>
      </c>
      <c r="B156" s="29"/>
      <c r="C156" s="29"/>
      <c r="E156" s="29"/>
      <c r="F156" s="288"/>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184</v>
      </c>
      <c r="B157" s="29"/>
      <c r="C157" s="29"/>
      <c r="D157" s="29"/>
      <c r="E157" s="29"/>
      <c r="F157" s="288"/>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185</v>
      </c>
      <c r="F158" s="288"/>
    </row>
    <row r="159" spans="1:65" ht="24.95" customHeight="1">
      <c r="A159" s="29" t="s">
        <v>186</v>
      </c>
      <c r="F159" s="288"/>
    </row>
    <row r="160" spans="1:65" ht="24.95" customHeight="1">
      <c r="A160" s="29" t="s">
        <v>617</v>
      </c>
      <c r="F160" s="288"/>
    </row>
    <row r="161" spans="1:64" ht="24.95" customHeight="1">
      <c r="A161" s="29" t="s">
        <v>187</v>
      </c>
      <c r="F161" s="288"/>
    </row>
    <row r="162" spans="1:64" ht="24.95" customHeight="1">
      <c r="A162" s="29" t="s">
        <v>191</v>
      </c>
      <c r="F162" s="288"/>
    </row>
    <row r="163" spans="1:64" ht="24.95" customHeight="1">
      <c r="A163" s="29" t="s">
        <v>329</v>
      </c>
      <c r="F163" s="288"/>
    </row>
    <row r="164" spans="1:64" ht="24.95" customHeight="1">
      <c r="A164" s="29" t="s">
        <v>618</v>
      </c>
      <c r="F164" s="288"/>
    </row>
    <row r="165" spans="1:64" ht="24.95" customHeight="1">
      <c r="A165" s="29" t="s">
        <v>469</v>
      </c>
      <c r="F165" s="288"/>
    </row>
    <row r="166" spans="1:64" ht="24.95" customHeight="1">
      <c r="A166" s="29" t="s">
        <v>192</v>
      </c>
      <c r="F166" s="288"/>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tZn9rgsSBdhFcZNm+JtwwhW74qr1O5Y79NqwBpDjbHfn3daaG6OuKsf0cIGYharuZtDl/FE5PhOvxl2rs5UcUQ==" saltValue="rVwkPUsQCNUuHT6RwFWFqw==" spinCount="100000" sheet="1" objects="1" scenarios="1"/>
  <mergeCells count="176">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R127:S127"/>
    <mergeCell ref="T127:AD127"/>
    <mergeCell ref="D124:E124"/>
    <mergeCell ref="F124:P124"/>
    <mergeCell ref="R124:S124"/>
    <mergeCell ref="T124:AD124"/>
    <mergeCell ref="D125:E125"/>
    <mergeCell ref="F125:P125"/>
    <mergeCell ref="R125:S125"/>
    <mergeCell ref="T125:AD125"/>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F88:L88"/>
    <mergeCell ref="M88:S88"/>
    <mergeCell ref="T88:Z88"/>
    <mergeCell ref="F90:L90"/>
    <mergeCell ref="M90:S90"/>
    <mergeCell ref="T90:Z90"/>
    <mergeCell ref="F86:L86"/>
    <mergeCell ref="M86:S86"/>
    <mergeCell ref="T86:Z86"/>
    <mergeCell ref="F87:L87"/>
    <mergeCell ref="M87:S87"/>
    <mergeCell ref="T87:Z87"/>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M50:S50"/>
    <mergeCell ref="M53:S53"/>
    <mergeCell ref="M60:S60"/>
    <mergeCell ref="J31:P31"/>
    <mergeCell ref="X31:AD31"/>
    <mergeCell ref="AL31:AO31"/>
    <mergeCell ref="N37:O37"/>
    <mergeCell ref="N40:O40"/>
    <mergeCell ref="AH56:AH57"/>
    <mergeCell ref="BG27:BH28"/>
    <mergeCell ref="BI27:BI28"/>
    <mergeCell ref="BJ27:BK28"/>
    <mergeCell ref="BL27:BL28"/>
    <mergeCell ref="B19:K19"/>
    <mergeCell ref="L19:X19"/>
    <mergeCell ref="AY27:AY28"/>
    <mergeCell ref="AZ27:AZ28"/>
    <mergeCell ref="BA27:BB28"/>
    <mergeCell ref="BC27:BC28"/>
    <mergeCell ref="A5:AD5"/>
    <mergeCell ref="D15:E15"/>
    <mergeCell ref="G15:H15"/>
    <mergeCell ref="J15:K15"/>
    <mergeCell ref="S15:AD15"/>
    <mergeCell ref="B18:K18"/>
    <mergeCell ref="L18:X18"/>
    <mergeCell ref="BD27:BE28"/>
    <mergeCell ref="BF27:BF28"/>
    <mergeCell ref="B7:H7"/>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s>
  <phoneticPr fontId="1"/>
  <conditionalFormatting sqref="A47:AJ59">
    <cfRule type="expression" dxfId="20" priority="14">
      <formula>$AK$45=TRUE</formula>
    </cfRule>
  </conditionalFormatting>
  <conditionalFormatting sqref="A56:AJ57">
    <cfRule type="expression" dxfId="19" priority="4">
      <formula>$AK$46=TRUE</formula>
    </cfRule>
  </conditionalFormatting>
  <conditionalFormatting sqref="B7:H7">
    <cfRule type="expression" dxfId="18" priority="30">
      <formula>OR(#REF!=FALSE,$AK$12=FALSE)</formula>
    </cfRule>
  </conditionalFormatting>
  <conditionalFormatting sqref="C140:AJ143">
    <cfRule type="expression" dxfId="17" priority="1">
      <formula>$AK$146=TRUE</formula>
    </cfRule>
  </conditionalFormatting>
  <conditionalFormatting sqref="D116:P133">
    <cfRule type="expression" dxfId="16" priority="13">
      <formula>$AL116=0</formula>
    </cfRule>
  </conditionalFormatting>
  <conditionalFormatting sqref="F115:P115">
    <cfRule type="expression" dxfId="15" priority="19">
      <formula>$AL115=0</formula>
    </cfRule>
  </conditionalFormatting>
  <conditionalFormatting sqref="I7">
    <cfRule type="expression" dxfId="14" priority="31">
      <formula>OR(#REF!=FALSE,AR12=FALSE)</formula>
    </cfRule>
  </conditionalFormatting>
  <conditionalFormatting sqref="R116:AD133">
    <cfRule type="expression" dxfId="13" priority="2">
      <formula>$AN$116=0</formula>
    </cfRule>
  </conditionalFormatting>
  <conditionalFormatting sqref="T115:AD115">
    <cfRule type="expression" dxfId="12" priority="18">
      <formula>$AL115=0</formula>
    </cfRule>
  </conditionalFormatting>
  <conditionalFormatting sqref="T30:AF32">
    <cfRule type="expression" dxfId="11" priority="17">
      <formula>$AK$28=FALSE</formula>
    </cfRule>
  </conditionalFormatting>
  <conditionalFormatting sqref="W79:AH81">
    <cfRule type="expression" dxfId="10" priority="15">
      <formula>$AK$28=FALSE</formula>
    </cfRule>
  </conditionalFormatting>
  <conditionalFormatting sqref="AA81:AG81">
    <cfRule type="expression" dxfId="9"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61" max="35" man="1"/>
    <brk id="10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view="pageBreakPreview" topLeftCell="A38" zoomScaleNormal="100" zoomScaleSheetLayoutView="100" workbookViewId="0"/>
  </sheetViews>
  <sheetFormatPr defaultRowHeight="17.25"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268</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2"/>
      <c r="G2" s="22"/>
      <c r="H2" s="22"/>
      <c r="I2" s="22"/>
      <c r="J2" s="22"/>
      <c r="K2" s="22"/>
      <c r="L2" s="22"/>
      <c r="M2" s="22"/>
      <c r="N2" s="22"/>
      <c r="O2" s="22"/>
      <c r="P2" s="22"/>
      <c r="W2" s="294" t="s">
        <v>82</v>
      </c>
      <c r="X2" s="295"/>
      <c r="Y2" s="295"/>
      <c r="Z2" s="296"/>
      <c r="AA2" s="297" t="s">
        <v>317</v>
      </c>
      <c r="AB2" s="298"/>
      <c r="AC2" s="298"/>
      <c r="AD2" s="298"/>
      <c r="AE2" s="298"/>
      <c r="AF2" s="298"/>
      <c r="AG2" s="298"/>
      <c r="AH2" s="298"/>
      <c r="AI2" s="298"/>
      <c r="AJ2" s="299"/>
      <c r="AK2" s="233"/>
      <c r="AL2" s="29"/>
      <c r="AM2" s="29"/>
      <c r="AN2" s="29"/>
      <c r="AO2" s="29"/>
      <c r="AP2" s="29"/>
    </row>
    <row r="3" spans="1:64" ht="24.75" customHeight="1">
      <c r="A3" s="22"/>
      <c r="B3" s="22"/>
      <c r="C3" s="22"/>
      <c r="D3" s="22"/>
      <c r="E3" s="22"/>
      <c r="F3" s="232"/>
      <c r="G3" s="22"/>
      <c r="H3" s="22"/>
      <c r="I3" s="22"/>
      <c r="J3" s="22"/>
      <c r="K3" s="22"/>
      <c r="L3" s="22"/>
      <c r="M3" s="22"/>
      <c r="N3" s="22"/>
      <c r="O3" s="22"/>
      <c r="P3" s="22"/>
      <c r="W3" s="294" t="s">
        <v>82</v>
      </c>
      <c r="X3" s="295"/>
      <c r="Y3" s="295"/>
      <c r="Z3" s="296"/>
      <c r="AA3" s="297" t="s">
        <v>318</v>
      </c>
      <c r="AB3" s="298"/>
      <c r="AC3" s="298"/>
      <c r="AD3" s="298"/>
      <c r="AE3" s="298"/>
      <c r="AF3" s="298"/>
      <c r="AG3" s="298"/>
      <c r="AH3" s="298"/>
      <c r="AI3" s="298"/>
      <c r="AJ3" s="299"/>
      <c r="AK3" s="233"/>
      <c r="AL3" s="29"/>
      <c r="AM3" s="29"/>
      <c r="AN3" s="29"/>
      <c r="AO3" s="29"/>
      <c r="AP3" s="29"/>
    </row>
    <row r="4" spans="1:64" ht="24.75" customHeight="1">
      <c r="A4" s="22"/>
      <c r="B4" s="303" t="s">
        <v>83</v>
      </c>
      <c r="C4" s="303"/>
      <c r="D4" s="303"/>
      <c r="E4" s="303"/>
      <c r="F4" s="304" t="s">
        <v>84</v>
      </c>
      <c r="G4" s="304"/>
      <c r="H4" s="304"/>
      <c r="I4" s="304"/>
      <c r="J4" s="304"/>
      <c r="K4" s="304"/>
      <c r="L4" s="304"/>
      <c r="M4" s="304"/>
      <c r="N4" s="304"/>
      <c r="O4" s="304"/>
      <c r="P4" s="233"/>
      <c r="W4" s="294" t="s">
        <v>85</v>
      </c>
      <c r="X4" s="295"/>
      <c r="Y4" s="295"/>
      <c r="Z4" s="296"/>
      <c r="AA4" s="297" t="s">
        <v>291</v>
      </c>
      <c r="AB4" s="298"/>
      <c r="AC4" s="298"/>
      <c r="AD4" s="298"/>
      <c r="AE4" s="298"/>
      <c r="AF4" s="298"/>
      <c r="AG4" s="298"/>
      <c r="AH4" s="298"/>
      <c r="AI4" s="298"/>
      <c r="AJ4" s="299"/>
      <c r="AK4" s="233"/>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18" t="s">
        <v>206</v>
      </c>
      <c r="C6" s="318"/>
      <c r="D6" s="318"/>
      <c r="E6" s="318"/>
      <c r="F6" s="318"/>
      <c r="G6" s="318"/>
      <c r="H6" s="318"/>
      <c r="I6" s="318"/>
      <c r="J6" s="318"/>
      <c r="K6" s="318"/>
      <c r="L6" s="319" t="str">
        <f>IF(ステーションコード="","",ステーションコード)</f>
        <v/>
      </c>
      <c r="M6" s="319"/>
      <c r="N6" s="319"/>
      <c r="O6" s="319"/>
      <c r="P6" s="319"/>
      <c r="Q6" s="319"/>
      <c r="R6" s="319"/>
      <c r="S6" s="319"/>
      <c r="T6" s="319"/>
      <c r="U6" s="319"/>
      <c r="V6" s="319"/>
      <c r="W6" s="319"/>
      <c r="X6" s="319"/>
    </row>
    <row r="7" spans="1:64" ht="24.95" customHeight="1">
      <c r="B7" s="318" t="s">
        <v>32</v>
      </c>
      <c r="C7" s="318"/>
      <c r="D7" s="318"/>
      <c r="E7" s="318"/>
      <c r="F7" s="318"/>
      <c r="G7" s="318"/>
      <c r="H7" s="318"/>
      <c r="I7" s="318"/>
      <c r="J7" s="318"/>
      <c r="K7" s="318"/>
      <c r="L7" s="321" t="str">
        <f>IF(ステーション名="","",ステーション名)</f>
        <v/>
      </c>
      <c r="M7" s="321"/>
      <c r="N7" s="321"/>
      <c r="O7" s="321"/>
      <c r="P7" s="321"/>
      <c r="Q7" s="321"/>
      <c r="R7" s="321"/>
      <c r="S7" s="321"/>
      <c r="T7" s="321"/>
      <c r="U7" s="321"/>
      <c r="V7" s="321"/>
      <c r="W7" s="321"/>
      <c r="X7" s="321"/>
    </row>
    <row r="8" spans="1:64" ht="15" customHeight="1">
      <c r="A8" s="23"/>
      <c r="B8" s="83"/>
      <c r="D8" s="85"/>
      <c r="E8" s="85"/>
      <c r="G8" s="85"/>
      <c r="H8" s="85"/>
      <c r="I8" s="85"/>
      <c r="J8" s="85"/>
      <c r="K8" s="85"/>
      <c r="L8" s="85"/>
      <c r="M8" s="85"/>
      <c r="N8" s="85"/>
      <c r="O8" s="85"/>
      <c r="P8" s="85"/>
      <c r="Q8" s="85"/>
      <c r="R8" s="85"/>
      <c r="S8" s="85"/>
    </row>
    <row r="9" spans="1:64" ht="24.95" customHeight="1">
      <c r="A9" s="23" t="s">
        <v>1</v>
      </c>
      <c r="B9" s="83" t="s">
        <v>330</v>
      </c>
      <c r="C9" s="85"/>
      <c r="D9" s="85"/>
      <c r="E9" s="85"/>
      <c r="H9" s="85"/>
      <c r="I9" s="85"/>
      <c r="J9" s="85"/>
      <c r="K9" s="85"/>
      <c r="L9" s="85"/>
      <c r="M9" s="85"/>
      <c r="N9" s="85"/>
      <c r="O9" s="85"/>
      <c r="P9" s="85"/>
      <c r="Q9" s="85"/>
      <c r="R9" s="85"/>
      <c r="S9" s="85"/>
    </row>
    <row r="10" spans="1:64" ht="15" customHeight="1">
      <c r="A10" s="23"/>
      <c r="B10" s="83"/>
      <c r="C10" s="85"/>
      <c r="D10" s="85"/>
      <c r="E10" s="85"/>
      <c r="H10" s="85"/>
      <c r="AX10" s="85"/>
      <c r="AY10" s="85"/>
      <c r="AZ10" s="83"/>
      <c r="BA10" s="85"/>
      <c r="BB10" s="85"/>
      <c r="BC10" s="85"/>
      <c r="BD10" s="85"/>
      <c r="BE10" s="85"/>
      <c r="BF10" s="85"/>
      <c r="BG10" s="85"/>
      <c r="BH10" s="85"/>
    </row>
    <row r="11" spans="1:64" ht="24.95" customHeight="1">
      <c r="A11" s="23"/>
      <c r="B11" s="85"/>
      <c r="C11" s="85"/>
      <c r="D11" s="85"/>
      <c r="E11" s="85"/>
      <c r="F11" s="53"/>
      <c r="G11" s="83" t="s">
        <v>207</v>
      </c>
      <c r="H11" s="85"/>
      <c r="AK11" s="54" t="b">
        <v>0</v>
      </c>
      <c r="AX11" s="85"/>
      <c r="AY11" s="314"/>
      <c r="AZ11" s="315"/>
      <c r="BA11" s="314"/>
      <c r="BB11" s="314"/>
      <c r="BC11" s="315"/>
      <c r="BD11" s="314"/>
      <c r="BE11" s="314"/>
      <c r="BF11" s="315"/>
      <c r="BG11" s="314"/>
      <c r="BH11" s="314"/>
      <c r="BI11" s="315"/>
      <c r="BJ11" s="314"/>
      <c r="BK11" s="314"/>
      <c r="BL11" s="314"/>
    </row>
    <row r="12" spans="1:64" ht="24.95" customHeight="1">
      <c r="A12" s="23"/>
      <c r="B12" s="85"/>
      <c r="C12" s="85"/>
      <c r="D12" s="85"/>
      <c r="E12" s="85"/>
      <c r="F12" s="53"/>
      <c r="G12" s="83" t="s">
        <v>208</v>
      </c>
      <c r="H12" s="85"/>
      <c r="X12" s="83"/>
      <c r="Y12" s="83"/>
      <c r="AK12" s="76" t="b">
        <v>0</v>
      </c>
      <c r="AX12" s="85"/>
      <c r="AY12" s="314"/>
      <c r="AZ12" s="315"/>
      <c r="BA12" s="314"/>
      <c r="BB12" s="314"/>
      <c r="BC12" s="315"/>
      <c r="BD12" s="314"/>
      <c r="BE12" s="314"/>
      <c r="BF12" s="315"/>
      <c r="BG12" s="314"/>
      <c r="BH12" s="314"/>
      <c r="BI12" s="315"/>
      <c r="BJ12" s="314"/>
      <c r="BK12" s="314"/>
      <c r="BL12" s="314"/>
    </row>
    <row r="13" spans="1:64" ht="15" customHeight="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528</v>
      </c>
      <c r="C14" s="85"/>
      <c r="D14" s="85"/>
      <c r="E14" s="85"/>
      <c r="F14" s="83"/>
      <c r="G14" s="314" t="s">
        <v>16</v>
      </c>
      <c r="H14" s="314"/>
      <c r="I14" s="86"/>
      <c r="J14" s="22" t="s">
        <v>17</v>
      </c>
      <c r="K14" s="315"/>
      <c r="L14" s="315"/>
      <c r="M14" s="85" t="s">
        <v>107</v>
      </c>
      <c r="N14" s="263"/>
      <c r="O14" s="263"/>
      <c r="P14" s="263"/>
      <c r="Q14" s="263"/>
      <c r="R14" s="85"/>
      <c r="S14" s="85"/>
      <c r="T14" s="85"/>
      <c r="U14" s="85"/>
      <c r="V14" s="85"/>
      <c r="W14" s="85"/>
      <c r="X14" s="85"/>
      <c r="Y14" s="85"/>
      <c r="Z14" s="85"/>
      <c r="AA14" s="85"/>
      <c r="AB14" s="85"/>
      <c r="AG14" s="101"/>
      <c r="AH14" s="102"/>
      <c r="AI14" s="85"/>
      <c r="AK14" s="22">
        <f>IF(DATE(2018+I14,K14,1) &lt;= DATE(2018+9,5,1),1,2)</f>
        <v>1</v>
      </c>
      <c r="AM14" s="22" t="s">
        <v>128</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130</v>
      </c>
    </row>
    <row r="16" spans="1:64" ht="24.95" customHeight="1">
      <c r="A16" s="23" t="s">
        <v>3</v>
      </c>
      <c r="B16" s="83" t="s">
        <v>205</v>
      </c>
      <c r="C16" s="85"/>
      <c r="D16" s="85"/>
      <c r="E16" s="85"/>
      <c r="H16" s="85"/>
      <c r="I16" s="85"/>
      <c r="J16" s="85"/>
      <c r="K16" s="85"/>
      <c r="L16" s="85"/>
      <c r="M16" s="85"/>
      <c r="N16" s="85"/>
      <c r="O16" s="85"/>
      <c r="P16" s="85"/>
      <c r="Q16" s="85"/>
      <c r="R16" s="85"/>
      <c r="S16" s="85"/>
    </row>
    <row r="17" spans="1:43" ht="24.95" customHeight="1">
      <c r="A17" s="23"/>
      <c r="B17" s="83" t="s">
        <v>508</v>
      </c>
      <c r="D17" s="85"/>
      <c r="E17" s="85"/>
      <c r="H17" s="85"/>
      <c r="I17" s="22"/>
      <c r="J17" s="22"/>
      <c r="K17" s="22"/>
      <c r="L17" s="22"/>
      <c r="M17" s="22"/>
      <c r="N17" s="22"/>
      <c r="O17" s="22"/>
      <c r="P17" s="22"/>
      <c r="Q17" s="22"/>
      <c r="R17" s="22"/>
      <c r="S17" s="85"/>
    </row>
    <row r="18" spans="1:43" ht="24.95" customHeight="1">
      <c r="A18" s="97"/>
      <c r="B18" s="159" t="s">
        <v>619</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0" t="s">
        <v>204</v>
      </c>
      <c r="C19" s="169" t="s">
        <v>203</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7"/>
      <c r="AC19" s="167"/>
      <c r="AD19" s="167"/>
      <c r="AE19" s="167"/>
      <c r="AF19" s="167"/>
      <c r="AG19" s="167"/>
      <c r="AH19" s="167"/>
      <c r="AM19" s="22"/>
    </row>
    <row r="20" spans="1:43" s="88" customFormat="1" ht="24.95" customHeight="1">
      <c r="A20" s="160"/>
      <c r="B20" s="166" t="s">
        <v>202</v>
      </c>
      <c r="C20" s="159"/>
      <c r="D20" s="159"/>
      <c r="E20" s="159"/>
      <c r="F20" s="159"/>
      <c r="G20" s="159"/>
      <c r="H20" s="159"/>
      <c r="I20" s="159"/>
      <c r="J20" s="159"/>
      <c r="K20" s="159"/>
      <c r="L20" s="159"/>
      <c r="M20" s="159"/>
      <c r="N20" s="164"/>
      <c r="O20" s="164"/>
      <c r="P20" s="164"/>
      <c r="Q20" s="164"/>
      <c r="R20" s="164"/>
      <c r="S20" s="164"/>
      <c r="T20" s="164"/>
      <c r="U20" s="164"/>
      <c r="V20" s="164"/>
      <c r="W20" s="164"/>
      <c r="X20" s="164"/>
      <c r="Y20" s="164"/>
      <c r="Z20" s="164"/>
      <c r="AA20" s="164"/>
      <c r="AB20" s="165"/>
      <c r="AC20" s="165"/>
      <c r="AD20" s="165"/>
      <c r="AE20" s="165"/>
      <c r="AF20" s="165"/>
      <c r="AG20" s="164"/>
      <c r="AH20" s="163"/>
      <c r="AK20" s="155"/>
      <c r="AL20" s="154"/>
      <c r="AM20" s="35"/>
      <c r="AN20" s="154"/>
      <c r="AO20" s="154"/>
      <c r="AP20" s="154"/>
    </row>
    <row r="21" spans="1:43" s="88" customFormat="1" ht="24.95" customHeight="1">
      <c r="A21" s="160"/>
      <c r="B21" s="158" t="s">
        <v>436</v>
      </c>
      <c r="C21" s="159"/>
      <c r="D21" s="159"/>
      <c r="E21" s="159"/>
      <c r="F21" s="159"/>
      <c r="G21" s="159"/>
      <c r="H21" s="159"/>
      <c r="I21" s="159"/>
      <c r="J21" s="159"/>
      <c r="K21" s="159"/>
      <c r="L21" s="159"/>
      <c r="M21" s="159"/>
      <c r="N21" s="157"/>
      <c r="O21" s="157"/>
      <c r="P21" s="157"/>
      <c r="Q21" s="157"/>
      <c r="R21" s="157"/>
      <c r="S21" s="157"/>
      <c r="T21" s="157"/>
      <c r="U21" s="157"/>
      <c r="V21" s="157"/>
      <c r="W21" s="157"/>
      <c r="X21" s="157"/>
      <c r="Y21" s="157"/>
      <c r="Z21" s="157"/>
      <c r="AA21" s="157"/>
      <c r="AB21" s="156"/>
      <c r="AC21" s="156"/>
      <c r="AD21" s="156"/>
      <c r="AE21" s="156"/>
      <c r="AF21" s="156"/>
      <c r="AG21" s="156"/>
      <c r="AH21" s="156"/>
      <c r="AK21" s="155"/>
      <c r="AL21" s="154"/>
      <c r="AM21" s="35"/>
      <c r="AN21" s="154"/>
      <c r="AO21" s="154"/>
      <c r="AP21" s="154"/>
    </row>
    <row r="22" spans="1:43" s="88" customFormat="1" ht="24.95" customHeight="1" thickBot="1">
      <c r="A22" s="160"/>
      <c r="B22" s="158"/>
      <c r="C22" s="159"/>
      <c r="D22" s="159"/>
      <c r="E22" s="159"/>
      <c r="F22" s="159"/>
      <c r="G22" s="159"/>
      <c r="H22" s="159"/>
      <c r="I22" s="159"/>
      <c r="J22" s="159"/>
      <c r="K22" s="159"/>
      <c r="L22" s="159"/>
      <c r="M22" s="159"/>
      <c r="N22" s="157"/>
      <c r="O22" s="158" t="s">
        <v>201</v>
      </c>
      <c r="P22" s="157"/>
      <c r="Q22" s="157"/>
      <c r="R22" s="157"/>
      <c r="S22" s="158"/>
      <c r="T22" s="157"/>
      <c r="U22" s="157"/>
      <c r="V22" s="157"/>
      <c r="W22" s="157"/>
      <c r="X22" s="157"/>
      <c r="Y22" s="157"/>
      <c r="Z22" s="157"/>
      <c r="AA22" s="157"/>
      <c r="AB22" s="156"/>
      <c r="AC22" s="156"/>
      <c r="AD22" s="156"/>
      <c r="AE22" s="156"/>
      <c r="AF22" s="156"/>
      <c r="AG22" s="156"/>
      <c r="AH22" s="156"/>
      <c r="AK22" s="155"/>
      <c r="AL22" s="154"/>
      <c r="AM22" s="162" t="s">
        <v>200</v>
      </c>
      <c r="AN22" s="162" t="s">
        <v>199</v>
      </c>
      <c r="AO22" s="54"/>
      <c r="AP22" s="274" t="s">
        <v>433</v>
      </c>
      <c r="AQ22" s="275"/>
    </row>
    <row r="23" spans="1:43" ht="35.1" customHeight="1">
      <c r="A23" s="97"/>
      <c r="B23" s="248" t="s">
        <v>509</v>
      </c>
      <c r="C23" s="249"/>
      <c r="D23" s="250"/>
      <c r="E23" s="250"/>
      <c r="F23" s="250"/>
      <c r="G23" s="250"/>
      <c r="H23" s="250"/>
      <c r="I23" s="250"/>
      <c r="J23" s="250"/>
      <c r="K23" s="250"/>
      <c r="L23" s="250"/>
      <c r="M23" s="250" t="s">
        <v>431</v>
      </c>
      <c r="N23" s="250"/>
      <c r="O23" s="250"/>
      <c r="P23" s="250"/>
      <c r="Q23" s="382" t="str">
        <f>_xlfn.TEXTJOIN("／",TRUE,IF(AK11,AP23,""),IF(AK12,AQ23,""))</f>
        <v/>
      </c>
      <c r="R23" s="382"/>
      <c r="S23" s="382"/>
      <c r="T23" s="382"/>
      <c r="U23" s="382"/>
      <c r="V23" s="382"/>
      <c r="W23" s="382"/>
      <c r="X23" s="382"/>
      <c r="Y23" s="382"/>
      <c r="Z23" s="382"/>
      <c r="AA23" s="272" t="s">
        <v>432</v>
      </c>
      <c r="AB23" s="380" t="s">
        <v>16</v>
      </c>
      <c r="AC23" s="380"/>
      <c r="AD23" s="371"/>
      <c r="AE23" s="371"/>
      <c r="AF23" s="245" t="s">
        <v>17</v>
      </c>
      <c r="AG23" s="371"/>
      <c r="AH23" s="371"/>
      <c r="AI23" s="246" t="s">
        <v>18</v>
      </c>
      <c r="AK23" s="29">
        <f>IF(DATE(2018+AD23,AG23,1) &lt;= DATE(2018+9,5,1),1,2)</f>
        <v>1</v>
      </c>
      <c r="AL23" s="96" t="s">
        <v>523</v>
      </c>
      <c r="AM23" s="111"/>
      <c r="AN23" s="111"/>
      <c r="AP23" s="274" t="s">
        <v>434</v>
      </c>
      <c r="AQ23" s="274" t="s">
        <v>435</v>
      </c>
    </row>
    <row r="24" spans="1:43" ht="35.1" customHeight="1">
      <c r="A24" s="97"/>
      <c r="B24" s="251" t="s">
        <v>510</v>
      </c>
      <c r="C24" s="252"/>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4"/>
      <c r="AC24" s="255"/>
      <c r="AD24" s="377"/>
      <c r="AE24" s="377"/>
      <c r="AF24" s="377"/>
      <c r="AG24" s="377"/>
      <c r="AH24" s="377"/>
      <c r="AI24" s="247" t="s">
        <v>21</v>
      </c>
      <c r="AK24" s="29"/>
      <c r="AL24" s="285" t="s">
        <v>524</v>
      </c>
      <c r="AM24" s="153">
        <v>5.5</v>
      </c>
      <c r="AN24" s="153">
        <v>8.6999999999999993</v>
      </c>
      <c r="AQ24" s="54"/>
    </row>
    <row r="25" spans="1:43" ht="35.1" customHeight="1">
      <c r="A25" s="97"/>
      <c r="B25" s="374" t="s">
        <v>518</v>
      </c>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8"/>
      <c r="AE25" s="378"/>
      <c r="AF25" s="378"/>
      <c r="AG25" s="378"/>
      <c r="AH25" s="378"/>
      <c r="AI25" s="146" t="s">
        <v>20</v>
      </c>
      <c r="AK25" s="29"/>
      <c r="AL25" s="76"/>
      <c r="AM25" s="153">
        <v>8</v>
      </c>
      <c r="AN25" s="153">
        <v>13.7</v>
      </c>
      <c r="AO25" s="54" t="s">
        <v>198</v>
      </c>
      <c r="AQ25" s="54"/>
    </row>
    <row r="26" spans="1:43" ht="35.1" customHeight="1">
      <c r="A26" s="97"/>
      <c r="B26" s="372" t="s">
        <v>511</v>
      </c>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8"/>
      <c r="AE26" s="378"/>
      <c r="AF26" s="378"/>
      <c r="AG26" s="378"/>
      <c r="AH26" s="378"/>
      <c r="AI26" s="145" t="s">
        <v>20</v>
      </c>
      <c r="AK26" s="29"/>
      <c r="AL26" s="76"/>
      <c r="AM26" s="111"/>
      <c r="AN26" s="111"/>
      <c r="AQ26" s="54"/>
    </row>
    <row r="27" spans="1:43" ht="35.1" customHeight="1" thickBot="1">
      <c r="A27" s="97"/>
      <c r="B27" s="256" t="str">
        <f>IF(AK14=1,AM27,AN27)</f>
        <v>（Ⅴ）施設基準要件を満たすために必要な賃上げ額【（Ⅳ）×0.055】</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8"/>
      <c r="AD27" s="379" t="str">
        <f>_xlfn.LET(_xlpm.x,IF(AK23=1,AD26*(AM24/100),AE43*(AN24/100)),IF(_xlpm.x=0,"",0))</f>
        <v/>
      </c>
      <c r="AE27" s="379"/>
      <c r="AF27" s="379"/>
      <c r="AG27" s="379"/>
      <c r="AH27" s="379"/>
      <c r="AI27" s="161" t="s">
        <v>20</v>
      </c>
      <c r="AK27" s="29"/>
      <c r="AL27" s="76"/>
      <c r="AM27" s="111" t="s">
        <v>513</v>
      </c>
      <c r="AN27" s="111" t="s">
        <v>514</v>
      </c>
      <c r="AQ27" s="54"/>
    </row>
    <row r="28" spans="1:43" ht="15" customHeight="1">
      <c r="A28" s="97"/>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2"/>
      <c r="AD28" s="141"/>
      <c r="AE28" s="141"/>
      <c r="AF28" s="141"/>
      <c r="AG28" s="141"/>
      <c r="AH28" s="141"/>
      <c r="AI28" s="140"/>
      <c r="AK28" s="29"/>
      <c r="AL28" s="76"/>
      <c r="AM28" s="111"/>
      <c r="AN28" s="111"/>
      <c r="AQ28" s="54"/>
    </row>
    <row r="29" spans="1:43" s="88" customFormat="1" ht="24.95" customHeight="1">
      <c r="A29" s="160"/>
      <c r="B29" s="158" t="s">
        <v>437</v>
      </c>
      <c r="C29" s="159"/>
      <c r="D29" s="159"/>
      <c r="E29" s="159"/>
      <c r="F29" s="159"/>
      <c r="G29" s="159"/>
      <c r="H29" s="159"/>
      <c r="I29" s="159"/>
      <c r="J29" s="159"/>
      <c r="K29" s="159"/>
      <c r="L29" s="159"/>
      <c r="M29" s="159"/>
      <c r="N29" s="157"/>
      <c r="O29" s="157"/>
      <c r="P29" s="157"/>
      <c r="Q29" s="157"/>
      <c r="R29" s="157"/>
      <c r="S29" s="157"/>
      <c r="T29" s="157"/>
      <c r="U29" s="157"/>
      <c r="V29" s="157"/>
      <c r="W29" s="157"/>
      <c r="X29" s="157"/>
      <c r="Y29" s="157"/>
      <c r="Z29" s="157"/>
      <c r="AA29" s="157"/>
      <c r="AB29" s="156"/>
      <c r="AC29" s="156"/>
      <c r="AD29" s="156"/>
      <c r="AE29" s="156"/>
      <c r="AF29" s="156"/>
      <c r="AG29" s="156"/>
      <c r="AH29" s="156"/>
      <c r="AK29" s="155"/>
      <c r="AL29" s="154"/>
      <c r="AM29" s="153"/>
      <c r="AN29" s="153"/>
      <c r="AO29" s="54"/>
      <c r="AP29" s="54"/>
    </row>
    <row r="30" spans="1:43" s="88" customFormat="1" ht="24.95" customHeight="1" thickBot="1">
      <c r="A30" s="160"/>
      <c r="B30" s="158"/>
      <c r="C30" s="159"/>
      <c r="D30" s="159"/>
      <c r="E30" s="159"/>
      <c r="F30" s="159"/>
      <c r="G30" s="159"/>
      <c r="H30" s="159"/>
      <c r="I30" s="159"/>
      <c r="J30" s="159"/>
      <c r="K30" s="159"/>
      <c r="L30" s="159"/>
      <c r="M30" s="159"/>
      <c r="N30" s="157"/>
      <c r="O30" s="158" t="s">
        <v>197</v>
      </c>
      <c r="P30" s="157"/>
      <c r="Q30" s="157"/>
      <c r="R30" s="157"/>
      <c r="S30" s="157"/>
      <c r="T30" s="157"/>
      <c r="U30" s="157"/>
      <c r="V30" s="157"/>
      <c r="W30" s="157"/>
      <c r="X30" s="157"/>
      <c r="Y30" s="157"/>
      <c r="Z30" s="157"/>
      <c r="AA30" s="157"/>
      <c r="AB30" s="156"/>
      <c r="AC30" s="156"/>
      <c r="AD30" s="156"/>
      <c r="AE30" s="156"/>
      <c r="AF30" s="156"/>
      <c r="AG30" s="156"/>
      <c r="AH30" s="156"/>
      <c r="AK30" s="155"/>
      <c r="AL30" s="154"/>
      <c r="AM30" s="153"/>
      <c r="AN30" s="153"/>
      <c r="AO30" s="54"/>
      <c r="AP30" s="54"/>
    </row>
    <row r="31" spans="1:43" s="88" customFormat="1" ht="35.1" customHeight="1">
      <c r="A31" s="97"/>
      <c r="B31" s="276" t="s">
        <v>509</v>
      </c>
      <c r="C31" s="152"/>
      <c r="D31" s="151"/>
      <c r="E31" s="151"/>
      <c r="F31" s="151"/>
      <c r="G31" s="151"/>
      <c r="H31" s="151"/>
      <c r="I31" s="151"/>
      <c r="J31" s="151"/>
      <c r="K31" s="151"/>
      <c r="L31" s="151"/>
      <c r="M31" s="277" t="s">
        <v>431</v>
      </c>
      <c r="N31" s="277"/>
      <c r="O31" s="277"/>
      <c r="P31" s="277"/>
      <c r="Q31" s="382" t="str">
        <f>_xlfn.TEXTJOIN("／",TRUE,IF(AK11,AP23,""),IF(AK12,AQ23,""))</f>
        <v/>
      </c>
      <c r="R31" s="382"/>
      <c r="S31" s="382"/>
      <c r="T31" s="382"/>
      <c r="U31" s="382"/>
      <c r="V31" s="382"/>
      <c r="W31" s="382"/>
      <c r="X31" s="382"/>
      <c r="Y31" s="382"/>
      <c r="Z31" s="382"/>
      <c r="AA31" s="273" t="s">
        <v>432</v>
      </c>
      <c r="AB31" s="381" t="s">
        <v>16</v>
      </c>
      <c r="AC31" s="381"/>
      <c r="AD31" s="376"/>
      <c r="AE31" s="376"/>
      <c r="AF31" s="264" t="s">
        <v>107</v>
      </c>
      <c r="AG31" s="376"/>
      <c r="AH31" s="376"/>
      <c r="AI31" s="244" t="s">
        <v>23</v>
      </c>
      <c r="AJ31" s="29"/>
      <c r="AK31" s="155">
        <f>IF(DATE(2018+AD31,AG31,1) &lt;= DATE(2018+9,5,1),1,2)</f>
        <v>1</v>
      </c>
      <c r="AL31" s="96" t="s">
        <v>523</v>
      </c>
      <c r="AM31" s="259"/>
      <c r="AN31" s="111"/>
      <c r="AO31" s="54"/>
      <c r="AP31" s="54"/>
    </row>
    <row r="32" spans="1:43" ht="35.1" customHeight="1">
      <c r="A32" s="97"/>
      <c r="B32" s="262" t="s">
        <v>512</v>
      </c>
      <c r="C32" s="149"/>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7"/>
      <c r="AC32" s="260"/>
      <c r="AD32" s="383"/>
      <c r="AE32" s="383"/>
      <c r="AF32" s="383"/>
      <c r="AG32" s="383"/>
      <c r="AH32" s="383"/>
      <c r="AI32" s="261" t="s">
        <v>21</v>
      </c>
      <c r="AK32" s="29"/>
      <c r="AL32" s="96" t="s">
        <v>524</v>
      </c>
      <c r="AM32" s="150" t="s">
        <v>515</v>
      </c>
      <c r="AN32" s="150" t="s">
        <v>516</v>
      </c>
      <c r="AQ32" s="54"/>
    </row>
    <row r="33" spans="1:45" ht="35.1" customHeight="1">
      <c r="A33" s="97"/>
      <c r="B33" s="374" t="s">
        <v>518</v>
      </c>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8"/>
      <c r="AE33" s="378"/>
      <c r="AF33" s="378"/>
      <c r="AG33" s="378"/>
      <c r="AH33" s="378"/>
      <c r="AI33" s="146" t="s">
        <v>20</v>
      </c>
      <c r="AK33" s="29"/>
      <c r="AL33" s="76"/>
      <c r="AN33" s="22"/>
      <c r="AQ33" s="54"/>
    </row>
    <row r="34" spans="1:45" ht="35.1" customHeight="1">
      <c r="A34" s="97"/>
      <c r="B34" s="372" t="s">
        <v>511</v>
      </c>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8"/>
      <c r="AE34" s="378"/>
      <c r="AF34" s="378"/>
      <c r="AG34" s="378"/>
      <c r="AH34" s="378"/>
      <c r="AI34" s="145" t="s">
        <v>20</v>
      </c>
      <c r="AK34" s="29"/>
      <c r="AL34" s="76"/>
      <c r="AN34" s="22"/>
      <c r="AQ34" s="54"/>
    </row>
    <row r="35" spans="1:45" ht="35.1" customHeight="1" thickBot="1">
      <c r="A35" s="97"/>
      <c r="B35" s="385" t="str">
        <f>IF(AK14=1,AM32,AN32)</f>
        <v>（Ⅴ）施設基準要件を満たすために必要な賃上げ額【（Ⅳ）×0.08】</v>
      </c>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7" t="str">
        <f>_xlfn.LET(_xlpm.x,IF(AK31=1,AD34*(AM25/100),AE43*(AN25/100)),IF(_xlpm.x=0,"",_xlpm.x))</f>
        <v/>
      </c>
      <c r="AE35" s="387"/>
      <c r="AF35" s="387"/>
      <c r="AG35" s="387"/>
      <c r="AH35" s="387"/>
      <c r="AI35" s="144" t="s">
        <v>20</v>
      </c>
      <c r="AK35" s="29"/>
      <c r="AL35" s="76"/>
      <c r="AN35" s="22"/>
      <c r="AQ35" s="54"/>
    </row>
    <row r="36" spans="1:45" ht="15" customHeight="1">
      <c r="A36" s="97"/>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2"/>
      <c r="AD36" s="141"/>
      <c r="AE36" s="141"/>
      <c r="AF36" s="141"/>
      <c r="AG36" s="141"/>
      <c r="AH36" s="141"/>
      <c r="AI36" s="140"/>
      <c r="AK36" s="29"/>
      <c r="AL36" s="76"/>
      <c r="AN36" s="22"/>
      <c r="AQ36" s="54"/>
    </row>
    <row r="37" spans="1:45" ht="24.95" customHeight="1">
      <c r="A37" s="23"/>
      <c r="B37" s="83" t="s">
        <v>209</v>
      </c>
      <c r="D37" s="85"/>
      <c r="E37" s="85"/>
      <c r="H37" s="85"/>
      <c r="I37" s="22"/>
      <c r="J37" s="22"/>
      <c r="K37" s="22"/>
      <c r="L37" s="22"/>
      <c r="M37" s="22"/>
      <c r="N37" s="22"/>
      <c r="O37" s="22"/>
      <c r="P37" s="22"/>
      <c r="Q37" s="22"/>
      <c r="R37" s="22"/>
      <c r="S37" s="85"/>
      <c r="AE37" s="139"/>
      <c r="AF37" s="139"/>
      <c r="AG37" s="139"/>
      <c r="AH37" s="139"/>
      <c r="AI37" s="139"/>
      <c r="AJ37" s="139"/>
      <c r="AK37" s="139"/>
    </row>
    <row r="38" spans="1:45" ht="24.95" customHeight="1">
      <c r="A38" s="23"/>
      <c r="B38" s="83"/>
      <c r="D38" s="85"/>
      <c r="E38" s="85"/>
      <c r="H38" s="85"/>
      <c r="I38" s="22"/>
      <c r="J38" s="22"/>
      <c r="K38" s="22"/>
      <c r="L38" s="22"/>
      <c r="N38" s="22"/>
      <c r="O38" s="22"/>
      <c r="P38" s="22" t="s">
        <v>439</v>
      </c>
      <c r="R38" s="22"/>
      <c r="S38" s="85"/>
      <c r="AE38" s="139"/>
      <c r="AF38" s="139"/>
      <c r="AG38" s="139"/>
      <c r="AH38" s="139"/>
      <c r="AI38" s="139"/>
      <c r="AJ38" s="139"/>
      <c r="AK38" s="139"/>
    </row>
    <row r="39" spans="1:45" ht="24.95" customHeight="1">
      <c r="A39" s="23"/>
      <c r="B39" s="83"/>
      <c r="D39" s="85"/>
      <c r="G39" s="83" t="s">
        <v>517</v>
      </c>
      <c r="I39" s="22"/>
      <c r="K39" s="22"/>
      <c r="L39" s="22"/>
      <c r="M39" s="22"/>
      <c r="N39" s="22"/>
      <c r="O39" s="22"/>
      <c r="P39" s="22"/>
      <c r="Q39" s="22"/>
      <c r="R39" s="22"/>
      <c r="S39" s="85"/>
      <c r="V39" s="137" t="s">
        <v>438</v>
      </c>
      <c r="X39" s="388" t="str">
        <f>IFERROR((AD25+AD33)-((AD26+AD27)+(AD34+AD35)),"")</f>
        <v/>
      </c>
      <c r="Y39" s="388"/>
      <c r="Z39" s="388"/>
      <c r="AA39" s="388"/>
      <c r="AB39" s="388"/>
      <c r="AC39" s="388"/>
      <c r="AD39" s="388"/>
      <c r="AE39" s="85" t="s">
        <v>20</v>
      </c>
    </row>
    <row r="40" spans="1:45" ht="30" customHeight="1">
      <c r="A40" s="97"/>
      <c r="B40" s="265"/>
      <c r="D40" s="266"/>
      <c r="E40" s="265" t="s">
        <v>440</v>
      </c>
      <c r="F40" s="265"/>
      <c r="H40" s="266"/>
      <c r="I40" s="266"/>
      <c r="R40" s="266"/>
      <c r="S40" s="266"/>
      <c r="AK40" s="29"/>
      <c r="AL40" s="29"/>
      <c r="AM40" s="76"/>
      <c r="AO40" s="22"/>
      <c r="AQ40" s="54"/>
      <c r="AR40" s="54"/>
      <c r="AS40" s="54"/>
    </row>
    <row r="41" spans="1:45" ht="24.95" customHeight="1">
      <c r="A41" s="97" t="s">
        <v>4</v>
      </c>
      <c r="B41" s="83" t="s">
        <v>196</v>
      </c>
      <c r="D41" s="85"/>
      <c r="E41" s="85"/>
      <c r="H41" s="85"/>
      <c r="I41" s="85"/>
      <c r="R41" s="85"/>
      <c r="S41" s="85"/>
    </row>
    <row r="42" spans="1:45" ht="24.95" customHeight="1">
      <c r="A42" s="23"/>
      <c r="B42" s="138" t="s">
        <v>210</v>
      </c>
      <c r="D42" s="85"/>
      <c r="E42" s="85"/>
      <c r="H42" s="85"/>
      <c r="I42" s="22"/>
      <c r="J42" s="22"/>
      <c r="K42" s="22"/>
      <c r="L42" s="22"/>
      <c r="M42" s="22"/>
      <c r="N42" s="22"/>
      <c r="O42" s="22"/>
      <c r="P42" s="22"/>
      <c r="Q42" s="22"/>
      <c r="R42" s="22"/>
      <c r="S42" s="85"/>
      <c r="Z42" s="137" t="s">
        <v>211</v>
      </c>
    </row>
    <row r="43" spans="1:45" ht="24.95" customHeight="1">
      <c r="A43" s="23"/>
      <c r="D43" s="85"/>
      <c r="E43" s="85"/>
      <c r="H43" s="85"/>
      <c r="I43" s="22"/>
      <c r="J43" s="22"/>
      <c r="K43" s="22"/>
      <c r="L43" s="22"/>
      <c r="M43" s="138" t="s">
        <v>195</v>
      </c>
      <c r="N43" s="22"/>
      <c r="O43" s="22"/>
      <c r="P43" s="22"/>
      <c r="R43" s="22"/>
      <c r="S43" s="85"/>
      <c r="Z43" s="137"/>
    </row>
    <row r="44" spans="1:45" ht="24.95" customHeight="1">
      <c r="A44" s="23"/>
      <c r="B44" s="138" t="s">
        <v>212</v>
      </c>
      <c r="D44" s="85"/>
      <c r="E44" s="85"/>
      <c r="H44" s="85"/>
      <c r="I44" s="22"/>
      <c r="J44" s="22"/>
      <c r="K44" s="22"/>
      <c r="L44" s="22"/>
      <c r="M44" s="22"/>
      <c r="N44" s="22"/>
      <c r="O44" s="22"/>
      <c r="P44" s="22"/>
      <c r="Q44" s="22"/>
      <c r="R44" s="22"/>
      <c r="S44" s="85"/>
      <c r="Z44" s="137" t="str">
        <f>IF(AK14=1,"注７","注８")</f>
        <v>注７</v>
      </c>
    </row>
    <row r="45" spans="1:45" ht="24.95" customHeight="1">
      <c r="A45" s="23"/>
      <c r="D45" s="83" t="s">
        <v>194</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384" t="str">
        <f>IF(X39&gt;=0,"算定可能","算定不可")</f>
        <v>算定可能</v>
      </c>
      <c r="N46" s="384"/>
      <c r="O46" s="384"/>
      <c r="P46" s="384"/>
      <c r="Q46" s="384"/>
      <c r="R46" s="384"/>
      <c r="S46" s="384"/>
      <c r="T46" s="85"/>
    </row>
    <row r="47" spans="1:45" ht="24.95" customHeight="1">
      <c r="A47" s="23"/>
      <c r="B47" s="83"/>
      <c r="D47" s="85"/>
      <c r="E47" s="85"/>
      <c r="H47" s="85"/>
      <c r="I47" s="22"/>
      <c r="J47" s="22"/>
      <c r="K47" s="22"/>
      <c r="L47" s="22"/>
      <c r="M47" s="112"/>
      <c r="N47" s="112"/>
      <c r="O47" s="112"/>
      <c r="P47" s="112"/>
      <c r="Q47" s="112"/>
      <c r="R47" s="112"/>
      <c r="S47" s="112"/>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6"/>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5"/>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5"/>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5"/>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4"/>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4"/>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Kvre7yWcIy+1cpBgfpe4XFQrC47rKA6PcvlFE9WuNeM3N7lSUCds/McMBYgorj0XVVO0yTXsWa/XklB33F0eIA==" saltValue="EiOKTrl7VahUFXPTmwoZUA==" spinCount="100000" sheet="1" objects="1" scenarios="1"/>
  <mergeCells count="47">
    <mergeCell ref="W2:Z2"/>
    <mergeCell ref="AA2:AJ2"/>
    <mergeCell ref="B4:E4"/>
    <mergeCell ref="F4:O4"/>
    <mergeCell ref="W4:Z4"/>
    <mergeCell ref="AA4:AJ4"/>
    <mergeCell ref="W3:Z3"/>
    <mergeCell ref="AA3:AJ3"/>
    <mergeCell ref="AD32:AH32"/>
    <mergeCell ref="M46:S46"/>
    <mergeCell ref="AD33:AH33"/>
    <mergeCell ref="AD34:AH34"/>
    <mergeCell ref="B35:AC35"/>
    <mergeCell ref="AD35:AH35"/>
    <mergeCell ref="X39:AD39"/>
    <mergeCell ref="B33:AC33"/>
    <mergeCell ref="B34:AC34"/>
    <mergeCell ref="BI11:BI12"/>
    <mergeCell ref="BJ11:BK12"/>
    <mergeCell ref="BL11:BL12"/>
    <mergeCell ref="G14:H14"/>
    <mergeCell ref="K14:L14"/>
    <mergeCell ref="AZ11:AZ12"/>
    <mergeCell ref="BA11:BB12"/>
    <mergeCell ref="BC11:BC12"/>
    <mergeCell ref="BD11:BE12"/>
    <mergeCell ref="BF11:BF12"/>
    <mergeCell ref="AY11:AY12"/>
    <mergeCell ref="B7:K7"/>
    <mergeCell ref="B6:K6"/>
    <mergeCell ref="L6:X6"/>
    <mergeCell ref="L7:X7"/>
    <mergeCell ref="BG11:BH12"/>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s>
  <phoneticPr fontId="1"/>
  <conditionalFormatting sqref="A40:AK40">
    <cfRule type="expression" dxfId="8" priority="1">
      <formula>$AL$28=TRUE</formula>
    </cfRule>
    <cfRule type="expression" dxfId="7" priority="2">
      <formula>$AL$26=TRUE</formula>
    </cfRule>
    <cfRule type="expression" dxfId="6" priority="3">
      <formula>$AL$22=TRUE</formula>
    </cfRule>
  </conditionalFormatting>
  <conditionalFormatting sqref="G12:AE12">
    <cfRule type="expression" dxfId="5" priority="41">
      <formula>OR(#REF!=TRUE,#REF!=TRUE)</formula>
    </cfRule>
  </conditionalFormatting>
  <conditionalFormatting sqref="AB18:AF18">
    <cfRule type="containsText" dxfId="4" priority="26" operator="containsText" text="問題あり">
      <formula>NOT(ISERROR(SEARCH("問題あり",AB18)))</formula>
    </cfRule>
  </conditionalFormatting>
  <conditionalFormatting sqref="AB20:AF20">
    <cfRule type="containsText" dxfId="3" priority="25" operator="containsText" text="問題あり">
      <formula>NOT(ISERROR(SEARCH("問題あり",AB20)))</formula>
    </cfRule>
  </conditionalFormatting>
  <dataValidations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L77"/>
  <sheetViews>
    <sheetView showGridLines="0" view="pageBreakPreview" zoomScale="85" zoomScaleNormal="100" zoomScaleSheetLayoutView="85" workbookViewId="0"/>
  </sheetViews>
  <sheetFormatPr defaultRowHeight="17.25" outlineLevelCol="1"/>
  <cols>
    <col min="1" max="5" width="3.625" style="29" customWidth="1"/>
    <col min="6" max="6" width="3.625" style="131"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4" width="3.625" style="29" hidden="1" customWidth="1" outlineLevel="1"/>
    <col min="45" max="45" width="3.625" style="29" customWidth="1" collapsed="1"/>
    <col min="46" max="49" width="3.625" style="29" customWidth="1"/>
    <col min="50" max="16384" width="9" style="29"/>
  </cols>
  <sheetData>
    <row r="1" spans="1:64" ht="24.75" customHeight="1">
      <c r="A1" s="22" t="s">
        <v>273</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64" ht="42" customHeight="1">
      <c r="A2" s="389" t="s">
        <v>529</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row>
    <row r="3" spans="1:64"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4" ht="30" customHeight="1">
      <c r="A4" s="65" t="s">
        <v>111</v>
      </c>
      <c r="B4" s="131"/>
      <c r="C4" s="126"/>
      <c r="D4" s="126"/>
      <c r="E4" s="126"/>
      <c r="F4" s="132"/>
      <c r="G4" s="27"/>
      <c r="H4" s="126"/>
      <c r="I4" s="126"/>
      <c r="J4" s="126"/>
      <c r="K4" s="126"/>
      <c r="L4" s="126"/>
      <c r="M4" s="66"/>
      <c r="N4" s="66"/>
      <c r="O4" s="66"/>
      <c r="P4" s="66"/>
      <c r="Q4" s="66"/>
      <c r="R4" s="66"/>
      <c r="S4" s="66"/>
      <c r="T4" s="66"/>
      <c r="U4" s="66"/>
      <c r="V4" s="66"/>
      <c r="W4" s="66"/>
      <c r="X4" s="66"/>
      <c r="Y4" s="126"/>
      <c r="Z4" s="126"/>
      <c r="AA4" s="126"/>
      <c r="AB4" s="126"/>
      <c r="AC4" s="126"/>
      <c r="AD4" s="126"/>
      <c r="AE4" s="126"/>
      <c r="AF4" s="126"/>
      <c r="AG4" s="33"/>
      <c r="AH4" s="33"/>
      <c r="AI4" s="33"/>
      <c r="AJ4" s="33"/>
      <c r="AK4" s="29"/>
      <c r="AL4" s="67"/>
      <c r="AM4" s="68"/>
      <c r="AN4" s="67"/>
      <c r="AO4" s="29"/>
      <c r="AP4" s="29"/>
      <c r="AR4" s="69"/>
      <c r="AS4" s="22"/>
      <c r="AT4" s="22"/>
      <c r="AU4" s="22"/>
      <c r="AV4" s="22"/>
      <c r="AW4" s="22"/>
      <c r="AX4" s="22"/>
      <c r="AY4" s="22"/>
      <c r="AZ4" s="22"/>
      <c r="BA4" s="22"/>
      <c r="BB4" s="22"/>
    </row>
    <row r="5" spans="1:64" ht="24.95" customHeight="1">
      <c r="A5" s="23" t="s">
        <v>0</v>
      </c>
      <c r="B5" s="318" t="s">
        <v>116</v>
      </c>
      <c r="C5" s="318"/>
      <c r="D5" s="318"/>
      <c r="E5" s="318"/>
      <c r="F5" s="318"/>
      <c r="G5" s="318"/>
      <c r="H5" s="318"/>
      <c r="I5" s="318"/>
      <c r="J5" s="318"/>
      <c r="K5" s="318"/>
      <c r="L5" s="319" t="str">
        <f>IF(ステーションコード="","",ステーションコード)</f>
        <v/>
      </c>
      <c r="M5" s="319"/>
      <c r="N5" s="319"/>
      <c r="O5" s="319"/>
      <c r="P5" s="319"/>
      <c r="Q5" s="319"/>
      <c r="R5" s="319"/>
      <c r="S5" s="319"/>
      <c r="T5" s="319"/>
      <c r="U5" s="319"/>
      <c r="V5" s="319"/>
      <c r="W5" s="319"/>
      <c r="X5" s="319"/>
    </row>
    <row r="6" spans="1:64" ht="24.95" customHeight="1">
      <c r="B6" s="318" t="s">
        <v>32</v>
      </c>
      <c r="C6" s="318"/>
      <c r="D6" s="318"/>
      <c r="E6" s="318"/>
      <c r="F6" s="318"/>
      <c r="G6" s="318"/>
      <c r="H6" s="318"/>
      <c r="I6" s="318"/>
      <c r="J6" s="318"/>
      <c r="K6" s="318"/>
      <c r="L6" s="321" t="str">
        <f>IF(ステーション名="","",ステーション名)</f>
        <v/>
      </c>
      <c r="M6" s="321"/>
      <c r="N6" s="321"/>
      <c r="O6" s="321"/>
      <c r="P6" s="321"/>
      <c r="Q6" s="321"/>
      <c r="R6" s="321"/>
      <c r="S6" s="321"/>
      <c r="T6" s="321"/>
      <c r="U6" s="321"/>
      <c r="V6" s="321"/>
      <c r="W6" s="321"/>
      <c r="X6" s="321"/>
    </row>
    <row r="7" spans="1:64" ht="15" customHeight="1">
      <c r="A7" s="23"/>
      <c r="B7" s="131"/>
      <c r="D7" s="127"/>
      <c r="E7" s="127"/>
      <c r="G7" s="127"/>
      <c r="H7" s="127"/>
      <c r="I7" s="127"/>
      <c r="J7" s="127"/>
      <c r="K7" s="127"/>
      <c r="L7" s="127"/>
      <c r="M7" s="127"/>
      <c r="N7" s="127"/>
      <c r="O7" s="127"/>
      <c r="P7" s="127"/>
      <c r="Q7" s="127"/>
      <c r="R7" s="127"/>
      <c r="S7" s="127"/>
    </row>
    <row r="8" spans="1:64" ht="15" customHeight="1">
      <c r="A8" s="23"/>
      <c r="B8" s="127"/>
      <c r="C8" s="127"/>
      <c r="D8" s="127"/>
      <c r="E8" s="127"/>
      <c r="F8" s="96"/>
      <c r="G8" s="131"/>
      <c r="H8" s="127"/>
      <c r="X8" s="131"/>
      <c r="Y8" s="131"/>
      <c r="AK8" s="54"/>
      <c r="AX8" s="127"/>
      <c r="AY8" s="127"/>
      <c r="AZ8" s="128"/>
      <c r="BA8" s="127"/>
      <c r="BB8" s="127"/>
      <c r="BC8" s="128"/>
      <c r="BD8" s="127"/>
      <c r="BE8" s="127"/>
      <c r="BF8" s="128"/>
      <c r="BG8" s="127"/>
      <c r="BH8" s="127"/>
      <c r="BI8" s="128"/>
      <c r="BJ8" s="127"/>
      <c r="BK8" s="127"/>
      <c r="BL8" s="127"/>
    </row>
    <row r="9" spans="1:64" s="22" customFormat="1" ht="30" customHeight="1">
      <c r="A9" s="23"/>
      <c r="B9" s="131" t="s">
        <v>526</v>
      </c>
      <c r="C9" s="127"/>
      <c r="D9" s="127"/>
      <c r="E9" s="127"/>
      <c r="F9" s="131"/>
      <c r="J9" s="22" t="s">
        <v>16</v>
      </c>
      <c r="L9" s="128"/>
      <c r="M9" s="22" t="s">
        <v>17</v>
      </c>
      <c r="N9" s="396"/>
      <c r="O9" s="396"/>
      <c r="P9" s="127" t="s">
        <v>107</v>
      </c>
      <c r="Q9" s="28"/>
      <c r="R9" s="28"/>
      <c r="S9" s="28"/>
      <c r="T9" s="127"/>
      <c r="U9" s="127"/>
      <c r="V9" s="127"/>
      <c r="W9" s="127"/>
      <c r="X9" s="127"/>
      <c r="Y9" s="127"/>
      <c r="Z9" s="127"/>
      <c r="AA9" s="127"/>
      <c r="AB9" s="127"/>
      <c r="AG9" s="101"/>
      <c r="AH9" s="102"/>
      <c r="AI9" s="127"/>
      <c r="AK9" s="22">
        <f>IF(DATE(2018+L9,N9,1) &lt;= DATE(2018+9,5,1),1,2)</f>
        <v>1</v>
      </c>
      <c r="AM9" s="22" t="s">
        <v>128</v>
      </c>
    </row>
    <row r="10" spans="1:64" ht="24.95" customHeight="1">
      <c r="A10" s="97"/>
      <c r="B10" s="131"/>
      <c r="C10" s="131" t="s">
        <v>129</v>
      </c>
      <c r="D10" s="127"/>
      <c r="E10" s="127"/>
      <c r="H10" s="127"/>
      <c r="I10" s="127"/>
      <c r="R10" s="127"/>
      <c r="S10" s="127"/>
      <c r="AM10" s="22" t="s">
        <v>130</v>
      </c>
    </row>
    <row r="11" spans="1:64" ht="15" customHeight="1">
      <c r="A11" s="97"/>
      <c r="B11" s="131"/>
      <c r="D11" s="127"/>
      <c r="E11" s="127"/>
      <c r="H11" s="127"/>
      <c r="I11" s="127"/>
      <c r="R11" s="127"/>
      <c r="S11" s="127"/>
      <c r="AM11" s="22"/>
    </row>
    <row r="12" spans="1:64" s="22" customFormat="1" ht="30" customHeight="1">
      <c r="A12" s="23"/>
      <c r="B12" s="131" t="s">
        <v>527</v>
      </c>
      <c r="C12" s="127"/>
      <c r="D12" s="127"/>
      <c r="E12" s="127"/>
      <c r="F12" s="131"/>
      <c r="J12" s="22" t="s">
        <v>16</v>
      </c>
      <c r="L12" s="100"/>
      <c r="M12" s="22" t="s">
        <v>17</v>
      </c>
      <c r="N12" s="396"/>
      <c r="O12" s="396"/>
      <c r="P12" s="22" t="s">
        <v>107</v>
      </c>
      <c r="Q12" s="28"/>
      <c r="R12" s="28"/>
      <c r="S12" s="28"/>
      <c r="T12" s="127"/>
      <c r="U12" s="127"/>
      <c r="V12" s="127"/>
      <c r="W12" s="127"/>
      <c r="X12" s="127"/>
      <c r="Y12" s="127"/>
      <c r="Z12" s="127"/>
      <c r="AA12" s="127"/>
      <c r="AB12" s="127"/>
      <c r="AG12" s="101"/>
      <c r="AH12" s="102"/>
      <c r="AI12" s="127"/>
      <c r="AK12" s="22">
        <f>IF(DATE(2018+L12,N12,1) &lt;= DATE(2018+9,5,1),1,2)</f>
        <v>1</v>
      </c>
      <c r="AM12" s="22" t="s">
        <v>128</v>
      </c>
    </row>
    <row r="13" spans="1:64" ht="30" customHeight="1">
      <c r="A13" s="97"/>
      <c r="B13" s="131"/>
      <c r="C13" s="131" t="s">
        <v>131</v>
      </c>
      <c r="D13" s="127"/>
      <c r="E13" s="127"/>
      <c r="H13" s="127"/>
      <c r="I13" s="127"/>
      <c r="R13" s="127"/>
      <c r="S13" s="127"/>
      <c r="AM13" s="22" t="s">
        <v>130</v>
      </c>
    </row>
    <row r="14" spans="1:64" ht="15" customHeight="1">
      <c r="A14" s="97"/>
      <c r="B14" s="131"/>
      <c r="D14" s="127"/>
      <c r="E14" s="127"/>
      <c r="H14" s="127"/>
      <c r="I14" s="127"/>
      <c r="R14" s="127"/>
      <c r="S14" s="127"/>
      <c r="AM14" s="22"/>
    </row>
    <row r="15" spans="1:64" ht="24.95" customHeight="1">
      <c r="A15" s="23" t="s">
        <v>1</v>
      </c>
      <c r="B15" s="131" t="s">
        <v>132</v>
      </c>
      <c r="D15" s="127"/>
      <c r="E15" s="127"/>
      <c r="H15" s="127"/>
      <c r="I15" s="127"/>
      <c r="R15" s="127"/>
      <c r="S15" s="127"/>
    </row>
    <row r="16" spans="1:64" ht="24.95" customHeight="1">
      <c r="A16" s="23"/>
      <c r="B16" s="131" t="s">
        <v>631</v>
      </c>
      <c r="C16" s="131"/>
      <c r="D16" s="127"/>
      <c r="E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K16" s="171"/>
      <c r="AQ16" s="54"/>
      <c r="AR16" s="54"/>
      <c r="AS16" s="54"/>
      <c r="AT16" s="54"/>
    </row>
    <row r="17" spans="1:42" ht="24.95" customHeight="1" thickBot="1">
      <c r="A17" s="23"/>
      <c r="B17" s="131"/>
      <c r="C17" s="29" t="s">
        <v>664</v>
      </c>
      <c r="D17" s="127"/>
      <c r="E17" s="127"/>
      <c r="H17" s="127"/>
      <c r="I17" s="127"/>
      <c r="J17" s="127"/>
      <c r="K17" s="127"/>
      <c r="L17" s="127"/>
      <c r="M17" s="127"/>
      <c r="N17" s="127"/>
      <c r="O17" s="127"/>
      <c r="P17" s="127"/>
      <c r="Q17" s="127"/>
      <c r="R17" s="127"/>
      <c r="S17" s="127"/>
      <c r="AK17" s="29"/>
      <c r="AL17" s="29"/>
      <c r="AM17" s="29"/>
      <c r="AN17" s="29"/>
      <c r="AO17" s="29"/>
      <c r="AP17" s="29"/>
    </row>
    <row r="18" spans="1:42" ht="24.95" customHeight="1" thickTop="1" thickBot="1">
      <c r="A18" s="23"/>
      <c r="C18" s="131"/>
      <c r="D18" s="127"/>
      <c r="E18" s="127"/>
      <c r="G18" s="127"/>
      <c r="H18" s="127"/>
      <c r="I18" s="127"/>
      <c r="J18" s="127"/>
      <c r="K18" s="127"/>
      <c r="L18" s="127"/>
      <c r="M18" s="390"/>
      <c r="N18" s="391"/>
      <c r="O18" s="391"/>
      <c r="P18" s="391"/>
      <c r="Q18" s="391"/>
      <c r="R18" s="391"/>
      <c r="S18" s="392"/>
      <c r="T18" s="127" t="s">
        <v>10</v>
      </c>
      <c r="AK18" s="29"/>
      <c r="AL18" s="65"/>
      <c r="AM18" s="29"/>
      <c r="AN18" s="29"/>
      <c r="AO18" s="29"/>
      <c r="AP18" s="29"/>
    </row>
    <row r="19" spans="1:42" ht="15" customHeight="1" thickTop="1">
      <c r="A19" s="23"/>
      <c r="B19" s="131"/>
      <c r="D19" s="127"/>
      <c r="E19" s="127"/>
      <c r="H19" s="127"/>
      <c r="I19" s="127"/>
      <c r="J19" s="127"/>
      <c r="K19" s="127"/>
      <c r="L19" s="127"/>
      <c r="M19" s="127"/>
      <c r="N19" s="127"/>
      <c r="O19" s="127"/>
      <c r="P19" s="127"/>
      <c r="Q19" s="127"/>
      <c r="R19" s="127"/>
      <c r="S19" s="127"/>
      <c r="AK19" s="29"/>
      <c r="AL19" s="29"/>
      <c r="AM19" s="29"/>
      <c r="AN19" s="29"/>
      <c r="AO19" s="29"/>
      <c r="AP19" s="29"/>
    </row>
    <row r="20" spans="1:42" ht="24.95" customHeight="1">
      <c r="A20" s="23"/>
      <c r="B20" s="131"/>
      <c r="C20" s="29" t="s">
        <v>663</v>
      </c>
      <c r="D20" s="127"/>
      <c r="E20" s="127"/>
      <c r="H20" s="127"/>
      <c r="I20" s="127"/>
      <c r="J20" s="127"/>
      <c r="K20" s="127"/>
      <c r="L20" s="127"/>
      <c r="M20" s="127"/>
      <c r="N20" s="127"/>
      <c r="O20" s="127"/>
      <c r="P20" s="127"/>
      <c r="Q20" s="127"/>
      <c r="R20" s="127"/>
      <c r="S20" s="127"/>
      <c r="AK20" s="29"/>
      <c r="AL20" s="29"/>
      <c r="AM20" s="29"/>
      <c r="AN20" s="29"/>
      <c r="AO20" s="29"/>
      <c r="AP20" s="29"/>
    </row>
    <row r="21" spans="1:42" ht="24.95" customHeight="1">
      <c r="A21" s="23"/>
      <c r="C21" s="131"/>
      <c r="D21" s="127"/>
      <c r="E21" s="127"/>
      <c r="G21" s="127"/>
      <c r="H21" s="127"/>
      <c r="I21" s="127"/>
      <c r="J21" s="127"/>
      <c r="K21" s="127"/>
      <c r="L21" s="127"/>
      <c r="M21" s="322"/>
      <c r="N21" s="322"/>
      <c r="O21" s="322"/>
      <c r="P21" s="322"/>
      <c r="Q21" s="322"/>
      <c r="R21" s="322"/>
      <c r="S21" s="322"/>
      <c r="T21" s="127" t="s">
        <v>10</v>
      </c>
      <c r="AK21" s="29"/>
      <c r="AL21" s="29"/>
      <c r="AM21" s="29"/>
      <c r="AN21" s="29"/>
      <c r="AO21" s="29"/>
      <c r="AP21" s="29"/>
    </row>
    <row r="22" spans="1:42" ht="15" customHeight="1">
      <c r="A22" s="23"/>
      <c r="B22" s="131"/>
      <c r="D22" s="127"/>
      <c r="E22" s="127"/>
      <c r="H22" s="127"/>
      <c r="I22" s="127"/>
      <c r="J22" s="127"/>
      <c r="K22" s="127"/>
      <c r="L22" s="127"/>
      <c r="M22" s="127"/>
      <c r="N22" s="127"/>
      <c r="O22" s="127"/>
      <c r="P22" s="127"/>
      <c r="Q22" s="127"/>
      <c r="R22" s="127"/>
      <c r="S22" s="127"/>
      <c r="AK22" s="29"/>
      <c r="AL22" s="29"/>
      <c r="AM22" s="29"/>
      <c r="AN22" s="29"/>
      <c r="AO22" s="29"/>
      <c r="AP22" s="29"/>
    </row>
    <row r="23" spans="1:42" ht="24.95" customHeight="1">
      <c r="A23" s="131"/>
      <c r="B23" s="131"/>
      <c r="D23" s="127"/>
      <c r="E23" s="131" t="s">
        <v>630</v>
      </c>
      <c r="H23" s="127"/>
      <c r="I23" s="127"/>
      <c r="J23" s="127"/>
      <c r="K23" s="127"/>
      <c r="L23" s="127"/>
      <c r="M23" s="127"/>
      <c r="N23" s="42"/>
      <c r="O23" s="127"/>
      <c r="P23" s="127"/>
      <c r="Q23" s="127"/>
      <c r="R23" s="127"/>
      <c r="S23" s="127"/>
      <c r="AL23" s="29"/>
      <c r="AM23" s="129"/>
      <c r="AN23" s="29"/>
      <c r="AO23" s="29"/>
      <c r="AP23" s="29"/>
    </row>
    <row r="24" spans="1:42" ht="24.95" customHeight="1">
      <c r="A24" s="23"/>
      <c r="B24" s="131"/>
      <c r="D24" s="127"/>
      <c r="E24" s="127"/>
      <c r="H24" s="127"/>
      <c r="I24" s="22"/>
      <c r="J24" s="22"/>
      <c r="K24" s="22"/>
      <c r="L24" s="22"/>
      <c r="M24" s="22"/>
      <c r="N24" s="22" t="s">
        <v>213</v>
      </c>
      <c r="O24" s="22"/>
      <c r="P24" s="22"/>
      <c r="Q24" s="22"/>
      <c r="R24" s="22"/>
      <c r="S24" s="127"/>
      <c r="AM24" s="96"/>
    </row>
    <row r="25" spans="1:42" ht="15" customHeight="1">
      <c r="A25" s="23"/>
      <c r="B25" s="131"/>
      <c r="D25" s="127"/>
      <c r="E25" s="127"/>
      <c r="H25" s="127"/>
      <c r="I25" s="127"/>
      <c r="J25" s="127"/>
      <c r="K25" s="127"/>
      <c r="L25" s="127"/>
      <c r="M25" s="127"/>
      <c r="N25" s="127"/>
      <c r="O25" s="127"/>
      <c r="P25" s="127"/>
      <c r="Q25" s="127"/>
      <c r="R25" s="127"/>
      <c r="S25" s="127"/>
      <c r="AL25" s="29"/>
      <c r="AM25" s="29"/>
      <c r="AN25" s="29"/>
      <c r="AO25" s="29"/>
      <c r="AP25" s="29"/>
    </row>
    <row r="26" spans="1:42" ht="24.95" customHeight="1" thickBot="1">
      <c r="A26" s="23"/>
      <c r="B26" s="131"/>
      <c r="C26" s="29" t="s">
        <v>665</v>
      </c>
      <c r="D26" s="127"/>
      <c r="E26" s="127"/>
      <c r="H26" s="127"/>
      <c r="I26" s="127"/>
      <c r="J26" s="127"/>
      <c r="K26" s="127"/>
      <c r="L26" s="127"/>
      <c r="M26" s="127"/>
      <c r="N26" s="127"/>
      <c r="O26" s="127"/>
      <c r="P26" s="127"/>
      <c r="Q26" s="127"/>
      <c r="R26" s="127"/>
      <c r="S26" s="127"/>
      <c r="AK26" s="29"/>
      <c r="AL26" s="29"/>
      <c r="AM26" s="29"/>
      <c r="AN26" s="29"/>
      <c r="AO26" s="29"/>
      <c r="AP26" s="29"/>
    </row>
    <row r="27" spans="1:42" ht="24.95" customHeight="1" thickTop="1" thickBot="1">
      <c r="A27" s="23"/>
      <c r="C27" s="131"/>
      <c r="D27" s="127"/>
      <c r="E27" s="127"/>
      <c r="G27" s="127"/>
      <c r="H27" s="127"/>
      <c r="I27" s="127"/>
      <c r="J27" s="127"/>
      <c r="K27" s="127"/>
      <c r="L27" s="127"/>
      <c r="M27" s="393" t="str">
        <f>IFERROR(M18/M21,"")</f>
        <v/>
      </c>
      <c r="N27" s="394"/>
      <c r="O27" s="394"/>
      <c r="P27" s="394"/>
      <c r="Q27" s="394"/>
      <c r="R27" s="394"/>
      <c r="S27" s="395"/>
      <c r="T27" s="127"/>
      <c r="AK27" s="29"/>
      <c r="AL27" s="29"/>
      <c r="AM27" s="29"/>
      <c r="AN27" s="29"/>
      <c r="AO27" s="29"/>
      <c r="AP27" s="29"/>
    </row>
    <row r="28" spans="1:42" ht="9" customHeight="1" thickTop="1">
      <c r="A28" s="23"/>
      <c r="B28" s="131"/>
      <c r="D28" s="127"/>
      <c r="E28" s="127"/>
      <c r="H28" s="127"/>
      <c r="I28" s="127"/>
      <c r="J28" s="127"/>
      <c r="K28" s="127"/>
      <c r="L28" s="127"/>
      <c r="M28" s="127"/>
      <c r="N28" s="127"/>
      <c r="O28" s="127"/>
      <c r="P28" s="127"/>
      <c r="Q28" s="127"/>
      <c r="R28" s="127"/>
      <c r="S28" s="127"/>
      <c r="AK28" s="29"/>
      <c r="AL28" s="29"/>
      <c r="AM28" s="29"/>
      <c r="AN28" s="29"/>
      <c r="AO28" s="29"/>
      <c r="AP28" s="29"/>
    </row>
    <row r="29" spans="1:42" ht="24.95" customHeight="1">
      <c r="A29" s="23"/>
      <c r="B29" s="131" t="s">
        <v>214</v>
      </c>
      <c r="D29" s="127"/>
      <c r="E29" s="127"/>
      <c r="H29" s="127"/>
      <c r="I29" s="22"/>
      <c r="J29" s="22"/>
      <c r="K29" s="22"/>
      <c r="L29" s="22"/>
      <c r="M29" s="22"/>
      <c r="N29" s="22"/>
      <c r="O29" s="22"/>
      <c r="P29" s="22"/>
      <c r="Q29" s="22"/>
      <c r="R29" s="22"/>
      <c r="S29" s="127"/>
    </row>
    <row r="30" spans="1:42" ht="24.95" customHeight="1">
      <c r="A30" s="23"/>
      <c r="B30" s="131" t="s">
        <v>215</v>
      </c>
      <c r="D30" s="127"/>
      <c r="E30" s="127"/>
      <c r="H30" s="127"/>
      <c r="I30" s="22"/>
      <c r="J30" s="22"/>
      <c r="K30" s="22"/>
      <c r="L30" s="22"/>
      <c r="M30" s="22"/>
      <c r="N30" s="22"/>
      <c r="O30" s="22"/>
      <c r="P30" s="22"/>
      <c r="Q30" s="22"/>
      <c r="R30" s="22"/>
      <c r="S30" s="127"/>
    </row>
    <row r="31" spans="1:42" ht="24.95" customHeight="1">
      <c r="A31" s="23"/>
      <c r="B31" s="65" t="s">
        <v>219</v>
      </c>
      <c r="D31" s="127"/>
      <c r="E31" s="127"/>
      <c r="H31" s="127"/>
      <c r="I31" s="127"/>
      <c r="R31" s="127"/>
      <c r="S31" s="127"/>
    </row>
    <row r="32" spans="1:42" ht="24.95" customHeight="1">
      <c r="A32" s="172"/>
      <c r="B32" s="173"/>
      <c r="C32" s="174" t="s">
        <v>220</v>
      </c>
      <c r="D32" s="28"/>
      <c r="E32" s="28"/>
      <c r="F32" s="129"/>
      <c r="H32" s="28"/>
      <c r="I32" s="28"/>
      <c r="R32" s="28"/>
      <c r="S32" s="28"/>
      <c r="AK32" s="171"/>
    </row>
    <row r="33" spans="1:43" ht="24.95" customHeight="1">
      <c r="A33" s="23"/>
      <c r="B33" s="131"/>
      <c r="C33" s="29" t="s">
        <v>216</v>
      </c>
      <c r="D33" s="131" t="s">
        <v>221</v>
      </c>
      <c r="E33" s="127"/>
      <c r="H33" s="127"/>
      <c r="I33" s="127"/>
      <c r="J33" s="127"/>
      <c r="K33" s="127"/>
      <c r="L33" s="127"/>
      <c r="M33" s="127"/>
      <c r="N33" s="127"/>
      <c r="O33" s="127"/>
      <c r="P33" s="127"/>
      <c r="Q33" s="127"/>
      <c r="R33" s="127"/>
      <c r="S33" s="127"/>
      <c r="AK33" s="96"/>
    </row>
    <row r="34" spans="1:43" ht="24.95" customHeight="1">
      <c r="A34" s="23"/>
      <c r="C34" s="131"/>
      <c r="D34" s="127"/>
      <c r="E34" s="127"/>
      <c r="G34" s="127"/>
      <c r="H34" s="127"/>
      <c r="I34" s="127"/>
      <c r="J34" s="127"/>
      <c r="K34" s="127"/>
      <c r="L34" s="127"/>
      <c r="M34" s="322"/>
      <c r="N34" s="322"/>
      <c r="O34" s="322"/>
      <c r="P34" s="322"/>
      <c r="Q34" s="322"/>
      <c r="R34" s="322"/>
      <c r="S34" s="322"/>
      <c r="T34" s="127" t="s">
        <v>10</v>
      </c>
      <c r="AK34" s="284">
        <f>IF(AM41=TRUE,IF(AK12=1,M34*AP34,M34*AP35),IF(AK9=1,M34*AP34,M34*AP35))</f>
        <v>0</v>
      </c>
      <c r="AL34" s="108"/>
      <c r="AP34" s="291">
        <f>1.29*0.032</f>
        <v>4.1280000000000004E-2</v>
      </c>
      <c r="AQ34" s="29" t="s">
        <v>772</v>
      </c>
    </row>
    <row r="35" spans="1:43" ht="15" customHeight="1">
      <c r="A35" s="23"/>
      <c r="B35" s="131"/>
      <c r="D35" s="127"/>
      <c r="E35" s="127"/>
      <c r="H35" s="127"/>
      <c r="I35" s="127"/>
      <c r="J35" s="127"/>
      <c r="K35" s="127"/>
      <c r="L35" s="127"/>
      <c r="M35" s="127"/>
      <c r="N35" s="127"/>
      <c r="O35" s="127"/>
      <c r="P35" s="127"/>
      <c r="Q35" s="127"/>
      <c r="R35" s="127"/>
      <c r="S35" s="127"/>
      <c r="AK35" s="109"/>
      <c r="AL35" s="110"/>
      <c r="AP35" s="111">
        <f>1.29*0.064</f>
        <v>8.2560000000000008E-2</v>
      </c>
      <c r="AQ35" s="29" t="s">
        <v>776</v>
      </c>
    </row>
    <row r="36" spans="1:43" ht="24.95" customHeight="1">
      <c r="A36" s="23"/>
      <c r="B36" s="131"/>
      <c r="C36" s="29" t="s">
        <v>151</v>
      </c>
      <c r="D36" s="131" t="s">
        <v>222</v>
      </c>
      <c r="E36" s="127"/>
      <c r="H36" s="127"/>
      <c r="I36" s="127"/>
      <c r="J36" s="127"/>
      <c r="K36" s="127"/>
      <c r="L36" s="127"/>
      <c r="M36" s="127"/>
      <c r="N36" s="127"/>
      <c r="O36" s="127"/>
      <c r="P36" s="127"/>
      <c r="Q36" s="127"/>
      <c r="R36" s="127"/>
      <c r="S36" s="127"/>
      <c r="AK36" s="109"/>
      <c r="AL36" s="110"/>
      <c r="AP36" s="111"/>
    </row>
    <row r="37" spans="1:43" ht="24.95" customHeight="1">
      <c r="A37" s="23"/>
      <c r="C37" s="131"/>
      <c r="D37" s="127"/>
      <c r="E37" s="127"/>
      <c r="G37" s="127"/>
      <c r="H37" s="127"/>
      <c r="I37" s="127"/>
      <c r="J37" s="127"/>
      <c r="K37" s="127"/>
      <c r="L37" s="127"/>
      <c r="M37" s="322"/>
      <c r="N37" s="322"/>
      <c r="O37" s="322"/>
      <c r="P37" s="322"/>
      <c r="Q37" s="322"/>
      <c r="R37" s="322"/>
      <c r="S37" s="322"/>
      <c r="T37" s="127" t="s">
        <v>10</v>
      </c>
      <c r="AK37" s="109">
        <f>IF(AM41=TRUE,IF(AK12=1,M37*AP37,M37*AP38),IF(AK9=1,M37*AP37,M37*AP38))</f>
        <v>0</v>
      </c>
      <c r="AL37" s="110"/>
      <c r="AP37" s="292">
        <f>1.29*0.057</f>
        <v>7.3529999999999998E-2</v>
      </c>
      <c r="AQ37" s="29" t="s">
        <v>774</v>
      </c>
    </row>
    <row r="38" spans="1:43" ht="24.95" customHeight="1">
      <c r="A38" s="131"/>
      <c r="B38" s="131"/>
      <c r="D38" s="131" t="s">
        <v>494</v>
      </c>
      <c r="E38" s="131"/>
      <c r="H38" s="127"/>
      <c r="I38" s="42"/>
      <c r="J38" s="127"/>
      <c r="K38" s="127"/>
      <c r="L38" s="127"/>
      <c r="M38" s="127"/>
      <c r="N38" s="127"/>
      <c r="O38" s="127"/>
      <c r="P38" s="127"/>
      <c r="Q38" s="127"/>
      <c r="R38" s="127"/>
      <c r="S38" s="127"/>
      <c r="AK38" s="109"/>
      <c r="AL38" s="110"/>
      <c r="AP38" s="111">
        <f>1.29*0.114</f>
        <v>0.14706</v>
      </c>
      <c r="AQ38" s="29" t="s">
        <v>777</v>
      </c>
    </row>
    <row r="39" spans="1:43" ht="24.75" customHeight="1">
      <c r="A39" s="131"/>
      <c r="B39" s="131"/>
      <c r="D39" s="114" t="s">
        <v>441</v>
      </c>
      <c r="E39" s="131"/>
      <c r="H39" s="28"/>
      <c r="I39" s="28"/>
      <c r="J39" s="28"/>
      <c r="K39" s="28"/>
      <c r="L39" s="28"/>
      <c r="M39" s="28"/>
      <c r="N39" s="28"/>
      <c r="O39" s="28"/>
      <c r="P39" s="28"/>
      <c r="Q39" s="28"/>
      <c r="R39" s="28"/>
      <c r="S39" s="28"/>
      <c r="AA39" s="278"/>
      <c r="AH39" s="397"/>
      <c r="AK39" s="109"/>
      <c r="AL39" s="110"/>
      <c r="AP39" s="111"/>
    </row>
    <row r="40" spans="1:43" ht="24.95" customHeight="1" thickBot="1">
      <c r="A40" s="131"/>
      <c r="B40" s="131"/>
      <c r="C40" s="131"/>
      <c r="H40" s="127"/>
      <c r="I40" s="127"/>
      <c r="J40" s="127"/>
      <c r="K40" s="127"/>
      <c r="L40" s="127"/>
      <c r="M40" s="127"/>
      <c r="N40" s="127"/>
      <c r="O40" s="127"/>
      <c r="P40" s="127"/>
      <c r="Q40" s="115" t="str">
        <f>IF(AM41=TRUE,"当該賃金改善を開始する前月( １ (２) の前月)の総額","")</f>
        <v/>
      </c>
      <c r="S40" s="127"/>
      <c r="W40" s="131"/>
      <c r="AH40" s="398"/>
      <c r="AK40" s="109"/>
      <c r="AL40" s="110"/>
      <c r="AP40" s="111"/>
    </row>
    <row r="41" spans="1:43" ht="15" customHeight="1">
      <c r="A41" s="23"/>
      <c r="C41" s="131"/>
      <c r="D41" s="127"/>
      <c r="E41" s="127"/>
      <c r="G41" s="127"/>
      <c r="H41" s="127"/>
      <c r="I41" s="127"/>
      <c r="J41" s="127"/>
      <c r="K41" s="127"/>
      <c r="L41" s="127"/>
      <c r="M41" s="112"/>
      <c r="N41" s="112"/>
      <c r="O41" s="112"/>
      <c r="P41" s="112"/>
      <c r="R41" s="112"/>
      <c r="S41" s="112"/>
      <c r="T41" s="127"/>
      <c r="V41" s="131"/>
      <c r="W41" s="22"/>
      <c r="X41" s="127"/>
      <c r="Y41" s="22"/>
      <c r="Z41" s="113"/>
      <c r="AA41" s="113"/>
      <c r="AB41" s="113"/>
      <c r="AC41" s="113"/>
      <c r="AD41" s="113"/>
      <c r="AE41" s="113"/>
      <c r="AF41" s="113"/>
      <c r="AG41" s="127"/>
      <c r="AK41" s="109"/>
      <c r="AL41" s="110"/>
      <c r="AM41" s="54" t="b">
        <v>0</v>
      </c>
      <c r="AP41" s="111"/>
    </row>
    <row r="42" spans="1:43" ht="24.95" customHeight="1" thickBot="1">
      <c r="A42" s="23"/>
      <c r="B42" s="131" t="s">
        <v>223</v>
      </c>
      <c r="D42" s="127"/>
      <c r="E42" s="127"/>
      <c r="H42" s="127"/>
      <c r="I42" s="22"/>
      <c r="J42" s="22"/>
      <c r="K42" s="22"/>
      <c r="L42" s="22"/>
      <c r="M42" s="22"/>
      <c r="N42" s="22"/>
      <c r="O42" s="22"/>
      <c r="P42" s="22"/>
      <c r="Q42" s="22"/>
      <c r="R42" s="22"/>
      <c r="S42" s="127"/>
    </row>
    <row r="43" spans="1:43" ht="30" customHeight="1" thickTop="1" thickBot="1">
      <c r="A43" s="23"/>
      <c r="B43" s="131"/>
      <c r="D43" s="127" t="s">
        <v>140</v>
      </c>
      <c r="E43" s="131" t="s">
        <v>217</v>
      </c>
      <c r="H43" s="127"/>
      <c r="I43" s="127"/>
      <c r="J43" s="127"/>
      <c r="K43" s="127"/>
      <c r="L43" s="127"/>
      <c r="R43" s="399" t="str">
        <f>IF(SUM(AK34,AK37)=0,"",SUM(AK34,AK37))</f>
        <v/>
      </c>
      <c r="S43" s="400"/>
      <c r="T43" s="400"/>
      <c r="U43" s="400"/>
      <c r="V43" s="400"/>
      <c r="W43" s="400"/>
      <c r="X43" s="401"/>
      <c r="Y43" s="127" t="s">
        <v>10</v>
      </c>
    </row>
    <row r="44" spans="1:43" ht="24.95" customHeight="1" thickTop="1">
      <c r="A44" s="23"/>
      <c r="B44" s="131"/>
      <c r="D44" s="127"/>
      <c r="E44" s="127"/>
      <c r="H44" s="127"/>
      <c r="I44" s="22"/>
      <c r="J44" s="22"/>
      <c r="K44" s="22"/>
      <c r="L44" s="22"/>
      <c r="M44" s="22"/>
      <c r="N44" s="22"/>
      <c r="R44" s="22"/>
      <c r="S44" s="22"/>
      <c r="T44" s="22"/>
      <c r="U44" s="22"/>
      <c r="V44" s="127"/>
    </row>
    <row r="45" spans="1:43" ht="24.95" customHeight="1" thickBot="1">
      <c r="A45" s="23"/>
      <c r="B45" s="131" t="s">
        <v>224</v>
      </c>
      <c r="D45" s="127"/>
      <c r="E45" s="127"/>
      <c r="H45" s="127"/>
      <c r="I45" s="22"/>
      <c r="J45" s="22"/>
      <c r="K45" s="22"/>
      <c r="L45" s="22"/>
      <c r="M45" s="22"/>
      <c r="N45" s="22"/>
      <c r="R45" s="22"/>
      <c r="S45" s="22"/>
      <c r="T45" s="22"/>
      <c r="U45" s="22"/>
      <c r="V45" s="127"/>
    </row>
    <row r="46" spans="1:43" ht="30" customHeight="1" thickTop="1" thickBot="1">
      <c r="A46" s="23"/>
      <c r="B46" s="131"/>
      <c r="D46" s="127" t="s">
        <v>140</v>
      </c>
      <c r="E46" s="131" t="s">
        <v>218</v>
      </c>
      <c r="H46" s="127"/>
      <c r="I46" s="127"/>
      <c r="J46" s="127"/>
      <c r="K46" s="127"/>
      <c r="L46" s="127"/>
      <c r="R46" s="399" t="str">
        <f>IFERROR(SUM(AK34,AK37)*M27,"")</f>
        <v/>
      </c>
      <c r="S46" s="400"/>
      <c r="T46" s="400"/>
      <c r="U46" s="400"/>
      <c r="V46" s="400"/>
      <c r="W46" s="400"/>
      <c r="X46" s="401"/>
      <c r="Y46" s="127" t="s">
        <v>10</v>
      </c>
      <c r="Z46" s="137"/>
      <c r="AA46" s="137"/>
      <c r="AB46" s="137"/>
      <c r="AC46" s="137"/>
      <c r="AD46" s="137"/>
      <c r="AE46" s="137"/>
      <c r="AF46" s="137"/>
      <c r="AG46" s="137"/>
      <c r="AH46" s="137"/>
      <c r="AI46" s="137"/>
    </row>
    <row r="47" spans="1:43" ht="30" customHeight="1" thickTop="1">
      <c r="A47" s="23"/>
      <c r="B47" s="131"/>
      <c r="D47" s="127"/>
      <c r="E47" s="131"/>
      <c r="H47" s="127"/>
      <c r="I47" s="127"/>
      <c r="J47" s="127"/>
      <c r="K47" s="127"/>
      <c r="L47" s="42" t="s">
        <v>267</v>
      </c>
      <c r="O47" s="113"/>
      <c r="P47" s="113"/>
      <c r="Q47" s="113"/>
      <c r="R47" s="113"/>
      <c r="S47" s="113"/>
      <c r="T47" s="113"/>
      <c r="U47" s="113"/>
      <c r="V47" s="127"/>
      <c r="W47" s="137"/>
      <c r="X47" s="137"/>
      <c r="Y47" s="137"/>
      <c r="Z47" s="137"/>
      <c r="AA47" s="137"/>
      <c r="AB47" s="137"/>
      <c r="AC47" s="137"/>
      <c r="AD47" s="137"/>
      <c r="AE47" s="137"/>
      <c r="AF47" s="137"/>
      <c r="AG47" s="137"/>
      <c r="AH47" s="137"/>
      <c r="AI47" s="137"/>
    </row>
    <row r="48" spans="1:43" ht="30" customHeight="1">
      <c r="A48" s="23"/>
      <c r="B48" s="131"/>
      <c r="D48" s="127"/>
      <c r="E48" s="131"/>
      <c r="H48" s="127"/>
      <c r="I48" s="127"/>
      <c r="J48" s="127"/>
      <c r="K48" s="127"/>
      <c r="L48" s="127"/>
      <c r="O48" s="113"/>
      <c r="P48" s="113"/>
      <c r="Q48" s="113"/>
      <c r="R48" s="113"/>
      <c r="S48" s="113"/>
      <c r="T48" s="113"/>
      <c r="U48" s="113"/>
      <c r="V48" s="127"/>
      <c r="W48" s="137"/>
      <c r="X48" s="137"/>
      <c r="Y48" s="137"/>
      <c r="Z48" s="137"/>
      <c r="AA48" s="137"/>
      <c r="AB48" s="137"/>
      <c r="AC48" s="137"/>
      <c r="AD48" s="137"/>
      <c r="AE48" s="137"/>
      <c r="AF48" s="137"/>
      <c r="AG48" s="137"/>
      <c r="AH48" s="137"/>
      <c r="AI48" s="137"/>
    </row>
    <row r="49" spans="1:64" ht="24.95" customHeight="1">
      <c r="A49" s="22"/>
    </row>
    <row r="50" spans="1:64" ht="24.95" customHeight="1">
      <c r="A50" s="22"/>
    </row>
    <row r="51" spans="1:64" ht="24.95" customHeight="1">
      <c r="F51" s="29"/>
      <c r="AK51" s="54"/>
    </row>
    <row r="52" spans="1:64" ht="24.95" customHeight="1">
      <c r="F52" s="29"/>
      <c r="AK52" s="54"/>
    </row>
    <row r="53" spans="1:64" ht="24.95" customHeight="1">
      <c r="F53" s="29"/>
      <c r="AK53" s="54"/>
    </row>
    <row r="54" spans="1:64" s="54" customFormat="1" ht="24.9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row>
    <row r="55" spans="1:64" s="54" customFormat="1" ht="24.9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row>
    <row r="56" spans="1:64" s="54" customFormat="1" ht="24.9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row>
    <row r="57" spans="1:64" s="54" customFormat="1" ht="24.9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row>
    <row r="58" spans="1:64" s="54" customFormat="1" ht="24.9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row>
    <row r="59" spans="1:64" s="54" customFormat="1" ht="24.9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row>
    <row r="60" spans="1:64" s="54" customFormat="1" ht="24.9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row>
    <row r="61" spans="1:64" s="54" customFormat="1" ht="24.9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row>
    <row r="62" spans="1:64" s="54" customFormat="1" ht="24.9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sheetData>
  <sheetProtection algorithmName="SHA-512" hashValue="/Y84awe0U/8JdBvm1BUgFRFMRJCbjWCqeL+yVge3lkTq1y0Z5XQuUJJmhMVltXeo/owfTsBAS6IzkpejtALmTg==" saltValue="ooe3CgNRAug9+cVM5kJUnA==" spinCount="100000" sheet="1" objects="1" scenarios="1"/>
  <mergeCells count="15">
    <mergeCell ref="AH39:AH40"/>
    <mergeCell ref="R43:X43"/>
    <mergeCell ref="R46:X46"/>
    <mergeCell ref="B5:K5"/>
    <mergeCell ref="B6:K6"/>
    <mergeCell ref="M34:S34"/>
    <mergeCell ref="M37:S37"/>
    <mergeCell ref="L6:X6"/>
    <mergeCell ref="A2:AJ2"/>
    <mergeCell ref="M18:S18"/>
    <mergeCell ref="M21:S21"/>
    <mergeCell ref="M27:S27"/>
    <mergeCell ref="L5:X5"/>
    <mergeCell ref="N9:O9"/>
    <mergeCell ref="N12:O12"/>
  </mergeCells>
  <phoneticPr fontId="1"/>
  <conditionalFormatting sqref="AH39">
    <cfRule type="expression" dxfId="2" priority="1">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view="pageBreakPreview" zoomScaleNormal="100" zoomScaleSheetLayoutView="100" workbookViewId="0"/>
  </sheetViews>
  <sheetFormatPr defaultColWidth="2.5" defaultRowHeight="13.5"/>
  <cols>
    <col min="1" max="34" width="2.5" style="222"/>
    <col min="35" max="36" width="2.5" style="222" customWidth="1"/>
    <col min="37" max="16384" width="2.5" style="222"/>
  </cols>
  <sheetData>
    <row r="1" spans="1:36">
      <c r="A1" s="222" t="s">
        <v>315</v>
      </c>
      <c r="Y1" s="223"/>
      <c r="Z1" s="223"/>
      <c r="AA1" s="223"/>
      <c r="AB1" s="223"/>
      <c r="AC1" s="223"/>
      <c r="AD1" s="223"/>
      <c r="AE1" s="223"/>
      <c r="AF1" s="223"/>
      <c r="AG1" s="223"/>
      <c r="AH1" s="223"/>
      <c r="AI1" s="223"/>
      <c r="AJ1" s="223"/>
    </row>
    <row r="3" spans="1:36" ht="17.25">
      <c r="A3" s="402" t="s">
        <v>292</v>
      </c>
      <c r="B3" s="402"/>
      <c r="C3" s="402"/>
      <c r="D3" s="402"/>
      <c r="E3" s="402"/>
      <c r="F3" s="402"/>
      <c r="G3" s="402"/>
      <c r="H3" s="402"/>
      <c r="I3" s="402"/>
      <c r="J3" s="402"/>
      <c r="K3" s="402"/>
      <c r="L3" s="402"/>
      <c r="M3" s="402"/>
      <c r="N3" s="402"/>
      <c r="O3" s="402"/>
      <c r="P3" s="402"/>
      <c r="Q3" s="402"/>
      <c r="R3" s="402"/>
      <c r="S3" s="402"/>
      <c r="T3" s="402"/>
      <c r="U3" s="403"/>
      <c r="V3" s="403"/>
      <c r="W3" s="221" t="s">
        <v>293</v>
      </c>
      <c r="X3" s="221"/>
      <c r="Y3" s="221"/>
      <c r="Z3" s="221"/>
      <c r="AA3" s="221"/>
      <c r="AB3" s="224"/>
      <c r="AC3" s="224"/>
      <c r="AD3" s="224"/>
      <c r="AE3" s="224"/>
      <c r="AF3" s="225"/>
      <c r="AG3" s="225"/>
      <c r="AH3" s="225"/>
      <c r="AI3" s="225"/>
      <c r="AJ3" s="225"/>
    </row>
    <row r="5" spans="1:36">
      <c r="A5" s="222" t="s">
        <v>294</v>
      </c>
      <c r="AC5" s="226"/>
      <c r="AD5" s="226"/>
      <c r="AE5" s="226"/>
      <c r="AF5" s="226"/>
      <c r="AG5" s="226"/>
      <c r="AH5" s="226"/>
      <c r="AI5" s="226"/>
      <c r="AJ5" s="226"/>
    </row>
    <row r="6" spans="1:36" ht="7.5" customHeight="1"/>
    <row r="7" spans="1:36" ht="24.95" customHeight="1">
      <c r="A7" s="404" t="s">
        <v>295</v>
      </c>
      <c r="B7" s="404"/>
      <c r="C7" s="404"/>
      <c r="D7" s="404"/>
      <c r="E7" s="404"/>
      <c r="F7" s="404"/>
      <c r="G7" s="404"/>
      <c r="H7" s="404"/>
      <c r="I7" s="404"/>
      <c r="J7" s="404"/>
      <c r="K7" s="405" t="str">
        <f>IF(ステーションコード="","",ステーションコード)</f>
        <v/>
      </c>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7"/>
    </row>
    <row r="8" spans="1:36" ht="24.95" customHeight="1">
      <c r="A8" s="408" t="s">
        <v>296</v>
      </c>
      <c r="B8" s="408"/>
      <c r="C8" s="408"/>
      <c r="D8" s="408"/>
      <c r="E8" s="408"/>
      <c r="F8" s="408"/>
      <c r="G8" s="408"/>
      <c r="H8" s="408"/>
      <c r="I8" s="408"/>
      <c r="J8" s="408"/>
      <c r="K8" s="405" t="str">
        <f>IF(ステーション名="","",ステーション名)</f>
        <v/>
      </c>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7"/>
    </row>
    <row r="9" spans="1:36" ht="13.5" customHeight="1">
      <c r="A9" s="409" t="s">
        <v>297</v>
      </c>
      <c r="B9" s="410"/>
      <c r="C9" s="410"/>
      <c r="D9" s="410"/>
      <c r="E9" s="410"/>
      <c r="F9" s="410"/>
      <c r="G9" s="410"/>
      <c r="H9" s="410"/>
      <c r="I9" s="410"/>
      <c r="J9" s="411"/>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3"/>
    </row>
    <row r="10" spans="1:36" ht="24.95" customHeight="1">
      <c r="A10" s="414" t="s">
        <v>298</v>
      </c>
      <c r="B10" s="415"/>
      <c r="C10" s="415"/>
      <c r="D10" s="415"/>
      <c r="E10" s="415"/>
      <c r="F10" s="415"/>
      <c r="G10" s="415"/>
      <c r="H10" s="415"/>
      <c r="I10" s="415"/>
      <c r="J10" s="416"/>
      <c r="K10" s="417"/>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9"/>
    </row>
    <row r="11" spans="1:36" ht="24.95" customHeight="1">
      <c r="A11" s="420" t="s">
        <v>299</v>
      </c>
      <c r="B11" s="421"/>
      <c r="C11" s="421"/>
      <c r="D11" s="421"/>
      <c r="E11" s="421"/>
      <c r="F11" s="421"/>
      <c r="G11" s="421"/>
      <c r="H11" s="421"/>
      <c r="I11" s="421"/>
      <c r="J11" s="422"/>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4"/>
    </row>
    <row r="13" spans="1:36" ht="22.5" customHeight="1">
      <c r="A13" s="222" t="s">
        <v>300</v>
      </c>
    </row>
    <row r="14" spans="1:36" ht="35.1" customHeight="1" thickBot="1">
      <c r="A14" s="428" t="s">
        <v>301</v>
      </c>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30"/>
    </row>
    <row r="15" spans="1:36" ht="75" customHeight="1" thickBot="1">
      <c r="A15" s="431"/>
      <c r="B15" s="432"/>
      <c r="C15" s="432"/>
      <c r="D15" s="432"/>
      <c r="E15" s="432"/>
      <c r="F15" s="432"/>
      <c r="G15" s="432"/>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32"/>
      <c r="AI15" s="432"/>
      <c r="AJ15" s="433"/>
    </row>
    <row r="17" spans="1:36" ht="22.5" customHeight="1" thickBot="1">
      <c r="A17" s="222" t="s">
        <v>302</v>
      </c>
    </row>
    <row r="18" spans="1:36" ht="75" customHeight="1" thickBot="1">
      <c r="A18" s="431"/>
      <c r="B18" s="432"/>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3"/>
    </row>
    <row r="20" spans="1:36" ht="22.5" customHeight="1" thickBot="1">
      <c r="A20" s="222" t="s">
        <v>303</v>
      </c>
    </row>
    <row r="21" spans="1:36" ht="75" customHeight="1" thickBot="1">
      <c r="A21" s="431"/>
      <c r="B21" s="432"/>
      <c r="C21" s="432"/>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3"/>
    </row>
    <row r="22" spans="1:36" ht="20.100000000000001" customHeight="1">
      <c r="A22" s="222" t="s">
        <v>304</v>
      </c>
      <c r="B22" s="222" t="s">
        <v>305</v>
      </c>
    </row>
    <row r="24" spans="1:36" ht="22.5" customHeight="1">
      <c r="A24" s="222" t="s">
        <v>306</v>
      </c>
    </row>
    <row r="25" spans="1:36" ht="30" customHeight="1" thickBot="1">
      <c r="A25" s="428" t="s">
        <v>307</v>
      </c>
      <c r="B25" s="429"/>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30"/>
    </row>
    <row r="26" spans="1:36" ht="75" customHeight="1" thickBot="1">
      <c r="A26" s="431"/>
      <c r="B26" s="432"/>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3"/>
    </row>
    <row r="27" spans="1:36" ht="16.5" customHeight="1"/>
    <row r="28" spans="1:36" s="229" customFormat="1" ht="19.5" customHeight="1">
      <c r="A28" s="227"/>
      <c r="B28" s="228"/>
      <c r="C28" s="227" t="s">
        <v>308</v>
      </c>
      <c r="D28" s="227"/>
      <c r="E28" s="434"/>
      <c r="F28" s="435"/>
      <c r="G28" s="227" t="s">
        <v>309</v>
      </c>
      <c r="H28" s="434"/>
      <c r="I28" s="435"/>
      <c r="J28" s="227" t="s">
        <v>310</v>
      </c>
      <c r="K28" s="434"/>
      <c r="L28" s="435"/>
      <c r="M28" s="227" t="s">
        <v>311</v>
      </c>
      <c r="Q28" s="227"/>
      <c r="R28" s="425" t="s">
        <v>312</v>
      </c>
      <c r="S28" s="425"/>
      <c r="T28" s="425"/>
      <c r="U28" s="425"/>
      <c r="V28" s="425"/>
      <c r="W28" s="427" t="s">
        <v>313</v>
      </c>
      <c r="X28" s="427"/>
      <c r="Y28" s="427"/>
      <c r="Z28" s="427"/>
      <c r="AA28" s="427"/>
      <c r="AB28" s="427"/>
      <c r="AC28" s="427"/>
      <c r="AD28" s="427"/>
      <c r="AE28" s="427"/>
      <c r="AF28" s="427"/>
      <c r="AG28" s="427"/>
      <c r="AH28" s="427"/>
      <c r="AI28" s="230"/>
    </row>
    <row r="29" spans="1:36" s="229" customFormat="1" ht="19.5" customHeight="1">
      <c r="A29" s="227"/>
      <c r="C29" s="227"/>
      <c r="D29" s="227"/>
      <c r="E29" s="227"/>
      <c r="F29" s="227"/>
      <c r="G29" s="227"/>
      <c r="H29" s="227"/>
      <c r="I29" s="227"/>
      <c r="J29" s="227"/>
      <c r="K29" s="227"/>
      <c r="L29" s="227"/>
      <c r="M29" s="227"/>
      <c r="N29" s="227"/>
      <c r="O29" s="227"/>
      <c r="Q29" s="227"/>
      <c r="R29" s="425" t="s">
        <v>314</v>
      </c>
      <c r="S29" s="425"/>
      <c r="T29" s="425"/>
      <c r="U29" s="425"/>
      <c r="V29" s="425"/>
      <c r="W29" s="426"/>
      <c r="X29" s="427"/>
      <c r="Y29" s="427"/>
      <c r="Z29" s="427"/>
      <c r="AA29" s="427"/>
      <c r="AB29" s="427"/>
      <c r="AC29" s="427"/>
      <c r="AD29" s="427"/>
      <c r="AE29" s="427"/>
      <c r="AF29" s="427"/>
      <c r="AG29" s="427"/>
      <c r="AH29" s="427"/>
      <c r="AI29" s="231"/>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9:J9"/>
    <mergeCell ref="K9:AJ9"/>
    <mergeCell ref="A10:J10"/>
    <mergeCell ref="K10:AJ10"/>
    <mergeCell ref="A11:J11"/>
    <mergeCell ref="K11:AJ11"/>
    <mergeCell ref="A3:T3"/>
    <mergeCell ref="U3:V3"/>
    <mergeCell ref="A7:J7"/>
    <mergeCell ref="K7:AJ7"/>
    <mergeCell ref="A8:J8"/>
    <mergeCell ref="K8:AJ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view="pageBreakPreview" zoomScaleNormal="100" zoomScaleSheetLayoutView="100" workbookViewId="0"/>
  </sheetViews>
  <sheetFormatPr defaultRowHeight="13.5"/>
  <cols>
    <col min="1" max="16384" width="9" style="175"/>
  </cols>
  <sheetData>
    <row r="1" spans="1:8">
      <c r="A1" s="175" t="s">
        <v>270</v>
      </c>
    </row>
    <row r="3" spans="1:8" ht="18.75" customHeight="1">
      <c r="A3" s="175" t="s">
        <v>225</v>
      </c>
      <c r="B3" s="176"/>
      <c r="C3" s="176"/>
      <c r="D3" s="176"/>
      <c r="E3" s="176"/>
      <c r="F3" s="176"/>
      <c r="G3" s="176"/>
      <c r="H3" s="176"/>
    </row>
    <row r="4" spans="1:8">
      <c r="B4" s="176"/>
      <c r="C4" s="176"/>
      <c r="D4" s="176"/>
      <c r="E4" s="176"/>
      <c r="F4" s="176"/>
      <c r="G4" s="176"/>
      <c r="H4" s="176"/>
    </row>
    <row r="5" spans="1:8">
      <c r="B5" s="176"/>
      <c r="C5" s="176"/>
      <c r="D5" s="176"/>
      <c r="E5" s="176"/>
      <c r="F5" s="176"/>
      <c r="G5" s="176"/>
      <c r="H5" s="176"/>
    </row>
    <row r="6" spans="1:8">
      <c r="A6" s="176"/>
      <c r="B6" s="176"/>
      <c r="C6" s="176"/>
      <c r="D6" s="176"/>
      <c r="E6" s="176"/>
      <c r="F6" s="176"/>
      <c r="G6" s="176"/>
      <c r="H6" s="176"/>
    </row>
    <row r="7" spans="1:8" ht="13.5" customHeight="1">
      <c r="A7" s="177"/>
      <c r="B7" s="177"/>
      <c r="C7" s="177"/>
      <c r="D7" s="177"/>
      <c r="E7" s="177"/>
      <c r="F7" s="177"/>
      <c r="G7" s="177"/>
      <c r="H7" s="177"/>
    </row>
    <row r="8" spans="1:8" ht="13.5" customHeight="1">
      <c r="A8" s="177"/>
      <c r="B8" s="177"/>
      <c r="C8" s="177"/>
      <c r="D8" s="177"/>
      <c r="E8" s="177"/>
      <c r="F8" s="177"/>
      <c r="G8" s="177"/>
      <c r="H8" s="177"/>
    </row>
    <row r="9" spans="1:8" ht="13.5" customHeight="1">
      <c r="A9" s="177"/>
      <c r="B9" s="177"/>
      <c r="C9" s="177"/>
      <c r="D9" s="177"/>
      <c r="E9" s="177"/>
      <c r="F9" s="177"/>
      <c r="G9" s="177"/>
      <c r="H9" s="177"/>
    </row>
    <row r="10" spans="1:8" ht="13.5" customHeight="1">
      <c r="A10" s="177"/>
      <c r="B10" s="177"/>
      <c r="C10" s="177"/>
      <c r="D10" s="177"/>
      <c r="E10" s="177"/>
      <c r="F10" s="177"/>
      <c r="G10" s="177"/>
      <c r="H10" s="177"/>
    </row>
    <row r="11" spans="1:8" ht="13.5" customHeight="1">
      <c r="A11" s="177"/>
      <c r="B11" s="177"/>
      <c r="C11" s="177"/>
      <c r="D11" s="177"/>
      <c r="E11" s="177"/>
      <c r="F11" s="177"/>
      <c r="G11" s="177"/>
      <c r="H11" s="177"/>
    </row>
  </sheetData>
  <sheetProtection algorithmName="SHA-512" hashValue="vXccFzhEhyLVBJgNUA/mXVGnmT63UqXft0ZPn8VghgDJPcKeJaRALli5WSoIj5qSERzrIrrK9h+LE0RfRBJaXg==" saltValue="fm40tOwr6FuIsLpvVTyxIA==" spinCount="100000" sheet="1" objects="1" scenarios="1"/>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51"/>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customWidth="1" outlineLevel="1"/>
    <col min="36" max="40" width="2.75" style="62" customWidth="1" outlineLevel="1"/>
    <col min="41" max="43" width="8.75" style="62" customWidth="1" outlineLevel="1"/>
    <col min="44" max="16384" width="8.75" style="3"/>
  </cols>
  <sheetData>
    <row r="1" spans="1:44" ht="16.149999999999999" customHeight="1">
      <c r="A1" s="2" t="s">
        <v>271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780</v>
      </c>
      <c r="H2" s="293"/>
      <c r="I2" s="293"/>
      <c r="J2" s="293"/>
      <c r="K2" s="293"/>
      <c r="L2" s="293"/>
      <c r="M2" s="452" t="str">
        <f>IF(AH9=TRUE,C9,IF(AH10=TRUE,C10,""))</f>
        <v/>
      </c>
      <c r="N2" s="452"/>
      <c r="O2" s="452"/>
      <c r="P2" s="452"/>
      <c r="Q2" s="452"/>
      <c r="R2" s="452"/>
      <c r="S2" s="293" t="s">
        <v>779</v>
      </c>
      <c r="T2" s="293"/>
      <c r="U2" s="436"/>
      <c r="V2" s="436"/>
      <c r="W2" s="437" t="s">
        <v>105</v>
      </c>
      <c r="X2" s="437"/>
      <c r="Y2" s="437"/>
      <c r="Z2" s="437"/>
      <c r="AA2" s="437"/>
      <c r="AB2" s="437"/>
      <c r="AC2" s="437"/>
      <c r="AD2" s="437"/>
      <c r="AE2" s="437"/>
      <c r="AF2" s="437"/>
      <c r="AG2" s="437"/>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41" t="s">
        <v>235</v>
      </c>
      <c r="O4" s="441"/>
      <c r="P4" s="441"/>
      <c r="Q4" s="441"/>
      <c r="R4" s="441"/>
      <c r="S4" s="441"/>
      <c r="T4" s="441"/>
      <c r="U4" s="441"/>
      <c r="V4" s="441"/>
      <c r="W4" s="442"/>
      <c r="X4" s="438" t="str">
        <f>IF(ステーションコード="","",ステーションコード)</f>
        <v/>
      </c>
      <c r="Y4" s="439"/>
      <c r="Z4" s="439"/>
      <c r="AA4" s="439"/>
      <c r="AB4" s="439"/>
      <c r="AC4" s="439"/>
      <c r="AD4" s="439"/>
      <c r="AE4" s="439"/>
      <c r="AF4" s="439"/>
      <c r="AG4" s="440"/>
    </row>
    <row r="5" spans="1:44" ht="16.149999999999999" customHeight="1">
      <c r="A5" s="2"/>
      <c r="B5" s="2"/>
      <c r="C5" s="2"/>
      <c r="D5" s="2"/>
      <c r="E5" s="2"/>
      <c r="F5" s="2"/>
      <c r="G5" s="2"/>
      <c r="H5" s="2"/>
      <c r="I5" s="2"/>
      <c r="J5" s="2"/>
      <c r="K5" s="2"/>
      <c r="L5" s="2"/>
      <c r="M5" s="2"/>
      <c r="N5" s="443" t="s">
        <v>236</v>
      </c>
      <c r="O5" s="443"/>
      <c r="P5" s="443"/>
      <c r="Q5" s="443"/>
      <c r="R5" s="443"/>
      <c r="S5" s="443"/>
      <c r="T5" s="443"/>
      <c r="U5" s="443"/>
      <c r="V5" s="443"/>
      <c r="W5" s="444"/>
      <c r="X5" s="438" t="str">
        <f>IF(ステーション名="","",ステーション名)</f>
        <v/>
      </c>
      <c r="Y5" s="439"/>
      <c r="Z5" s="439"/>
      <c r="AA5" s="439"/>
      <c r="AB5" s="439"/>
      <c r="AC5" s="439"/>
      <c r="AD5" s="439"/>
      <c r="AE5" s="439"/>
      <c r="AF5" s="439"/>
      <c r="AG5" s="440"/>
    </row>
    <row r="6" spans="1:44" s="178" customFormat="1" ht="16.149999999999999" customHeight="1">
      <c r="X6" s="179"/>
      <c r="Y6" s="179"/>
      <c r="Z6" s="179"/>
      <c r="AA6" s="179"/>
      <c r="AB6" s="179"/>
      <c r="AC6" s="179"/>
      <c r="AD6" s="179"/>
      <c r="AE6" s="179"/>
      <c r="AF6" s="179"/>
      <c r="AG6" s="179"/>
      <c r="AH6" s="63"/>
      <c r="AI6" s="63"/>
      <c r="AJ6" s="63"/>
      <c r="AK6" s="63"/>
      <c r="AL6" s="63"/>
      <c r="AM6" s="63"/>
      <c r="AN6" s="63"/>
      <c r="AO6" s="63"/>
      <c r="AP6" s="63"/>
      <c r="AQ6" s="63"/>
    </row>
    <row r="7" spans="1:44" ht="16.149999999999999" customHeight="1">
      <c r="A7" s="1" t="s">
        <v>226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0"/>
      <c r="C9" s="181" t="s">
        <v>227</v>
      </c>
      <c r="D9" s="181"/>
      <c r="E9" s="181"/>
      <c r="F9" s="181"/>
      <c r="G9" s="181"/>
      <c r="H9" s="181"/>
      <c r="I9" s="62"/>
      <c r="J9" s="62"/>
      <c r="AH9" s="62" t="b">
        <v>0</v>
      </c>
      <c r="AI9" s="3">
        <f>IF(AH9=TRUE,1,2)</f>
        <v>2</v>
      </c>
      <c r="AJ9" s="3"/>
      <c r="AK9" s="3"/>
      <c r="AL9" s="3"/>
      <c r="AM9" s="3"/>
      <c r="AN9" s="3"/>
      <c r="AO9" s="3"/>
      <c r="AP9" s="3"/>
      <c r="AQ9" s="3"/>
    </row>
    <row r="10" spans="1:44" ht="20.100000000000001" customHeight="1">
      <c r="A10" s="62"/>
      <c r="B10" s="180"/>
      <c r="C10" s="181" t="s">
        <v>228</v>
      </c>
      <c r="D10" s="181"/>
      <c r="E10" s="181"/>
      <c r="F10" s="181"/>
      <c r="G10" s="181"/>
      <c r="H10" s="181"/>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237</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229</v>
      </c>
      <c r="B13" s="2"/>
      <c r="C13" s="2"/>
      <c r="D13" s="2"/>
      <c r="E13" s="2"/>
      <c r="F13" s="2"/>
      <c r="L13" s="2"/>
      <c r="M13" s="2"/>
      <c r="N13" s="2"/>
      <c r="O13" s="2"/>
      <c r="P13" s="2"/>
      <c r="Q13" s="2"/>
      <c r="R13" s="2"/>
      <c r="S13" s="2"/>
      <c r="T13" s="2"/>
      <c r="U13" s="2"/>
      <c r="V13" s="2"/>
      <c r="AE13" s="2"/>
      <c r="AF13" s="2"/>
      <c r="AG13" s="2"/>
      <c r="AQ13" s="62" t="s">
        <v>107</v>
      </c>
    </row>
    <row r="14" spans="1:44" ht="16.149999999999999" customHeight="1" thickBot="1">
      <c r="B14" s="448" t="s">
        <v>16</v>
      </c>
      <c r="C14" s="449"/>
      <c r="D14" s="449"/>
      <c r="E14" s="450"/>
      <c r="F14" s="450"/>
      <c r="G14" s="11" t="s">
        <v>17</v>
      </c>
      <c r="H14" s="450"/>
      <c r="I14" s="450"/>
      <c r="J14" s="11" t="s">
        <v>18</v>
      </c>
      <c r="K14" s="11"/>
      <c r="L14" s="11" t="s">
        <v>19</v>
      </c>
      <c r="M14" s="11" t="s">
        <v>16</v>
      </c>
      <c r="N14" s="11"/>
      <c r="O14" s="450"/>
      <c r="P14" s="450"/>
      <c r="Q14" s="11" t="s">
        <v>17</v>
      </c>
      <c r="R14" s="450"/>
      <c r="S14" s="450"/>
      <c r="T14" s="12" t="s">
        <v>18</v>
      </c>
      <c r="V14" s="445" t="str">
        <f>IF(OR(E14="",H14="",O14="",R14=""),"",((O14-E14)*12)+(R14-H14))</f>
        <v/>
      </c>
      <c r="W14" s="445"/>
      <c r="X14" s="445"/>
      <c r="Y14" s="451"/>
      <c r="Z14" s="2" t="s">
        <v>632</v>
      </c>
      <c r="AA14" s="2"/>
      <c r="AG14" s="2"/>
      <c r="AQ14" s="62">
        <v>4</v>
      </c>
    </row>
    <row r="15" spans="1:44" s="62" customFormat="1" ht="15" customHeight="1">
      <c r="A15" s="10" t="s">
        <v>204</v>
      </c>
      <c r="B15" s="186" t="s">
        <v>492</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4"/>
      <c r="AB15" s="184"/>
      <c r="AC15" s="184"/>
      <c r="AD15" s="184"/>
      <c r="AE15" s="184"/>
      <c r="AF15" s="186"/>
      <c r="AG15" s="187"/>
      <c r="AQ15" s="62">
        <v>5</v>
      </c>
      <c r="AR15" s="3"/>
    </row>
    <row r="16" spans="1:44" s="62" customFormat="1" ht="15" customHeight="1">
      <c r="A16" s="10" t="s">
        <v>204</v>
      </c>
      <c r="B16" s="186" t="s">
        <v>629</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ht="16.149999999999999" customHeight="1">
      <c r="B17" s="186" t="s">
        <v>493</v>
      </c>
      <c r="C17" s="16"/>
      <c r="D17" s="16"/>
      <c r="E17" s="16"/>
      <c r="F17" s="16"/>
      <c r="G17" s="16"/>
      <c r="H17" s="16"/>
      <c r="I17" s="16"/>
      <c r="J17" s="16"/>
      <c r="K17" s="16"/>
      <c r="L17" s="16"/>
      <c r="M17" s="16"/>
      <c r="N17" s="16"/>
      <c r="O17" s="16"/>
      <c r="P17" s="16"/>
      <c r="Q17" s="16"/>
      <c r="R17" s="16"/>
      <c r="S17" s="16"/>
      <c r="T17" s="16"/>
      <c r="V17" s="182"/>
      <c r="W17" s="182"/>
      <c r="X17" s="182"/>
      <c r="Y17" s="182"/>
      <c r="AQ17" s="62">
        <v>7</v>
      </c>
    </row>
    <row r="18" spans="1:44" ht="15" customHeight="1">
      <c r="B18" s="16"/>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thickBot="1">
      <c r="A19" s="2" t="s">
        <v>230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Q19" s="62">
        <v>9</v>
      </c>
    </row>
    <row r="20" spans="1:44" ht="16.149999999999999" customHeight="1" thickBot="1">
      <c r="A20" s="2"/>
      <c r="B20" s="448" t="s">
        <v>16</v>
      </c>
      <c r="C20" s="449"/>
      <c r="D20" s="449"/>
      <c r="E20" s="450"/>
      <c r="F20" s="450"/>
      <c r="G20" s="11" t="s">
        <v>17</v>
      </c>
      <c r="H20" s="450"/>
      <c r="I20" s="450"/>
      <c r="J20" s="11" t="s">
        <v>18</v>
      </c>
      <c r="K20" s="11"/>
      <c r="L20" s="11" t="s">
        <v>19</v>
      </c>
      <c r="M20" s="11" t="s">
        <v>16</v>
      </c>
      <c r="N20" s="11"/>
      <c r="O20" s="450"/>
      <c r="P20" s="450"/>
      <c r="Q20" s="11" t="s">
        <v>17</v>
      </c>
      <c r="R20" s="450"/>
      <c r="S20" s="450"/>
      <c r="T20" s="12" t="s">
        <v>18</v>
      </c>
      <c r="V20" s="445" t="str">
        <f>IF(OR(E20="",H20="",O20="",R20=""),"",((O20-E20)*12)+(R20-H20))</f>
        <v/>
      </c>
      <c r="W20" s="446"/>
      <c r="X20" s="446"/>
      <c r="Y20" s="447"/>
      <c r="Z20" s="2" t="s">
        <v>632</v>
      </c>
      <c r="AA20" s="2"/>
      <c r="AG20" s="2"/>
      <c r="AQ20" s="62">
        <v>10</v>
      </c>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Q21" s="62">
        <v>11</v>
      </c>
      <c r="AR21" s="3"/>
    </row>
    <row r="22" spans="1:44" s="62" customFormat="1" ht="15" customHeight="1" thickBot="1">
      <c r="A22" s="1" t="s">
        <v>238</v>
      </c>
      <c r="B22" s="1"/>
      <c r="C22" s="2"/>
      <c r="D22" s="2"/>
      <c r="E22" s="2"/>
      <c r="F22" s="2"/>
      <c r="G22" s="2"/>
      <c r="H22" s="2"/>
      <c r="I22" s="2"/>
      <c r="J22" s="2"/>
      <c r="K22" s="2"/>
      <c r="L22" s="2"/>
      <c r="M22" s="2"/>
      <c r="N22" s="2"/>
      <c r="O22" s="2"/>
      <c r="P22" s="2"/>
      <c r="Q22" s="2"/>
      <c r="R22" s="2"/>
      <c r="S22" s="2"/>
      <c r="T22" s="456"/>
      <c r="U22" s="456"/>
      <c r="V22" s="456"/>
      <c r="W22" s="456"/>
      <c r="X22" s="456"/>
      <c r="Y22" s="456"/>
      <c r="Z22" s="2"/>
      <c r="AA22" s="2"/>
      <c r="AB22" s="2"/>
      <c r="AC22" s="2"/>
      <c r="AD22" s="2"/>
      <c r="AE22" s="2"/>
      <c r="AF22" s="2"/>
      <c r="AG22" s="2"/>
      <c r="AQ22" s="62">
        <v>12</v>
      </c>
      <c r="AR22" s="3"/>
    </row>
    <row r="23" spans="1:44" s="62" customFormat="1" ht="15" customHeight="1">
      <c r="A23" s="211" t="s">
        <v>261</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457"/>
      <c r="AC23" s="457"/>
      <c r="AD23" s="457"/>
      <c r="AE23" s="457"/>
      <c r="AF23" s="457"/>
      <c r="AG23" s="25" t="s">
        <v>20</v>
      </c>
      <c r="AQ23" s="62">
        <v>1</v>
      </c>
      <c r="AR23" s="3"/>
    </row>
    <row r="24" spans="1:44" s="62" customFormat="1" ht="15" customHeight="1" thickBot="1">
      <c r="A24" s="51" t="s">
        <v>262</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458"/>
      <c r="AC24" s="458"/>
      <c r="AD24" s="458"/>
      <c r="AE24" s="458"/>
      <c r="AF24" s="458"/>
      <c r="AG24" s="39" t="s">
        <v>20</v>
      </c>
      <c r="AQ24" s="62">
        <v>2</v>
      </c>
      <c r="AR24" s="3"/>
    </row>
    <row r="25" spans="1:44" s="62" customFormat="1" ht="15" customHeight="1" thickTop="1" thickBot="1">
      <c r="A25" s="183" t="s">
        <v>241</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59" t="str">
        <f>IF(SUM(AB23:AF24)=0,"",SUM(AB23:AF24))</f>
        <v/>
      </c>
      <c r="AC25" s="459"/>
      <c r="AD25" s="459"/>
      <c r="AE25" s="459"/>
      <c r="AF25" s="459"/>
      <c r="AG25" s="49" t="s">
        <v>20</v>
      </c>
      <c r="AQ25" s="62">
        <v>3</v>
      </c>
      <c r="AR25" s="3"/>
    </row>
    <row r="26" spans="1:44" s="62" customFormat="1" ht="15" customHeight="1">
      <c r="A26" s="184" t="s">
        <v>204</v>
      </c>
      <c r="B26" s="185" t="s">
        <v>231</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4"/>
      <c r="AB26" s="184"/>
      <c r="AC26" s="184"/>
      <c r="AD26" s="184"/>
      <c r="AE26" s="184"/>
      <c r="AF26" s="186"/>
      <c r="AG26" s="187"/>
      <c r="AR26" s="3"/>
    </row>
    <row r="27" spans="1:44"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44" s="62" customFormat="1" ht="15" customHeight="1">
      <c r="A28" s="1" t="s">
        <v>239</v>
      </c>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R28" s="3"/>
    </row>
    <row r="29" spans="1:44" ht="15" customHeight="1" thickBot="1">
      <c r="A29" s="188" t="s">
        <v>242</v>
      </c>
      <c r="B29" s="8"/>
      <c r="C29" s="8"/>
      <c r="D29" s="8"/>
      <c r="E29" s="8"/>
      <c r="F29" s="8"/>
      <c r="G29" s="8"/>
      <c r="H29" s="8"/>
      <c r="I29" s="8"/>
      <c r="J29" s="8"/>
      <c r="K29" s="8"/>
      <c r="L29" s="8"/>
      <c r="M29" s="8"/>
      <c r="N29" s="8"/>
      <c r="O29" s="8"/>
      <c r="P29" s="8"/>
      <c r="Q29" s="8"/>
      <c r="R29" s="8"/>
      <c r="S29" s="8"/>
      <c r="T29" s="8"/>
      <c r="U29" s="8"/>
      <c r="V29" s="8"/>
      <c r="W29" s="8"/>
      <c r="X29" s="8"/>
      <c r="Y29" s="8"/>
      <c r="Z29" s="8"/>
      <c r="AA29" s="8"/>
      <c r="AB29" s="460"/>
      <c r="AC29" s="460"/>
      <c r="AD29" s="460"/>
      <c r="AE29" s="460"/>
      <c r="AF29" s="460"/>
      <c r="AG29" s="9" t="s">
        <v>20</v>
      </c>
    </row>
    <row r="30" spans="1:44" ht="15" customHeight="1">
      <c r="AB30" s="189"/>
      <c r="AC30" s="189"/>
      <c r="AD30" s="189"/>
      <c r="AE30" s="189"/>
      <c r="AF30" s="189"/>
    </row>
    <row r="31" spans="1:44" s="62" customFormat="1" ht="15" customHeight="1">
      <c r="A31" s="1" t="s">
        <v>240</v>
      </c>
      <c r="B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R31" s="3"/>
    </row>
    <row r="32" spans="1:44" s="62" customFormat="1" ht="15" customHeight="1">
      <c r="A32" s="13" t="s">
        <v>243</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90"/>
      <c r="AC32" s="190"/>
      <c r="AD32" s="190"/>
      <c r="AE32" s="190"/>
      <c r="AF32" s="190"/>
      <c r="AG32" s="191"/>
      <c r="AR32" s="3"/>
    </row>
    <row r="33" spans="1:44" ht="15" customHeight="1" thickBot="1">
      <c r="A33" s="5" t="s">
        <v>257</v>
      </c>
      <c r="B33" s="6"/>
      <c r="C33" s="6"/>
      <c r="D33" s="6"/>
      <c r="E33" s="6"/>
      <c r="F33" s="6"/>
      <c r="G33" s="6"/>
      <c r="H33" s="6"/>
      <c r="I33" s="6"/>
      <c r="J33" s="6"/>
      <c r="K33" s="6"/>
      <c r="L33" s="6"/>
      <c r="M33" s="6"/>
      <c r="N33" s="6"/>
      <c r="O33" s="6"/>
      <c r="P33" s="6"/>
      <c r="Q33" s="6"/>
      <c r="R33" s="6"/>
      <c r="S33" s="217"/>
      <c r="T33" s="6"/>
      <c r="U33" s="6"/>
      <c r="V33" s="6"/>
      <c r="W33" s="6"/>
      <c r="X33" s="6"/>
      <c r="Y33" s="6"/>
      <c r="Z33" s="6"/>
      <c r="AA33" s="6"/>
      <c r="AB33" s="461" t="str">
        <f>IF(SUM(AB29,AB25)=0,"",SUM(AB29,AB25))</f>
        <v/>
      </c>
      <c r="AC33" s="461"/>
      <c r="AD33" s="461"/>
      <c r="AE33" s="461"/>
      <c r="AF33" s="461"/>
      <c r="AG33" s="7" t="s">
        <v>20</v>
      </c>
    </row>
    <row r="34" spans="1:44" s="62" customFormat="1" ht="15" customHeight="1">
      <c r="A34" s="159"/>
      <c r="B34" s="2"/>
      <c r="C34" s="2"/>
      <c r="D34" s="2"/>
      <c r="E34" s="2"/>
      <c r="F34" s="2"/>
      <c r="G34" s="2"/>
      <c r="H34" s="2"/>
      <c r="I34" s="2"/>
      <c r="J34" s="2"/>
      <c r="K34" s="2"/>
      <c r="L34" s="2"/>
      <c r="M34" s="2"/>
      <c r="N34" s="2"/>
      <c r="O34" s="2"/>
      <c r="P34" s="2"/>
      <c r="Q34" s="2"/>
      <c r="R34" s="2"/>
      <c r="S34" s="2"/>
      <c r="T34" s="2"/>
      <c r="U34" s="2"/>
      <c r="V34" s="2"/>
      <c r="W34" s="2"/>
      <c r="X34" s="2"/>
      <c r="Y34" s="2"/>
      <c r="Z34" s="2"/>
      <c r="AA34" s="10"/>
      <c r="AB34" s="10"/>
      <c r="AC34" s="10"/>
      <c r="AD34" s="10"/>
      <c r="AE34" s="10"/>
      <c r="AF34" s="2"/>
      <c r="AG34" s="3"/>
      <c r="AR34" s="3"/>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t="s">
        <v>442</v>
      </c>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84" t="s">
        <v>204</v>
      </c>
      <c r="B37" s="185" t="s">
        <v>628</v>
      </c>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4"/>
      <c r="AB37" s="184"/>
      <c r="AC37" s="184"/>
      <c r="AD37" s="184"/>
      <c r="AE37" s="184"/>
      <c r="AF37" s="186"/>
      <c r="AG37" s="187"/>
      <c r="AR37" s="3"/>
    </row>
    <row r="38" spans="1:44" s="62" customFormat="1" ht="15" customHeight="1">
      <c r="A38" s="10" t="s">
        <v>204</v>
      </c>
      <c r="B38" s="186" t="s">
        <v>232</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204</v>
      </c>
      <c r="B39" s="186" t="s">
        <v>266</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59"/>
      <c r="B40" s="186"/>
      <c r="C40" s="2"/>
      <c r="D40" s="2"/>
      <c r="E40" s="2"/>
      <c r="F40" s="2"/>
      <c r="G40" s="2"/>
      <c r="H40" s="2"/>
      <c r="I40" s="2"/>
      <c r="J40" s="2"/>
      <c r="K40" s="2"/>
      <c r="L40" s="2"/>
      <c r="M40" s="2"/>
      <c r="N40" s="2"/>
      <c r="O40" s="2"/>
      <c r="P40" s="2"/>
      <c r="Q40" s="2"/>
      <c r="R40" s="2"/>
      <c r="S40" s="2"/>
      <c r="T40" s="2"/>
      <c r="U40" s="2"/>
      <c r="V40" s="2"/>
      <c r="W40" s="2"/>
      <c r="X40" s="2"/>
      <c r="Y40" s="2"/>
      <c r="Z40" s="2"/>
      <c r="AA40" s="10"/>
      <c r="AB40" s="10"/>
      <c r="AC40" s="10"/>
      <c r="AD40" s="10"/>
      <c r="AE40" s="10"/>
      <c r="AF40" s="2"/>
      <c r="AG40" s="3"/>
      <c r="AR40" s="3"/>
    </row>
    <row r="41" spans="1:44" s="62" customFormat="1" ht="15" customHeight="1">
      <c r="A41" s="192" t="s">
        <v>202</v>
      </c>
      <c r="B41" s="186"/>
      <c r="C41" s="2"/>
      <c r="D41" s="2"/>
      <c r="E41" s="2"/>
      <c r="F41" s="2"/>
      <c r="G41" s="2"/>
      <c r="H41" s="2"/>
      <c r="I41" s="2"/>
      <c r="J41" s="2"/>
      <c r="K41" s="2"/>
      <c r="L41" s="2"/>
      <c r="M41" s="2"/>
      <c r="N41" s="2"/>
      <c r="O41" s="2"/>
      <c r="P41" s="2"/>
      <c r="Q41" s="2"/>
      <c r="R41" s="2"/>
      <c r="S41" s="2"/>
      <c r="T41" s="2"/>
      <c r="U41" s="2"/>
      <c r="V41" s="2"/>
      <c r="W41" s="2"/>
      <c r="X41" s="2"/>
      <c r="Y41" s="2"/>
      <c r="Z41" s="2"/>
      <c r="AA41" s="10"/>
      <c r="AB41" s="193"/>
      <c r="AC41" s="193"/>
      <c r="AD41" s="193"/>
      <c r="AE41" s="193"/>
      <c r="AF41" s="194"/>
      <c r="AG41" s="178"/>
      <c r="AR41" s="3"/>
    </row>
    <row r="42" spans="1:44" s="62" customFormat="1" ht="15" customHeight="1" thickBot="1">
      <c r="A42" s="1" t="s">
        <v>244</v>
      </c>
      <c r="B42" s="2"/>
      <c r="C42" s="2"/>
      <c r="D42" s="2"/>
      <c r="E42" s="2"/>
      <c r="F42" s="2"/>
      <c r="G42" s="2"/>
      <c r="H42" s="2"/>
      <c r="I42" s="2"/>
      <c r="J42" s="2"/>
      <c r="K42" s="2"/>
      <c r="L42" s="2"/>
      <c r="M42" s="2"/>
      <c r="N42" s="2"/>
      <c r="O42" s="2"/>
      <c r="P42" s="2"/>
      <c r="Q42" s="2"/>
      <c r="R42" s="2"/>
      <c r="S42" s="2"/>
      <c r="T42" s="2"/>
      <c r="U42" s="2"/>
      <c r="V42" s="2"/>
      <c r="W42" s="2"/>
      <c r="X42" s="2"/>
      <c r="Y42" s="2"/>
      <c r="Z42" s="2"/>
      <c r="AA42" s="195"/>
      <c r="AB42" s="195"/>
      <c r="AC42" s="195"/>
      <c r="AD42" s="195"/>
      <c r="AE42" s="195"/>
      <c r="AF42" s="195"/>
      <c r="AG42" s="195"/>
      <c r="AR42" s="3"/>
    </row>
    <row r="43" spans="1:44" s="62" customFormat="1" ht="20.100000000000001" customHeight="1">
      <c r="A43" s="46" t="s">
        <v>251</v>
      </c>
      <c r="B43" s="31"/>
      <c r="C43" s="24"/>
      <c r="D43" s="24"/>
      <c r="E43" s="24"/>
      <c r="F43" s="24"/>
      <c r="G43" s="24"/>
      <c r="H43" s="24"/>
      <c r="I43" s="24"/>
      <c r="J43" s="24"/>
      <c r="K43" s="24"/>
      <c r="L43" s="24"/>
      <c r="M43" s="24"/>
      <c r="N43" s="24"/>
      <c r="O43" s="24"/>
      <c r="P43" s="24"/>
      <c r="Q43" s="24"/>
      <c r="R43" s="24"/>
      <c r="S43" s="24"/>
      <c r="T43" s="24"/>
      <c r="U43" s="24"/>
      <c r="V43" s="24"/>
      <c r="W43" s="24"/>
      <c r="X43" s="24"/>
      <c r="Y43" s="24"/>
      <c r="Z43" s="24"/>
      <c r="AA43" s="37"/>
      <c r="AB43" s="196"/>
      <c r="AC43" s="462" t="str">
        <f>_xlfn.LET(_xlpm.x,SUM(AC51,AC60,AC69,AC78,AC87),IF(_xlpm.x=0,"",_xlpm.x))</f>
        <v/>
      </c>
      <c r="AD43" s="462"/>
      <c r="AE43" s="462"/>
      <c r="AF43" s="462"/>
      <c r="AG43" s="38" t="s">
        <v>21</v>
      </c>
      <c r="AR43" s="3"/>
    </row>
    <row r="44" spans="1:44" s="62" customFormat="1" ht="15" customHeight="1">
      <c r="A44" s="463" t="s">
        <v>470</v>
      </c>
      <c r="B44" s="464"/>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5" t="str">
        <f>_xlfn.LET(_xlpm.x,SUM(AC52,AC61,AC70,AC79,AC88),IF(_xlpm.x=0,"",_xlpm.x))</f>
        <v/>
      </c>
      <c r="AD44" s="465"/>
      <c r="AE44" s="465"/>
      <c r="AF44" s="465"/>
      <c r="AG44" s="197" t="s">
        <v>20</v>
      </c>
      <c r="AR44" s="3"/>
    </row>
    <row r="45" spans="1:44" s="62" customFormat="1" ht="15" customHeight="1">
      <c r="A45" s="453" t="str">
        <f>IF(OR($H$14=4,$H$14=5),AJ45,AJ46)</f>
        <v>（10）令和８年５月時点の給与体系を、当該評価料を算定した年度に勤務している職員の賃金に当てはめた場合の対象職員の基本給等総額</v>
      </c>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5" t="str">
        <f>_xlfn.LET(_xlpm.x,SUM(AC53,AC62,AC71,AC80,AC89),IF(_xlpm.x=0,"",_xlpm.x))</f>
        <v/>
      </c>
      <c r="AD45" s="455"/>
      <c r="AE45" s="455"/>
      <c r="AF45" s="455"/>
      <c r="AG45" s="133" t="s">
        <v>20</v>
      </c>
      <c r="AJ45" s="62" t="s">
        <v>495</v>
      </c>
      <c r="AR45" s="3"/>
    </row>
    <row r="46" spans="1:44" s="62" customFormat="1" ht="15" customHeight="1">
      <c r="A46" s="13" t="s">
        <v>633</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98"/>
      <c r="AC46" s="467" t="str">
        <f>IFERROR(AC44-AC45,"")</f>
        <v/>
      </c>
      <c r="AD46" s="467"/>
      <c r="AE46" s="467"/>
      <c r="AF46" s="467"/>
      <c r="AG46" s="199" t="s">
        <v>20</v>
      </c>
      <c r="AJ46" s="62" t="s">
        <v>496</v>
      </c>
      <c r="AR46" s="3"/>
    </row>
    <row r="47" spans="1:44" s="62" customFormat="1" ht="15" customHeight="1">
      <c r="A47" s="26"/>
      <c r="B47" s="32" t="s">
        <v>486</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00"/>
      <c r="AC47" s="468" t="str">
        <f>IFERROR((AC46/AC45)*100,"")</f>
        <v/>
      </c>
      <c r="AD47" s="468"/>
      <c r="AE47" s="468"/>
      <c r="AF47" s="468"/>
      <c r="AG47" s="201" t="s">
        <v>22</v>
      </c>
      <c r="AR47" s="3"/>
    </row>
    <row r="48" spans="1:44" s="62" customFormat="1" ht="15" customHeight="1" thickBot="1">
      <c r="A48" s="469" t="s">
        <v>255</v>
      </c>
      <c r="B48" s="470"/>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1"/>
      <c r="AD48" s="471"/>
      <c r="AE48" s="471"/>
      <c r="AF48" s="471"/>
      <c r="AG48" s="202" t="s">
        <v>20</v>
      </c>
      <c r="AR48" s="3"/>
    </row>
    <row r="49" spans="1:44" s="62" customFormat="1" ht="15" customHeight="1">
      <c r="A49" s="203"/>
      <c r="B49" s="3"/>
      <c r="C49" s="3"/>
      <c r="D49" s="30"/>
      <c r="E49" s="30"/>
      <c r="F49" s="30"/>
      <c r="G49" s="30"/>
      <c r="H49" s="30"/>
      <c r="I49" s="30"/>
      <c r="J49" s="30"/>
      <c r="K49" s="30"/>
      <c r="L49" s="30"/>
      <c r="M49" s="30"/>
      <c r="N49" s="30"/>
      <c r="O49" s="30"/>
      <c r="P49" s="30"/>
      <c r="Q49" s="30"/>
      <c r="R49" s="30"/>
      <c r="S49" s="30"/>
      <c r="T49" s="30"/>
      <c r="U49" s="30"/>
      <c r="V49" s="30"/>
      <c r="W49" s="30"/>
      <c r="X49" s="30"/>
      <c r="Y49" s="30"/>
      <c r="Z49" s="30"/>
      <c r="AA49" s="30"/>
      <c r="AB49" s="3"/>
      <c r="AC49" s="3"/>
      <c r="AD49" s="3"/>
      <c r="AE49" s="3"/>
      <c r="AF49" s="3"/>
      <c r="AG49" s="3"/>
      <c r="AR49" s="3"/>
    </row>
    <row r="50" spans="1:44" s="62" customFormat="1" ht="15" customHeight="1" thickBot="1">
      <c r="A50" s="472" t="s">
        <v>245</v>
      </c>
      <c r="B50" s="472"/>
      <c r="C50" s="472"/>
      <c r="D50" s="472"/>
      <c r="E50" s="472"/>
      <c r="F50" s="472"/>
      <c r="G50" s="472"/>
      <c r="H50" s="472"/>
      <c r="I50" s="472"/>
      <c r="J50" s="472"/>
      <c r="K50" s="472"/>
      <c r="L50" s="472"/>
      <c r="M50" s="472"/>
      <c r="N50" s="472"/>
      <c r="O50" s="472"/>
      <c r="P50" s="472"/>
      <c r="Q50" s="472"/>
      <c r="R50" s="472"/>
      <c r="S50" s="472"/>
      <c r="T50" s="472"/>
      <c r="U50" s="472"/>
      <c r="V50" s="472"/>
      <c r="W50" s="472"/>
      <c r="X50" s="472"/>
      <c r="Y50" s="472"/>
      <c r="Z50" s="472"/>
      <c r="AA50" s="472"/>
      <c r="AB50" s="472"/>
      <c r="AC50" s="472"/>
      <c r="AD50" s="472"/>
      <c r="AE50" s="472"/>
      <c r="AF50" s="472"/>
      <c r="AG50" s="472"/>
      <c r="AR50" s="3"/>
    </row>
    <row r="51" spans="1:44" s="62" customFormat="1" ht="15" customHeight="1">
      <c r="A51" s="46" t="s">
        <v>256</v>
      </c>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37"/>
      <c r="AB51" s="196"/>
      <c r="AC51" s="473"/>
      <c r="AD51" s="473"/>
      <c r="AE51" s="473"/>
      <c r="AF51" s="473"/>
      <c r="AG51" s="38" t="s">
        <v>21</v>
      </c>
      <c r="AR51" s="3"/>
    </row>
    <row r="52" spans="1:44" s="62" customFormat="1" ht="15" customHeight="1">
      <c r="A52" s="463" t="s">
        <v>471</v>
      </c>
      <c r="B52" s="464"/>
      <c r="C52" s="464"/>
      <c r="D52" s="464"/>
      <c r="E52" s="464"/>
      <c r="F52" s="464"/>
      <c r="G52" s="464"/>
      <c r="H52" s="464"/>
      <c r="I52" s="464"/>
      <c r="J52" s="464"/>
      <c r="K52" s="464"/>
      <c r="L52" s="464"/>
      <c r="M52" s="464"/>
      <c r="N52" s="464"/>
      <c r="O52" s="464"/>
      <c r="P52" s="464"/>
      <c r="Q52" s="464"/>
      <c r="R52" s="464"/>
      <c r="S52" s="464"/>
      <c r="T52" s="464"/>
      <c r="U52" s="464"/>
      <c r="V52" s="464"/>
      <c r="W52" s="464"/>
      <c r="X52" s="464"/>
      <c r="Y52" s="464"/>
      <c r="Z52" s="464"/>
      <c r="AA52" s="464"/>
      <c r="AB52" s="464"/>
      <c r="AC52" s="474"/>
      <c r="AD52" s="474"/>
      <c r="AE52" s="474"/>
      <c r="AF52" s="474"/>
      <c r="AG52" s="197" t="s">
        <v>20</v>
      </c>
      <c r="AR52" s="3"/>
    </row>
    <row r="53" spans="1:44" s="62" customFormat="1" ht="15" customHeight="1">
      <c r="A53" s="453" t="str">
        <f>IF(OR($H$14=4,$H$14=5),AJ53,AJ54)</f>
        <v>（16）令和８年５月時点の給与体系を、当該評価料を算定した年度に勤務している職員の賃金に当てはめた場合の対象職員の基本給等総額</v>
      </c>
      <c r="B53" s="454"/>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74"/>
      <c r="AD53" s="474"/>
      <c r="AE53" s="474"/>
      <c r="AF53" s="474"/>
      <c r="AG53" s="133" t="s">
        <v>20</v>
      </c>
      <c r="AJ53" s="62" t="s">
        <v>497</v>
      </c>
      <c r="AR53" s="3"/>
    </row>
    <row r="54" spans="1:44" s="62" customFormat="1" ht="15" customHeight="1" thickBot="1">
      <c r="A54" s="13" t="s">
        <v>634</v>
      </c>
      <c r="B54" s="4"/>
      <c r="C54" s="4"/>
      <c r="D54" s="4"/>
      <c r="E54" s="4"/>
      <c r="F54" s="4"/>
      <c r="G54" s="4"/>
      <c r="H54" s="4"/>
      <c r="I54" s="4"/>
      <c r="J54" s="4"/>
      <c r="K54" s="4"/>
      <c r="L54" s="4"/>
      <c r="M54" s="4"/>
      <c r="N54" s="4"/>
      <c r="O54" s="4"/>
      <c r="P54" s="4"/>
      <c r="Q54" s="4"/>
      <c r="R54" s="4"/>
      <c r="S54" s="4"/>
      <c r="T54" s="4"/>
      <c r="U54" s="4"/>
      <c r="V54" s="4"/>
      <c r="W54" s="4"/>
      <c r="X54" s="4"/>
      <c r="Y54" s="4"/>
      <c r="Z54" s="4"/>
      <c r="AA54" s="4"/>
      <c r="AB54" s="204"/>
      <c r="AC54" s="475" t="str">
        <f>IF(AC52-AC53=0,"",AC52-AC53)</f>
        <v/>
      </c>
      <c r="AD54" s="475"/>
      <c r="AE54" s="475"/>
      <c r="AF54" s="475"/>
      <c r="AG54" s="133" t="s">
        <v>20</v>
      </c>
      <c r="AJ54" s="62" t="s">
        <v>498</v>
      </c>
      <c r="AR54" s="3"/>
    </row>
    <row r="55" spans="1:44" s="62" customFormat="1" ht="15" customHeight="1" thickTop="1">
      <c r="A55" s="26"/>
      <c r="B55" s="205" t="s">
        <v>487</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7"/>
      <c r="AC55" s="466" t="str">
        <f>IFERROR((AC54/AC53)*100,"")</f>
        <v/>
      </c>
      <c r="AD55" s="466"/>
      <c r="AE55" s="466"/>
      <c r="AF55" s="466"/>
      <c r="AG55" s="208" t="s">
        <v>22</v>
      </c>
      <c r="AR55" s="3"/>
    </row>
    <row r="56" spans="1:44" s="62" customFormat="1" ht="15" customHeight="1">
      <c r="A56" s="476" t="s">
        <v>485</v>
      </c>
      <c r="B56" s="477"/>
      <c r="C56" s="477"/>
      <c r="D56" s="477"/>
      <c r="E56" s="477"/>
      <c r="F56" s="477"/>
      <c r="G56" s="477"/>
      <c r="H56" s="477"/>
      <c r="I56" s="477"/>
      <c r="J56" s="477"/>
      <c r="K56" s="477"/>
      <c r="L56" s="477"/>
      <c r="M56" s="477"/>
      <c r="N56" s="477"/>
      <c r="O56" s="477"/>
      <c r="P56" s="477"/>
      <c r="Q56" s="477"/>
      <c r="R56" s="477"/>
      <c r="S56" s="477"/>
      <c r="T56" s="477"/>
      <c r="U56" s="477"/>
      <c r="V56" s="477"/>
      <c r="W56" s="477"/>
      <c r="X56" s="477"/>
      <c r="Y56" s="477"/>
      <c r="Z56" s="477"/>
      <c r="AA56" s="477"/>
      <c r="AB56" s="477"/>
      <c r="AC56" s="474"/>
      <c r="AD56" s="474"/>
      <c r="AE56" s="474"/>
      <c r="AF56" s="474"/>
      <c r="AG56" s="209" t="s">
        <v>233</v>
      </c>
      <c r="AR56" s="3"/>
    </row>
    <row r="57" spans="1:44" s="62" customFormat="1" ht="15" customHeight="1" thickBot="1">
      <c r="A57" s="469" t="s">
        <v>476</v>
      </c>
      <c r="B57" s="470"/>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1"/>
      <c r="AD57" s="471"/>
      <c r="AE57" s="471"/>
      <c r="AF57" s="471"/>
      <c r="AG57" s="210" t="s">
        <v>233</v>
      </c>
      <c r="AR57" s="3"/>
    </row>
    <row r="58" spans="1:44" s="62" customFormat="1" ht="15" customHeight="1">
      <c r="A58" s="203"/>
      <c r="B58" s="3"/>
      <c r="C58" s="3"/>
      <c r="D58" s="30"/>
      <c r="E58" s="30"/>
      <c r="F58" s="30"/>
      <c r="G58" s="30"/>
      <c r="H58" s="30"/>
      <c r="I58" s="30"/>
      <c r="J58" s="30"/>
      <c r="K58" s="30"/>
      <c r="L58" s="30"/>
      <c r="M58" s="30"/>
      <c r="N58" s="30"/>
      <c r="O58" s="30"/>
      <c r="P58" s="30"/>
      <c r="Q58" s="30"/>
      <c r="R58" s="30"/>
      <c r="S58" s="30"/>
      <c r="T58" s="30"/>
      <c r="U58" s="30"/>
      <c r="V58" s="30"/>
      <c r="W58" s="30"/>
      <c r="X58" s="30"/>
      <c r="Y58" s="30"/>
      <c r="Z58" s="30"/>
      <c r="AA58" s="30"/>
      <c r="AB58" s="3"/>
      <c r="AC58" s="3"/>
      <c r="AD58" s="3"/>
      <c r="AE58" s="3"/>
      <c r="AF58" s="3"/>
      <c r="AG58" s="3"/>
      <c r="AR58" s="3"/>
    </row>
    <row r="59" spans="1:44" s="62" customFormat="1" ht="15" customHeight="1" thickBot="1">
      <c r="A59" s="472" t="s">
        <v>249</v>
      </c>
      <c r="B59" s="472"/>
      <c r="C59" s="472"/>
      <c r="D59" s="472"/>
      <c r="E59" s="472"/>
      <c r="F59" s="472"/>
      <c r="G59" s="472"/>
      <c r="H59" s="472"/>
      <c r="I59" s="472"/>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R59" s="3"/>
    </row>
    <row r="60" spans="1:44" s="62" customFormat="1" ht="15" customHeight="1">
      <c r="A60" s="46" t="s">
        <v>252</v>
      </c>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37"/>
      <c r="AB60" s="196"/>
      <c r="AC60" s="473"/>
      <c r="AD60" s="473"/>
      <c r="AE60" s="473"/>
      <c r="AF60" s="473"/>
      <c r="AG60" s="38" t="s">
        <v>21</v>
      </c>
      <c r="AR60" s="3"/>
    </row>
    <row r="61" spans="1:44" s="62" customFormat="1" ht="15" customHeight="1">
      <c r="A61" s="463" t="s">
        <v>472</v>
      </c>
      <c r="B61" s="464"/>
      <c r="C61" s="464"/>
      <c r="D61" s="464"/>
      <c r="E61" s="464"/>
      <c r="F61" s="464"/>
      <c r="G61" s="464"/>
      <c r="H61" s="464"/>
      <c r="I61" s="464"/>
      <c r="J61" s="464"/>
      <c r="K61" s="464"/>
      <c r="L61" s="464"/>
      <c r="M61" s="464"/>
      <c r="N61" s="464"/>
      <c r="O61" s="464"/>
      <c r="P61" s="464"/>
      <c r="Q61" s="464"/>
      <c r="R61" s="464"/>
      <c r="S61" s="464"/>
      <c r="T61" s="464"/>
      <c r="U61" s="464"/>
      <c r="V61" s="464"/>
      <c r="W61" s="464"/>
      <c r="X61" s="464"/>
      <c r="Y61" s="464"/>
      <c r="Z61" s="464"/>
      <c r="AA61" s="464"/>
      <c r="AB61" s="464"/>
      <c r="AC61" s="474"/>
      <c r="AD61" s="474"/>
      <c r="AE61" s="474"/>
      <c r="AF61" s="474"/>
      <c r="AG61" s="197" t="s">
        <v>20</v>
      </c>
      <c r="AR61" s="3"/>
    </row>
    <row r="62" spans="1:44" s="62" customFormat="1" ht="15" customHeight="1">
      <c r="A62" s="453" t="str">
        <f>IF(OR($H$14=4,$H$14=5),AJ62,AJ63)</f>
        <v>（23）令和８年５月時点の給与体系を、当該評価料を算定した年度に勤務している職員の賃金に当てはめた場合の対象職員の基本給等総額</v>
      </c>
      <c r="B62" s="454"/>
      <c r="C62" s="454"/>
      <c r="D62" s="454"/>
      <c r="E62" s="454"/>
      <c r="F62" s="454"/>
      <c r="G62" s="454"/>
      <c r="H62" s="454"/>
      <c r="I62" s="454"/>
      <c r="J62" s="454"/>
      <c r="K62" s="454"/>
      <c r="L62" s="454"/>
      <c r="M62" s="454"/>
      <c r="N62" s="454"/>
      <c r="O62" s="454"/>
      <c r="P62" s="454"/>
      <c r="Q62" s="454"/>
      <c r="R62" s="454"/>
      <c r="S62" s="454"/>
      <c r="T62" s="454"/>
      <c r="U62" s="454"/>
      <c r="V62" s="454"/>
      <c r="W62" s="454"/>
      <c r="X62" s="454"/>
      <c r="Y62" s="454"/>
      <c r="Z62" s="454"/>
      <c r="AA62" s="454"/>
      <c r="AB62" s="454"/>
      <c r="AC62" s="474"/>
      <c r="AD62" s="474"/>
      <c r="AE62" s="474"/>
      <c r="AF62" s="474"/>
      <c r="AG62" s="133" t="s">
        <v>20</v>
      </c>
      <c r="AJ62" s="62" t="s">
        <v>499</v>
      </c>
      <c r="AR62" s="3"/>
    </row>
    <row r="63" spans="1:44" s="62" customFormat="1" ht="15" customHeight="1" thickBot="1">
      <c r="A63" s="13" t="s">
        <v>635</v>
      </c>
      <c r="B63" s="4"/>
      <c r="C63" s="4"/>
      <c r="D63" s="4"/>
      <c r="E63" s="4"/>
      <c r="F63" s="4"/>
      <c r="G63" s="4"/>
      <c r="H63" s="4"/>
      <c r="I63" s="4"/>
      <c r="J63" s="4"/>
      <c r="K63" s="4"/>
      <c r="L63" s="4"/>
      <c r="M63" s="4"/>
      <c r="N63" s="4"/>
      <c r="O63" s="4"/>
      <c r="P63" s="4"/>
      <c r="Q63" s="4"/>
      <c r="R63" s="4"/>
      <c r="S63" s="4"/>
      <c r="T63" s="4"/>
      <c r="U63" s="4"/>
      <c r="V63" s="4"/>
      <c r="W63" s="4"/>
      <c r="X63" s="4"/>
      <c r="Y63" s="4"/>
      <c r="Z63" s="4"/>
      <c r="AA63" s="4"/>
      <c r="AB63" s="204"/>
      <c r="AC63" s="475" t="str">
        <f>IF(AC61-AC62=0,"",AC61-AC62)</f>
        <v/>
      </c>
      <c r="AD63" s="475"/>
      <c r="AE63" s="475"/>
      <c r="AF63" s="475"/>
      <c r="AG63" s="133" t="s">
        <v>20</v>
      </c>
      <c r="AJ63" s="62" t="s">
        <v>500</v>
      </c>
      <c r="AR63" s="3"/>
    </row>
    <row r="64" spans="1:44" s="62" customFormat="1" ht="15" customHeight="1" thickTop="1">
      <c r="A64" s="26"/>
      <c r="B64" s="205" t="s">
        <v>488</v>
      </c>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7"/>
      <c r="AC64" s="466" t="str">
        <f>IFERROR((AC63/AC62)*100,"")</f>
        <v/>
      </c>
      <c r="AD64" s="466"/>
      <c r="AE64" s="466"/>
      <c r="AF64" s="466"/>
      <c r="AG64" s="208" t="s">
        <v>22</v>
      </c>
      <c r="AR64" s="3"/>
    </row>
    <row r="65" spans="1:44" s="62" customFormat="1" ht="15" customHeight="1">
      <c r="A65" s="476" t="s">
        <v>484</v>
      </c>
      <c r="B65" s="477"/>
      <c r="C65" s="477"/>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4"/>
      <c r="AD65" s="474"/>
      <c r="AE65" s="474"/>
      <c r="AF65" s="474"/>
      <c r="AG65" s="209" t="s">
        <v>233</v>
      </c>
      <c r="AR65" s="3"/>
    </row>
    <row r="66" spans="1:44" s="62" customFormat="1" ht="15" customHeight="1" thickBot="1">
      <c r="A66" s="469" t="s">
        <v>477</v>
      </c>
      <c r="B66" s="470"/>
      <c r="C66" s="470"/>
      <c r="D66" s="470"/>
      <c r="E66" s="470"/>
      <c r="F66" s="470"/>
      <c r="G66" s="470"/>
      <c r="H66" s="470"/>
      <c r="I66" s="470"/>
      <c r="J66" s="470"/>
      <c r="K66" s="470"/>
      <c r="L66" s="470"/>
      <c r="M66" s="470"/>
      <c r="N66" s="470"/>
      <c r="O66" s="470"/>
      <c r="P66" s="470"/>
      <c r="Q66" s="470"/>
      <c r="R66" s="470"/>
      <c r="S66" s="470"/>
      <c r="T66" s="470"/>
      <c r="U66" s="470"/>
      <c r="V66" s="470"/>
      <c r="W66" s="470"/>
      <c r="X66" s="470"/>
      <c r="Y66" s="470"/>
      <c r="Z66" s="470"/>
      <c r="AA66" s="470"/>
      <c r="AB66" s="470"/>
      <c r="AC66" s="471"/>
      <c r="AD66" s="471"/>
      <c r="AE66" s="471"/>
      <c r="AF66" s="471"/>
      <c r="AG66" s="210" t="s">
        <v>233</v>
      </c>
      <c r="AR66" s="3"/>
    </row>
    <row r="67" spans="1:44" s="62" customFormat="1" ht="15" customHeight="1">
      <c r="A67" s="203"/>
      <c r="B67" s="3"/>
      <c r="C67" s="3"/>
      <c r="D67" s="30"/>
      <c r="E67" s="30"/>
      <c r="F67" s="30"/>
      <c r="G67" s="30"/>
      <c r="H67" s="30"/>
      <c r="I67" s="30"/>
      <c r="J67" s="30"/>
      <c r="K67" s="30"/>
      <c r="L67" s="30"/>
      <c r="M67" s="30"/>
      <c r="N67" s="30"/>
      <c r="O67" s="30"/>
      <c r="P67" s="30"/>
      <c r="Q67" s="30"/>
      <c r="R67" s="30"/>
      <c r="S67" s="30"/>
      <c r="T67" s="30"/>
      <c r="U67" s="30"/>
      <c r="V67" s="30"/>
      <c r="W67" s="30"/>
      <c r="X67" s="30"/>
      <c r="Y67" s="30"/>
      <c r="Z67" s="30"/>
      <c r="AA67" s="30"/>
      <c r="AB67" s="3"/>
      <c r="AC67" s="3"/>
      <c r="AD67" s="3"/>
      <c r="AE67" s="3"/>
      <c r="AF67" s="3"/>
      <c r="AG67" s="3"/>
      <c r="AR67" s="3"/>
    </row>
    <row r="68" spans="1:44" s="62" customFormat="1" ht="15" customHeight="1" thickBot="1">
      <c r="A68" s="472" t="s">
        <v>246</v>
      </c>
      <c r="B68" s="472"/>
      <c r="C68" s="472"/>
      <c r="D68" s="472"/>
      <c r="E68" s="472"/>
      <c r="F68" s="472"/>
      <c r="G68" s="472"/>
      <c r="H68" s="472"/>
      <c r="I68" s="472"/>
      <c r="J68" s="472"/>
      <c r="K68" s="472"/>
      <c r="L68" s="472"/>
      <c r="M68" s="472"/>
      <c r="N68" s="472"/>
      <c r="O68" s="472"/>
      <c r="P68" s="472"/>
      <c r="Q68" s="472"/>
      <c r="R68" s="472"/>
      <c r="S68" s="472"/>
      <c r="T68" s="472"/>
      <c r="U68" s="472"/>
      <c r="V68" s="472"/>
      <c r="W68" s="472"/>
      <c r="X68" s="472"/>
      <c r="Y68" s="472"/>
      <c r="Z68" s="472"/>
      <c r="AA68" s="472"/>
      <c r="AB68" s="472"/>
      <c r="AC68" s="472"/>
      <c r="AD68" s="472"/>
      <c r="AE68" s="472"/>
      <c r="AF68" s="472"/>
      <c r="AG68" s="472"/>
      <c r="AR68" s="3"/>
    </row>
    <row r="69" spans="1:44" s="62" customFormat="1" ht="15" customHeight="1">
      <c r="A69" s="46" t="s">
        <v>258</v>
      </c>
      <c r="B69" s="31"/>
      <c r="C69" s="24"/>
      <c r="D69" s="24"/>
      <c r="E69" s="24"/>
      <c r="F69" s="24"/>
      <c r="G69" s="24"/>
      <c r="H69" s="24"/>
      <c r="I69" s="24"/>
      <c r="J69" s="24"/>
      <c r="K69" s="24"/>
      <c r="L69" s="24"/>
      <c r="M69" s="24"/>
      <c r="N69" s="24"/>
      <c r="O69" s="24"/>
      <c r="P69" s="24"/>
      <c r="Q69" s="24"/>
      <c r="R69" s="24"/>
      <c r="S69" s="24"/>
      <c r="T69" s="24"/>
      <c r="U69" s="24"/>
      <c r="V69" s="24"/>
      <c r="W69" s="24"/>
      <c r="X69" s="24"/>
      <c r="Y69" s="24"/>
      <c r="Z69" s="24"/>
      <c r="AA69" s="37"/>
      <c r="AB69" s="196"/>
      <c r="AC69" s="473"/>
      <c r="AD69" s="473"/>
      <c r="AE69" s="473"/>
      <c r="AF69" s="473"/>
      <c r="AG69" s="38" t="s">
        <v>21</v>
      </c>
      <c r="AR69" s="3"/>
    </row>
    <row r="70" spans="1:44" s="62" customFormat="1" ht="15" customHeight="1">
      <c r="A70" s="463" t="s">
        <v>473</v>
      </c>
      <c r="B70" s="464"/>
      <c r="C70" s="464"/>
      <c r="D70" s="464"/>
      <c r="E70" s="464"/>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74"/>
      <c r="AD70" s="474"/>
      <c r="AE70" s="474"/>
      <c r="AF70" s="474"/>
      <c r="AG70" s="197" t="s">
        <v>20</v>
      </c>
      <c r="AR70" s="3"/>
    </row>
    <row r="71" spans="1:44" s="62" customFormat="1" ht="15" customHeight="1">
      <c r="A71" s="453" t="str">
        <f>IF(OR($H$14=4,$H$14=5),AJ71,AJ72)</f>
        <v>（30）令和８年５月時点の給与体系を、当該評価料を算定した年度に勤務している職員の賃金に当てはめた場合の対象職員の基本給等総額</v>
      </c>
      <c r="B71" s="454"/>
      <c r="C71" s="454"/>
      <c r="D71" s="454"/>
      <c r="E71" s="454"/>
      <c r="F71" s="454"/>
      <c r="G71" s="454"/>
      <c r="H71" s="454"/>
      <c r="I71" s="454"/>
      <c r="J71" s="454"/>
      <c r="K71" s="454"/>
      <c r="L71" s="454"/>
      <c r="M71" s="454"/>
      <c r="N71" s="454"/>
      <c r="O71" s="454"/>
      <c r="P71" s="454"/>
      <c r="Q71" s="454"/>
      <c r="R71" s="454"/>
      <c r="S71" s="454"/>
      <c r="T71" s="454"/>
      <c r="U71" s="454"/>
      <c r="V71" s="454"/>
      <c r="W71" s="454"/>
      <c r="X71" s="454"/>
      <c r="Y71" s="454"/>
      <c r="Z71" s="454"/>
      <c r="AA71" s="454"/>
      <c r="AB71" s="454"/>
      <c r="AC71" s="474"/>
      <c r="AD71" s="474"/>
      <c r="AE71" s="474"/>
      <c r="AF71" s="474"/>
      <c r="AG71" s="133" t="s">
        <v>20</v>
      </c>
      <c r="AJ71" s="62" t="s">
        <v>501</v>
      </c>
      <c r="AR71" s="3"/>
    </row>
    <row r="72" spans="1:44" s="62" customFormat="1" ht="15" customHeight="1" thickBot="1">
      <c r="A72" s="13" t="s">
        <v>636</v>
      </c>
      <c r="B72" s="4"/>
      <c r="C72" s="4"/>
      <c r="D72" s="4"/>
      <c r="E72" s="4"/>
      <c r="F72" s="4"/>
      <c r="G72" s="4"/>
      <c r="H72" s="4"/>
      <c r="I72" s="4"/>
      <c r="J72" s="4"/>
      <c r="K72" s="4"/>
      <c r="L72" s="4"/>
      <c r="M72" s="4"/>
      <c r="N72" s="4"/>
      <c r="O72" s="4"/>
      <c r="P72" s="4"/>
      <c r="Q72" s="4"/>
      <c r="R72" s="4"/>
      <c r="S72" s="4"/>
      <c r="T72" s="4"/>
      <c r="U72" s="4"/>
      <c r="V72" s="4"/>
      <c r="W72" s="4"/>
      <c r="X72" s="4"/>
      <c r="Y72" s="4"/>
      <c r="Z72" s="4"/>
      <c r="AA72" s="4"/>
      <c r="AB72" s="204"/>
      <c r="AC72" s="475" t="str">
        <f>IF(AC70-AC71=0,"",AC70-AC71)</f>
        <v/>
      </c>
      <c r="AD72" s="475"/>
      <c r="AE72" s="475"/>
      <c r="AF72" s="475"/>
      <c r="AG72" s="133" t="s">
        <v>20</v>
      </c>
      <c r="AJ72" s="62" t="s">
        <v>502</v>
      </c>
      <c r="AR72" s="3"/>
    </row>
    <row r="73" spans="1:44" s="62" customFormat="1" ht="15" customHeight="1" thickTop="1">
      <c r="A73" s="26"/>
      <c r="B73" s="205" t="s">
        <v>489</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7"/>
      <c r="AC73" s="466" t="str">
        <f>IFERROR((AC72/AC71)*100,"")</f>
        <v/>
      </c>
      <c r="AD73" s="466"/>
      <c r="AE73" s="466"/>
      <c r="AF73" s="466"/>
      <c r="AG73" s="208" t="s">
        <v>22</v>
      </c>
      <c r="AR73" s="3"/>
    </row>
    <row r="74" spans="1:44" s="62" customFormat="1" ht="15" customHeight="1">
      <c r="A74" s="476" t="s">
        <v>483</v>
      </c>
      <c r="B74" s="477"/>
      <c r="C74" s="477"/>
      <c r="D74" s="477"/>
      <c r="E74" s="477"/>
      <c r="F74" s="477"/>
      <c r="G74" s="477"/>
      <c r="H74" s="477"/>
      <c r="I74" s="477"/>
      <c r="J74" s="477"/>
      <c r="K74" s="477"/>
      <c r="L74" s="477"/>
      <c r="M74" s="477"/>
      <c r="N74" s="477"/>
      <c r="O74" s="477"/>
      <c r="P74" s="477"/>
      <c r="Q74" s="477"/>
      <c r="R74" s="477"/>
      <c r="S74" s="477"/>
      <c r="T74" s="477"/>
      <c r="U74" s="477"/>
      <c r="V74" s="477"/>
      <c r="W74" s="477"/>
      <c r="X74" s="477"/>
      <c r="Y74" s="477"/>
      <c r="Z74" s="477"/>
      <c r="AA74" s="477"/>
      <c r="AB74" s="477"/>
      <c r="AC74" s="474"/>
      <c r="AD74" s="474"/>
      <c r="AE74" s="474"/>
      <c r="AF74" s="474"/>
      <c r="AG74" s="209" t="s">
        <v>233</v>
      </c>
      <c r="AR74" s="3"/>
    </row>
    <row r="75" spans="1:44" s="62" customFormat="1" ht="15" customHeight="1" thickBot="1">
      <c r="A75" s="469" t="s">
        <v>478</v>
      </c>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c r="AB75" s="470"/>
      <c r="AC75" s="471"/>
      <c r="AD75" s="471"/>
      <c r="AE75" s="471"/>
      <c r="AF75" s="471"/>
      <c r="AG75" s="210" t="s">
        <v>233</v>
      </c>
      <c r="AR75" s="3"/>
    </row>
    <row r="76" spans="1:44" s="62" customFormat="1" ht="15" customHeight="1">
      <c r="A76" s="203"/>
      <c r="B76" s="3"/>
      <c r="C76" s="3"/>
      <c r="D76" s="30"/>
      <c r="E76" s="30"/>
      <c r="F76" s="30"/>
      <c r="G76" s="30"/>
      <c r="H76" s="30"/>
      <c r="I76" s="30"/>
      <c r="J76" s="30"/>
      <c r="K76" s="30"/>
      <c r="L76" s="30"/>
      <c r="M76" s="30"/>
      <c r="N76" s="30"/>
      <c r="O76" s="30"/>
      <c r="P76" s="30"/>
      <c r="Q76" s="30"/>
      <c r="R76" s="30"/>
      <c r="S76" s="30"/>
      <c r="T76" s="30"/>
      <c r="U76" s="30"/>
      <c r="V76" s="30"/>
      <c r="W76" s="30"/>
      <c r="X76" s="30"/>
      <c r="Y76" s="30"/>
      <c r="Z76" s="30"/>
      <c r="AA76" s="30"/>
      <c r="AB76" s="3"/>
      <c r="AC76" s="3"/>
      <c r="AD76" s="3"/>
      <c r="AE76" s="3"/>
      <c r="AF76" s="3"/>
      <c r="AG76" s="3"/>
      <c r="AR76" s="3"/>
    </row>
    <row r="77" spans="1:44" s="62" customFormat="1" ht="15" customHeight="1" thickBot="1">
      <c r="A77" s="472" t="s">
        <v>247</v>
      </c>
      <c r="B77" s="472"/>
      <c r="C77" s="472"/>
      <c r="D77" s="472"/>
      <c r="E77" s="472"/>
      <c r="F77" s="472"/>
      <c r="G77" s="472"/>
      <c r="H77" s="472"/>
      <c r="I77" s="472"/>
      <c r="J77" s="472"/>
      <c r="K77" s="472"/>
      <c r="L77" s="472"/>
      <c r="M77" s="472"/>
      <c r="N77" s="472"/>
      <c r="O77" s="472"/>
      <c r="P77" s="472"/>
      <c r="Q77" s="472"/>
      <c r="R77" s="472"/>
      <c r="S77" s="472"/>
      <c r="T77" s="472"/>
      <c r="U77" s="472"/>
      <c r="V77" s="472"/>
      <c r="W77" s="472"/>
      <c r="X77" s="472"/>
      <c r="Y77" s="472"/>
      <c r="Z77" s="472"/>
      <c r="AA77" s="472"/>
      <c r="AB77" s="472"/>
      <c r="AC77" s="472"/>
      <c r="AD77" s="472"/>
      <c r="AE77" s="472"/>
      <c r="AF77" s="472"/>
      <c r="AG77" s="472"/>
      <c r="AR77" s="3"/>
    </row>
    <row r="78" spans="1:44" s="62" customFormat="1" ht="15" customHeight="1">
      <c r="A78" s="46" t="s">
        <v>253</v>
      </c>
      <c r="B78" s="31"/>
      <c r="C78" s="24"/>
      <c r="D78" s="24"/>
      <c r="E78" s="24"/>
      <c r="F78" s="24"/>
      <c r="G78" s="24"/>
      <c r="H78" s="24"/>
      <c r="I78" s="24"/>
      <c r="J78" s="24"/>
      <c r="K78" s="24"/>
      <c r="L78" s="24"/>
      <c r="M78" s="24"/>
      <c r="N78" s="24"/>
      <c r="O78" s="24"/>
      <c r="P78" s="24"/>
      <c r="Q78" s="24"/>
      <c r="R78" s="24"/>
      <c r="S78" s="24"/>
      <c r="T78" s="24"/>
      <c r="U78" s="24"/>
      <c r="V78" s="24"/>
      <c r="W78" s="24"/>
      <c r="X78" s="24"/>
      <c r="Y78" s="24"/>
      <c r="Z78" s="24"/>
      <c r="AA78" s="37"/>
      <c r="AB78" s="196"/>
      <c r="AC78" s="473"/>
      <c r="AD78" s="473"/>
      <c r="AE78" s="473"/>
      <c r="AF78" s="473"/>
      <c r="AG78" s="38" t="s">
        <v>21</v>
      </c>
      <c r="AR78" s="3"/>
    </row>
    <row r="79" spans="1:44" s="62" customFormat="1" ht="15" customHeight="1">
      <c r="A79" s="463" t="s">
        <v>474</v>
      </c>
      <c r="B79" s="464"/>
      <c r="C79" s="464"/>
      <c r="D79" s="464"/>
      <c r="E79" s="464"/>
      <c r="F79" s="464"/>
      <c r="G79" s="464"/>
      <c r="H79" s="464"/>
      <c r="I79" s="464"/>
      <c r="J79" s="464"/>
      <c r="K79" s="464"/>
      <c r="L79" s="464"/>
      <c r="M79" s="464"/>
      <c r="N79" s="464"/>
      <c r="O79" s="464"/>
      <c r="P79" s="464"/>
      <c r="Q79" s="464"/>
      <c r="R79" s="464"/>
      <c r="S79" s="464"/>
      <c r="T79" s="464"/>
      <c r="U79" s="464"/>
      <c r="V79" s="464"/>
      <c r="W79" s="464"/>
      <c r="X79" s="464"/>
      <c r="Y79" s="464"/>
      <c r="Z79" s="464"/>
      <c r="AA79" s="464"/>
      <c r="AB79" s="464"/>
      <c r="AC79" s="474"/>
      <c r="AD79" s="474"/>
      <c r="AE79" s="474"/>
      <c r="AF79" s="474"/>
      <c r="AG79" s="197" t="s">
        <v>20</v>
      </c>
      <c r="AR79" s="3"/>
    </row>
    <row r="80" spans="1:44" s="62" customFormat="1" ht="15" customHeight="1">
      <c r="A80" s="453" t="str">
        <f>IF(OR($H$14=4,$H$14=5),AJ80,AJ81)</f>
        <v>（37）令和８年５月時点の給与体系を、当該評価料を算定した年度に勤務している職員の賃金に当てはめた場合の対象職員の基本給等総額</v>
      </c>
      <c r="B80" s="454"/>
      <c r="C80" s="454"/>
      <c r="D80" s="454"/>
      <c r="E80" s="454"/>
      <c r="F80" s="454"/>
      <c r="G80" s="454"/>
      <c r="H80" s="454"/>
      <c r="I80" s="454"/>
      <c r="J80" s="454"/>
      <c r="K80" s="454"/>
      <c r="L80" s="454"/>
      <c r="M80" s="454"/>
      <c r="N80" s="454"/>
      <c r="O80" s="454"/>
      <c r="P80" s="454"/>
      <c r="Q80" s="454"/>
      <c r="R80" s="454"/>
      <c r="S80" s="454"/>
      <c r="T80" s="454"/>
      <c r="U80" s="454"/>
      <c r="V80" s="454"/>
      <c r="W80" s="454"/>
      <c r="X80" s="454"/>
      <c r="Y80" s="454"/>
      <c r="Z80" s="454"/>
      <c r="AA80" s="454"/>
      <c r="AB80" s="454"/>
      <c r="AC80" s="474"/>
      <c r="AD80" s="474"/>
      <c r="AE80" s="474"/>
      <c r="AF80" s="474"/>
      <c r="AG80" s="133" t="s">
        <v>20</v>
      </c>
      <c r="AJ80" s="62" t="s">
        <v>503</v>
      </c>
      <c r="AR80" s="3"/>
    </row>
    <row r="81" spans="1:44" s="62" customFormat="1" ht="15" customHeight="1" thickBot="1">
      <c r="A81" s="13" t="s">
        <v>637</v>
      </c>
      <c r="B81" s="4"/>
      <c r="C81" s="4"/>
      <c r="D81" s="4"/>
      <c r="E81" s="4"/>
      <c r="F81" s="4"/>
      <c r="G81" s="4"/>
      <c r="H81" s="4"/>
      <c r="I81" s="4"/>
      <c r="J81" s="4"/>
      <c r="K81" s="4"/>
      <c r="L81" s="4"/>
      <c r="M81" s="4"/>
      <c r="N81" s="4"/>
      <c r="O81" s="4"/>
      <c r="P81" s="4"/>
      <c r="Q81" s="4"/>
      <c r="R81" s="4"/>
      <c r="S81" s="4"/>
      <c r="T81" s="4"/>
      <c r="U81" s="4"/>
      <c r="V81" s="4"/>
      <c r="W81" s="4"/>
      <c r="X81" s="4"/>
      <c r="Y81" s="4"/>
      <c r="Z81" s="4"/>
      <c r="AA81" s="4"/>
      <c r="AB81" s="204"/>
      <c r="AC81" s="475" t="str">
        <f>IF(AC79-AC80=0,"",AC79-AC80)</f>
        <v/>
      </c>
      <c r="AD81" s="475"/>
      <c r="AE81" s="475"/>
      <c r="AF81" s="475"/>
      <c r="AG81" s="133" t="s">
        <v>20</v>
      </c>
      <c r="AJ81" s="62" t="s">
        <v>504</v>
      </c>
      <c r="AR81" s="3"/>
    </row>
    <row r="82" spans="1:44" s="62" customFormat="1" ht="15" customHeight="1" thickTop="1">
      <c r="A82" s="26"/>
      <c r="B82" s="205" t="s">
        <v>490</v>
      </c>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7"/>
      <c r="AC82" s="466" t="str">
        <f>IFERROR((AC81/AC80)*100,"")</f>
        <v/>
      </c>
      <c r="AD82" s="466"/>
      <c r="AE82" s="466"/>
      <c r="AF82" s="466"/>
      <c r="AG82" s="208" t="s">
        <v>22</v>
      </c>
      <c r="AR82" s="3"/>
    </row>
    <row r="83" spans="1:44" s="62" customFormat="1" ht="15" customHeight="1">
      <c r="A83" s="476" t="s">
        <v>482</v>
      </c>
      <c r="B83" s="477"/>
      <c r="C83" s="477"/>
      <c r="D83" s="477"/>
      <c r="E83" s="477"/>
      <c r="F83" s="477"/>
      <c r="G83" s="477"/>
      <c r="H83" s="477"/>
      <c r="I83" s="477"/>
      <c r="J83" s="477"/>
      <c r="K83" s="477"/>
      <c r="L83" s="477"/>
      <c r="M83" s="477"/>
      <c r="N83" s="477"/>
      <c r="O83" s="477"/>
      <c r="P83" s="477"/>
      <c r="Q83" s="477"/>
      <c r="R83" s="477"/>
      <c r="S83" s="477"/>
      <c r="T83" s="477"/>
      <c r="U83" s="477"/>
      <c r="V83" s="477"/>
      <c r="W83" s="477"/>
      <c r="X83" s="477"/>
      <c r="Y83" s="477"/>
      <c r="Z83" s="477"/>
      <c r="AA83" s="477"/>
      <c r="AB83" s="477"/>
      <c r="AC83" s="474"/>
      <c r="AD83" s="474"/>
      <c r="AE83" s="474"/>
      <c r="AF83" s="474"/>
      <c r="AG83" s="209" t="s">
        <v>233</v>
      </c>
      <c r="AR83" s="3"/>
    </row>
    <row r="84" spans="1:44" s="62" customFormat="1" ht="15" customHeight="1" thickBot="1">
      <c r="A84" s="469" t="s">
        <v>479</v>
      </c>
      <c r="B84" s="470"/>
      <c r="C84" s="470"/>
      <c r="D84" s="470"/>
      <c r="E84" s="470"/>
      <c r="F84" s="470"/>
      <c r="G84" s="470"/>
      <c r="H84" s="470"/>
      <c r="I84" s="470"/>
      <c r="J84" s="470"/>
      <c r="K84" s="470"/>
      <c r="L84" s="470"/>
      <c r="M84" s="470"/>
      <c r="N84" s="470"/>
      <c r="O84" s="470"/>
      <c r="P84" s="470"/>
      <c r="Q84" s="470"/>
      <c r="R84" s="470"/>
      <c r="S84" s="470"/>
      <c r="T84" s="470"/>
      <c r="U84" s="470"/>
      <c r="V84" s="470"/>
      <c r="W84" s="470"/>
      <c r="X84" s="470"/>
      <c r="Y84" s="470"/>
      <c r="Z84" s="470"/>
      <c r="AA84" s="470"/>
      <c r="AB84" s="470"/>
      <c r="AC84" s="471"/>
      <c r="AD84" s="471"/>
      <c r="AE84" s="471"/>
      <c r="AF84" s="471"/>
      <c r="AG84" s="210" t="s">
        <v>233</v>
      </c>
      <c r="AR84" s="3"/>
    </row>
    <row r="85" spans="1:44" s="62" customFormat="1" ht="15" customHeight="1">
      <c r="A85" s="203"/>
      <c r="B85" s="3"/>
      <c r="C85" s="3"/>
      <c r="D85" s="30"/>
      <c r="E85" s="30"/>
      <c r="F85" s="30"/>
      <c r="G85" s="30"/>
      <c r="H85" s="30"/>
      <c r="I85" s="30"/>
      <c r="J85" s="30"/>
      <c r="K85" s="30"/>
      <c r="L85" s="30"/>
      <c r="M85" s="30"/>
      <c r="N85" s="30"/>
      <c r="O85" s="30"/>
      <c r="P85" s="30"/>
      <c r="Q85" s="30"/>
      <c r="R85" s="30"/>
      <c r="S85" s="30"/>
      <c r="T85" s="30"/>
      <c r="U85" s="30"/>
      <c r="V85" s="30"/>
      <c r="W85" s="30"/>
      <c r="X85" s="30"/>
      <c r="Y85" s="30"/>
      <c r="Z85" s="30"/>
      <c r="AA85" s="30"/>
      <c r="AB85" s="3"/>
      <c r="AC85" s="3"/>
      <c r="AD85" s="3"/>
      <c r="AE85" s="3"/>
      <c r="AF85" s="3"/>
      <c r="AG85" s="3"/>
      <c r="AR85" s="3"/>
    </row>
    <row r="86" spans="1:44" s="62" customFormat="1" ht="15" customHeight="1" thickBot="1">
      <c r="A86" s="472" t="s">
        <v>250</v>
      </c>
      <c r="B86" s="472"/>
      <c r="C86" s="472"/>
      <c r="D86" s="472"/>
      <c r="E86" s="472"/>
      <c r="F86" s="472"/>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R86" s="3"/>
    </row>
    <row r="87" spans="1:44" s="62" customFormat="1" ht="15" customHeight="1">
      <c r="A87" s="46" t="s">
        <v>259</v>
      </c>
      <c r="B87" s="31"/>
      <c r="C87" s="24"/>
      <c r="D87" s="24"/>
      <c r="E87" s="24"/>
      <c r="F87" s="24"/>
      <c r="G87" s="24"/>
      <c r="H87" s="24"/>
      <c r="I87" s="24"/>
      <c r="J87" s="24"/>
      <c r="K87" s="24"/>
      <c r="L87" s="24"/>
      <c r="M87" s="24"/>
      <c r="N87" s="24"/>
      <c r="O87" s="24"/>
      <c r="P87" s="24"/>
      <c r="Q87" s="24"/>
      <c r="R87" s="24"/>
      <c r="S87" s="24"/>
      <c r="T87" s="24"/>
      <c r="U87" s="24"/>
      <c r="V87" s="24"/>
      <c r="W87" s="24"/>
      <c r="X87" s="24"/>
      <c r="Y87" s="24"/>
      <c r="Z87" s="24"/>
      <c r="AA87" s="37"/>
      <c r="AB87" s="196"/>
      <c r="AC87" s="473"/>
      <c r="AD87" s="473"/>
      <c r="AE87" s="473"/>
      <c r="AF87" s="473"/>
      <c r="AG87" s="38" t="s">
        <v>21</v>
      </c>
      <c r="AR87" s="3"/>
    </row>
    <row r="88" spans="1:44" s="62" customFormat="1" ht="15" customHeight="1">
      <c r="A88" s="463" t="s">
        <v>475</v>
      </c>
      <c r="B88" s="464"/>
      <c r="C88" s="464"/>
      <c r="D88" s="464"/>
      <c r="E88" s="464"/>
      <c r="F88" s="464"/>
      <c r="G88" s="464"/>
      <c r="H88" s="464"/>
      <c r="I88" s="464"/>
      <c r="J88" s="464"/>
      <c r="K88" s="464"/>
      <c r="L88" s="464"/>
      <c r="M88" s="464"/>
      <c r="N88" s="464"/>
      <c r="O88" s="464"/>
      <c r="P88" s="464"/>
      <c r="Q88" s="464"/>
      <c r="R88" s="464"/>
      <c r="S88" s="464"/>
      <c r="T88" s="464"/>
      <c r="U88" s="464"/>
      <c r="V88" s="464"/>
      <c r="W88" s="464"/>
      <c r="X88" s="464"/>
      <c r="Y88" s="464"/>
      <c r="Z88" s="464"/>
      <c r="AA88" s="464"/>
      <c r="AB88" s="464"/>
      <c r="AC88" s="474"/>
      <c r="AD88" s="474"/>
      <c r="AE88" s="474"/>
      <c r="AF88" s="474"/>
      <c r="AG88" s="197" t="s">
        <v>20</v>
      </c>
      <c r="AR88" s="3"/>
    </row>
    <row r="89" spans="1:44" s="62" customFormat="1" ht="15" customHeight="1">
      <c r="A89" s="453" t="str">
        <f>IF(OR($H$14=4,$H$14=5),AJ89,AJ90)</f>
        <v>（44）令和８年５月時点の給与体系を、当該評価料を算定した年度に勤務している職員の賃金に当てはめた場合の対象職員の基本給等総額</v>
      </c>
      <c r="B89" s="454"/>
      <c r="C89" s="454"/>
      <c r="D89" s="454"/>
      <c r="E89" s="454"/>
      <c r="F89" s="454"/>
      <c r="G89" s="454"/>
      <c r="H89" s="454"/>
      <c r="I89" s="454"/>
      <c r="J89" s="454"/>
      <c r="K89" s="454"/>
      <c r="L89" s="454"/>
      <c r="M89" s="454"/>
      <c r="N89" s="454"/>
      <c r="O89" s="454"/>
      <c r="P89" s="454"/>
      <c r="Q89" s="454"/>
      <c r="R89" s="454"/>
      <c r="S89" s="454"/>
      <c r="T89" s="454"/>
      <c r="U89" s="454"/>
      <c r="V89" s="454"/>
      <c r="W89" s="454"/>
      <c r="X89" s="454"/>
      <c r="Y89" s="454"/>
      <c r="Z89" s="454"/>
      <c r="AA89" s="454"/>
      <c r="AB89" s="454"/>
      <c r="AC89" s="474"/>
      <c r="AD89" s="474"/>
      <c r="AE89" s="474"/>
      <c r="AF89" s="474"/>
      <c r="AG89" s="133" t="s">
        <v>20</v>
      </c>
      <c r="AJ89" s="62" t="s">
        <v>505</v>
      </c>
      <c r="AR89" s="3"/>
    </row>
    <row r="90" spans="1:44" s="62" customFormat="1" ht="15" customHeight="1" thickBot="1">
      <c r="A90" s="13" t="s">
        <v>638</v>
      </c>
      <c r="B90" s="4"/>
      <c r="C90" s="4"/>
      <c r="D90" s="4"/>
      <c r="E90" s="4"/>
      <c r="F90" s="4"/>
      <c r="G90" s="4"/>
      <c r="H90" s="4"/>
      <c r="I90" s="4"/>
      <c r="J90" s="4"/>
      <c r="K90" s="4"/>
      <c r="L90" s="4"/>
      <c r="M90" s="4"/>
      <c r="N90" s="4"/>
      <c r="O90" s="4"/>
      <c r="P90" s="4"/>
      <c r="Q90" s="4"/>
      <c r="R90" s="4"/>
      <c r="S90" s="4"/>
      <c r="T90" s="4"/>
      <c r="U90" s="4"/>
      <c r="V90" s="4"/>
      <c r="W90" s="4"/>
      <c r="X90" s="4"/>
      <c r="Y90" s="4"/>
      <c r="Z90" s="4"/>
      <c r="AA90" s="4"/>
      <c r="AB90" s="204"/>
      <c r="AC90" s="475" t="str">
        <f>IF(AC88-AC89=0,"",AC88-AC89)</f>
        <v/>
      </c>
      <c r="AD90" s="475"/>
      <c r="AE90" s="475"/>
      <c r="AF90" s="475"/>
      <c r="AG90" s="133" t="s">
        <v>20</v>
      </c>
      <c r="AJ90" s="62" t="s">
        <v>506</v>
      </c>
      <c r="AR90" s="3"/>
    </row>
    <row r="91" spans="1:44" s="62" customFormat="1" ht="15" customHeight="1" thickTop="1">
      <c r="A91" s="26"/>
      <c r="B91" s="205" t="s">
        <v>491</v>
      </c>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7"/>
      <c r="AC91" s="466" t="str">
        <f>IFERROR((AC90/AC89)*100,"")</f>
        <v/>
      </c>
      <c r="AD91" s="466"/>
      <c r="AE91" s="466"/>
      <c r="AF91" s="466"/>
      <c r="AG91" s="208" t="s">
        <v>22</v>
      </c>
      <c r="AR91" s="3"/>
    </row>
    <row r="92" spans="1:44" s="62" customFormat="1" ht="15" customHeight="1">
      <c r="A92" s="476" t="s">
        <v>481</v>
      </c>
      <c r="B92" s="477"/>
      <c r="C92" s="477"/>
      <c r="D92" s="477"/>
      <c r="E92" s="477"/>
      <c r="F92" s="477"/>
      <c r="G92" s="477"/>
      <c r="H92" s="477"/>
      <c r="I92" s="477"/>
      <c r="J92" s="477"/>
      <c r="K92" s="477"/>
      <c r="L92" s="477"/>
      <c r="M92" s="477"/>
      <c r="N92" s="477"/>
      <c r="O92" s="477"/>
      <c r="P92" s="477"/>
      <c r="Q92" s="477"/>
      <c r="R92" s="477"/>
      <c r="S92" s="477"/>
      <c r="T92" s="477"/>
      <c r="U92" s="477"/>
      <c r="V92" s="477"/>
      <c r="W92" s="477"/>
      <c r="X92" s="477"/>
      <c r="Y92" s="477"/>
      <c r="Z92" s="477"/>
      <c r="AA92" s="477"/>
      <c r="AB92" s="477"/>
      <c r="AC92" s="474"/>
      <c r="AD92" s="474"/>
      <c r="AE92" s="474"/>
      <c r="AF92" s="474"/>
      <c r="AG92" s="209" t="s">
        <v>233</v>
      </c>
      <c r="AR92" s="3"/>
    </row>
    <row r="93" spans="1:44" s="62" customFormat="1" ht="15" customHeight="1" thickBot="1">
      <c r="A93" s="469" t="s">
        <v>480</v>
      </c>
      <c r="B93" s="470"/>
      <c r="C93" s="470"/>
      <c r="D93" s="470"/>
      <c r="E93" s="470"/>
      <c r="F93" s="470"/>
      <c r="G93" s="470"/>
      <c r="H93" s="470"/>
      <c r="I93" s="470"/>
      <c r="J93" s="470"/>
      <c r="K93" s="470"/>
      <c r="L93" s="470"/>
      <c r="M93" s="470"/>
      <c r="N93" s="470"/>
      <c r="O93" s="470"/>
      <c r="P93" s="470"/>
      <c r="Q93" s="470"/>
      <c r="R93" s="470"/>
      <c r="S93" s="470"/>
      <c r="T93" s="470"/>
      <c r="U93" s="470"/>
      <c r="V93" s="470"/>
      <c r="W93" s="470"/>
      <c r="X93" s="470"/>
      <c r="Y93" s="470"/>
      <c r="Z93" s="470"/>
      <c r="AA93" s="470"/>
      <c r="AB93" s="470"/>
      <c r="AC93" s="471"/>
      <c r="AD93" s="471"/>
      <c r="AE93" s="471"/>
      <c r="AF93" s="471"/>
      <c r="AG93" s="210" t="s">
        <v>233</v>
      </c>
      <c r="AR93" s="3"/>
    </row>
    <row r="94" spans="1:44" s="62" customFormat="1" ht="15" customHeight="1">
      <c r="A94" s="203"/>
      <c r="B94" s="3"/>
      <c r="C94" s="3"/>
      <c r="D94" s="30"/>
      <c r="E94" s="30"/>
      <c r="F94" s="30"/>
      <c r="G94" s="30"/>
      <c r="H94" s="30"/>
      <c r="I94" s="30"/>
      <c r="J94" s="30"/>
      <c r="K94" s="30"/>
      <c r="L94" s="30"/>
      <c r="M94" s="30"/>
      <c r="N94" s="30"/>
      <c r="O94" s="30"/>
      <c r="P94" s="30"/>
      <c r="Q94" s="30"/>
      <c r="R94" s="30"/>
      <c r="S94" s="30"/>
      <c r="T94" s="30"/>
      <c r="U94" s="30"/>
      <c r="V94" s="30"/>
      <c r="W94" s="30"/>
      <c r="X94" s="30"/>
      <c r="Y94" s="30"/>
      <c r="Z94" s="30"/>
      <c r="AA94" s="30"/>
      <c r="AB94" s="3"/>
      <c r="AC94" s="3"/>
      <c r="AD94" s="3"/>
      <c r="AE94" s="3"/>
      <c r="AF94" s="3"/>
      <c r="AG94" s="3"/>
      <c r="AR94" s="3"/>
    </row>
    <row r="95" spans="1:44" s="62" customFormat="1" ht="15" customHeight="1" thickBot="1">
      <c r="A95" s="1" t="s">
        <v>248</v>
      </c>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R95" s="3"/>
    </row>
    <row r="96" spans="1:44" s="62" customFormat="1" ht="15" customHeight="1">
      <c r="A96" s="211" t="s">
        <v>263</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480" t="str">
        <f>AB33</f>
        <v/>
      </c>
      <c r="AC96" s="480"/>
      <c r="AD96" s="480"/>
      <c r="AE96" s="480"/>
      <c r="AF96" s="480"/>
      <c r="AG96" s="25" t="s">
        <v>20</v>
      </c>
      <c r="AR96" s="3"/>
    </row>
    <row r="97" spans="1:44" ht="15" customHeight="1">
      <c r="A97" s="13" t="s">
        <v>264</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481" t="str">
        <f>IFERROR(AC46*V20,"")</f>
        <v/>
      </c>
      <c r="AC97" s="481"/>
      <c r="AD97" s="481"/>
      <c r="AE97" s="481"/>
      <c r="AF97" s="481"/>
      <c r="AG97" s="15" t="s">
        <v>20</v>
      </c>
    </row>
    <row r="98" spans="1:44" s="62" customFormat="1" ht="20.100000000000001" customHeight="1" thickBot="1">
      <c r="A98" s="13" t="s">
        <v>265</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81" t="str">
        <f>IFERROR(AB96-AB97,"")</f>
        <v/>
      </c>
      <c r="AC98" s="481"/>
      <c r="AD98" s="481"/>
      <c r="AE98" s="481"/>
      <c r="AF98" s="481"/>
      <c r="AG98" s="15" t="s">
        <v>20</v>
      </c>
      <c r="AR98" s="3"/>
    </row>
    <row r="99" spans="1:44" s="62" customFormat="1" ht="20.100000000000001" customHeight="1" thickTop="1" thickBot="1">
      <c r="A99" s="212"/>
      <c r="B99" s="47" t="s">
        <v>260</v>
      </c>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2" t="str">
        <f>IF(AB98&gt;=0,"賃金改善額充当済み","賃金改善額充当不足")</f>
        <v>賃金改善額充当済み</v>
      </c>
      <c r="AC99" s="482"/>
      <c r="AD99" s="482"/>
      <c r="AE99" s="482"/>
      <c r="AF99" s="482"/>
      <c r="AG99" s="213"/>
      <c r="AR99" s="3"/>
    </row>
    <row r="100" spans="1:44" s="62" customFormat="1" ht="20.100000000000001" customHeight="1">
      <c r="A100" s="159"/>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0"/>
      <c r="AB100" s="10"/>
      <c r="AC100" s="10"/>
      <c r="AD100" s="10"/>
      <c r="AE100" s="10"/>
      <c r="AF100" s="2"/>
      <c r="AG100" s="3"/>
      <c r="AR100" s="3"/>
    </row>
    <row r="101" spans="1:44" s="62" customFormat="1" ht="20.100000000000001" customHeight="1">
      <c r="A101" s="2" t="s">
        <v>234</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R101" s="3"/>
    </row>
    <row r="102" spans="1:44" s="62" customFormat="1"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24.95" customHeight="1" thickBot="1">
      <c r="A103" s="2"/>
      <c r="B103" s="2"/>
      <c r="C103" s="2"/>
      <c r="D103" s="2" t="s">
        <v>16</v>
      </c>
      <c r="E103" s="2"/>
      <c r="F103" s="478"/>
      <c r="G103" s="478"/>
      <c r="H103" s="2" t="s">
        <v>17</v>
      </c>
      <c r="I103" s="478"/>
      <c r="J103" s="478"/>
      <c r="K103" s="2" t="s">
        <v>18</v>
      </c>
      <c r="L103" s="478"/>
      <c r="M103" s="478"/>
      <c r="N103" s="2" t="s">
        <v>23</v>
      </c>
      <c r="O103" s="2"/>
      <c r="P103" s="2"/>
      <c r="Q103" s="2" t="s">
        <v>25</v>
      </c>
      <c r="R103" s="2"/>
      <c r="S103" s="2"/>
      <c r="T103" s="2"/>
      <c r="U103" s="479"/>
      <c r="V103" s="479"/>
      <c r="W103" s="479"/>
      <c r="X103" s="479"/>
      <c r="Y103" s="479"/>
      <c r="Z103" s="479"/>
      <c r="AA103" s="479"/>
      <c r="AB103" s="479"/>
      <c r="AC103" s="479"/>
      <c r="AD103" s="479"/>
      <c r="AE103" s="479"/>
      <c r="AF103" s="479"/>
      <c r="AG103" s="2"/>
      <c r="AR103" s="3"/>
    </row>
    <row r="104" spans="1:44" s="62" customFormat="1" ht="15" customHeight="1">
      <c r="A104" s="2"/>
      <c r="B104" s="2"/>
      <c r="C104" s="2"/>
      <c r="D104" s="2"/>
      <c r="E104" s="2"/>
      <c r="F104" s="214"/>
      <c r="G104" s="214"/>
      <c r="H104" s="3"/>
      <c r="I104" s="214"/>
      <c r="J104" s="214"/>
      <c r="K104" s="3"/>
      <c r="L104" s="214"/>
      <c r="M104" s="214"/>
      <c r="N104" s="3"/>
      <c r="O104" s="3"/>
      <c r="P104" s="3"/>
      <c r="Q104" s="3"/>
      <c r="R104" s="3"/>
      <c r="S104" s="3"/>
      <c r="T104" s="3"/>
      <c r="U104" s="215"/>
      <c r="V104" s="215"/>
      <c r="W104" s="215"/>
      <c r="X104" s="215"/>
      <c r="Y104" s="215"/>
      <c r="Z104" s="215"/>
      <c r="AA104" s="215"/>
      <c r="AB104" s="215"/>
      <c r="AC104" s="215"/>
      <c r="AD104" s="215"/>
      <c r="AE104" s="215"/>
      <c r="AF104" s="215"/>
      <c r="AG104" s="2"/>
      <c r="AR104" s="3"/>
    </row>
    <row r="105" spans="1:44" s="62" customFormat="1" ht="24.95" customHeight="1">
      <c r="A105" s="2" t="s">
        <v>24</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74"/>
      <c r="AR105" s="3"/>
    </row>
    <row r="106" spans="1:44" s="62" customFormat="1" ht="15" customHeight="1">
      <c r="A106" s="279" t="s">
        <v>444</v>
      </c>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74"/>
      <c r="AR106" s="3"/>
    </row>
    <row r="107" spans="1:44" s="62" customFormat="1" ht="15" customHeight="1">
      <c r="A107" s="279" t="s">
        <v>443</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625</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135"/>
      <c r="AR108" s="3"/>
    </row>
    <row r="109" spans="1:44" s="62" customFormat="1" ht="15" customHeight="1">
      <c r="A109" s="279" t="s">
        <v>621</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622</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620</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623</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624</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626</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74"/>
      <c r="AR114" s="3"/>
    </row>
    <row r="115" spans="1:44" s="62" customFormat="1" ht="15" customHeight="1">
      <c r="A115" s="279" t="s">
        <v>446</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445</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449</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135"/>
      <c r="AR117" s="3"/>
    </row>
    <row r="118" spans="1:44" s="62" customFormat="1" ht="15" customHeight="1">
      <c r="A118" s="279" t="s">
        <v>450</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451</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4"/>
      <c r="AR119" s="3"/>
    </row>
    <row r="120" spans="1:44" s="62" customFormat="1" ht="15" customHeight="1">
      <c r="A120" s="279" t="s">
        <v>450</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74"/>
      <c r="AR120" s="3"/>
    </row>
    <row r="121" spans="1:44" s="62" customFormat="1" ht="15" customHeight="1">
      <c r="A121" s="279" t="s">
        <v>627</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447</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136"/>
      <c r="AR122" s="3"/>
    </row>
    <row r="123" spans="1:44" s="62" customFormat="1" ht="15" customHeight="1">
      <c r="A123" s="279" t="s">
        <v>448</v>
      </c>
      <c r="B123" s="44"/>
      <c r="C123" s="44"/>
      <c r="D123" s="44"/>
      <c r="E123" s="44"/>
      <c r="F123" s="44"/>
      <c r="G123" s="44"/>
      <c r="H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5"/>
      <c r="AR123" s="3"/>
    </row>
    <row r="124" spans="1:44" s="62" customFormat="1" ht="1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74"/>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134"/>
      <c r="AR126" s="3"/>
    </row>
    <row r="127" spans="1:44" s="62" customFormat="1" ht="1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74"/>
      <c r="AR127" s="3"/>
    </row>
    <row r="128" spans="1:44" s="62" customFormat="1" ht="1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R128" s="3"/>
    </row>
    <row r="129" spans="1:44" s="62" customFormat="1" ht="1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R129" s="3"/>
    </row>
    <row r="130" spans="1:44" s="62" customFormat="1" ht="1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R130" s="3"/>
    </row>
    <row r="131" spans="1:44" s="62" customFormat="1" ht="15" customHeigh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ht="15" customHeigh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ht="15" customHeigh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ht="15" customHeigh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s="62" customFormat="1">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R137" s="3"/>
    </row>
    <row r="138" spans="1:44" s="62" customFormat="1">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R138" s="3"/>
    </row>
    <row r="139" spans="1:44" s="62" customForma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R139" s="3"/>
    </row>
    <row r="140" spans="1:44" s="62"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R140" s="3"/>
    </row>
    <row r="141" spans="1:44" s="62"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R141" s="3"/>
    </row>
    <row r="142" spans="1:44" s="62"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R142" s="3"/>
    </row>
    <row r="143" spans="1:44" s="62" customForma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R143" s="3"/>
    </row>
    <row r="144" spans="1:44" s="62" customForma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R144" s="3"/>
    </row>
    <row r="145" spans="1:44" s="62" customForma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s="62" customForma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R150" s="3"/>
    </row>
    <row r="151" spans="1:44">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row>
  </sheetData>
  <sheetProtection algorithmName="SHA-512" hashValue="nKKcIWXLKhqaC9JlQ8BNmSWggyYmN4uZHdORrkxiCWwfDrS3VSxNVbvV/2SbwpxyjFreWzPO96v6qQdH3vhl7g==" saltValue="8SNfHj1cHFw7prWqLA3NsQ==" spinCount="100000" sheet="1" objects="1" scenarios="1"/>
  <mergeCells count="102">
    <mergeCell ref="F103:G103"/>
    <mergeCell ref="I103:J103"/>
    <mergeCell ref="L103:M103"/>
    <mergeCell ref="U103:AF103"/>
    <mergeCell ref="A92:AB92"/>
    <mergeCell ref="A93:AB93"/>
    <mergeCell ref="AB96:AF96"/>
    <mergeCell ref="AB97:AF97"/>
    <mergeCell ref="AB98:AF98"/>
    <mergeCell ref="AB99:AF99"/>
    <mergeCell ref="AC92:AF92"/>
    <mergeCell ref="AC93:AF93"/>
    <mergeCell ref="AC91:AF91"/>
    <mergeCell ref="A86:AG86"/>
    <mergeCell ref="AC87:AF87"/>
    <mergeCell ref="A83:AB83"/>
    <mergeCell ref="A84:AB84"/>
    <mergeCell ref="A88:AB88"/>
    <mergeCell ref="AC88:AF88"/>
    <mergeCell ref="A89:AB89"/>
    <mergeCell ref="AC89:AF89"/>
    <mergeCell ref="AC90:AF90"/>
    <mergeCell ref="AC83:AF83"/>
    <mergeCell ref="AC84:AF84"/>
    <mergeCell ref="AC82:AF82"/>
    <mergeCell ref="AC72:AF72"/>
    <mergeCell ref="AC73:AF73"/>
    <mergeCell ref="A74:AB74"/>
    <mergeCell ref="A75:AB75"/>
    <mergeCell ref="A77:AG77"/>
    <mergeCell ref="AC78:AF78"/>
    <mergeCell ref="A79:AB79"/>
    <mergeCell ref="AC79:AF79"/>
    <mergeCell ref="A80:AB80"/>
    <mergeCell ref="AC80:AF80"/>
    <mergeCell ref="AC81:AF81"/>
    <mergeCell ref="AC74:AF74"/>
    <mergeCell ref="AC75:AF75"/>
    <mergeCell ref="A68:AG68"/>
    <mergeCell ref="AC69:AF69"/>
    <mergeCell ref="A70:AB70"/>
    <mergeCell ref="AC70:AF70"/>
    <mergeCell ref="A71:AB71"/>
    <mergeCell ref="AC71:AF71"/>
    <mergeCell ref="A66:AB66"/>
    <mergeCell ref="A56:AB56"/>
    <mergeCell ref="A57:AB57"/>
    <mergeCell ref="A59:AG59"/>
    <mergeCell ref="AC60:AF60"/>
    <mergeCell ref="A61:AB61"/>
    <mergeCell ref="AC61:AF61"/>
    <mergeCell ref="A62:AB62"/>
    <mergeCell ref="AC62:AF62"/>
    <mergeCell ref="AC63:AF63"/>
    <mergeCell ref="AC64:AF64"/>
    <mergeCell ref="A65:AB65"/>
    <mergeCell ref="AC56:AF56"/>
    <mergeCell ref="AC57:AF57"/>
    <mergeCell ref="AC65:AF65"/>
    <mergeCell ref="AC66:AF66"/>
    <mergeCell ref="AC55:AF55"/>
    <mergeCell ref="AC46:AF46"/>
    <mergeCell ref="AC47:AF47"/>
    <mergeCell ref="A48:AB48"/>
    <mergeCell ref="AC48:AF48"/>
    <mergeCell ref="A50:AG50"/>
    <mergeCell ref="AC51:AF51"/>
    <mergeCell ref="A52:AB52"/>
    <mergeCell ref="AC52:AF52"/>
    <mergeCell ref="A53:AB53"/>
    <mergeCell ref="AC53:AF53"/>
    <mergeCell ref="AC54:AF54"/>
    <mergeCell ref="A45:AB45"/>
    <mergeCell ref="AC45:AF45"/>
    <mergeCell ref="T22:Y22"/>
    <mergeCell ref="AB23:AF23"/>
    <mergeCell ref="AB24:AF24"/>
    <mergeCell ref="AB25:AF25"/>
    <mergeCell ref="AB29:AF29"/>
    <mergeCell ref="AB33:AF33"/>
    <mergeCell ref="AC43:AF43"/>
    <mergeCell ref="A44:AB44"/>
    <mergeCell ref="AC44:AF44"/>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M2:R2"/>
  </mergeCells>
  <phoneticPr fontId="1"/>
  <conditionalFormatting sqref="A28:AG29">
    <cfRule type="expression" dxfId="1" priority="1">
      <formula>$U$2&gt;=9</formula>
    </cfRule>
  </conditionalFormatting>
  <dataValidations count="2">
    <dataValidation type="list" allowBlank="1" showInputMessage="1" showErrorMessage="1" sqref="O14:P14 E20:F20 U2:V2 O20:P20 E14:F14" xr:uid="{CACC3593-7427-48D4-A5D0-8792B2783135}">
      <formula1>"８,９,１０,１１"</formula1>
    </dataValidation>
    <dataValidation type="list" allowBlank="1" showInputMessage="1" showErrorMessage="1" sqref="R14:S14 R20:S20 H20:I20 H14:I14" xr:uid="{2F7E4B66-22D5-4C79-B25D-6036895FE442}">
      <formula1>$AQ$14:$AQ$25</formula1>
    </dataValidation>
  </dataValidations>
  <pageMargins left="0.25" right="0.25" top="0.75" bottom="0.75" header="0.3" footer="0.3"/>
  <pageSetup paperSize="9" scale="77" fitToHeight="0" orientation="portrait" r:id="rId1"/>
  <rowBreaks count="1" manualBreakCount="1">
    <brk id="3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36"/>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customWidth="1" outlineLevel="1"/>
    <col min="36" max="40" width="2.75" style="62" customWidth="1" outlineLevel="1"/>
    <col min="41" max="43" width="8.75" style="62" customWidth="1" outlineLevel="1"/>
    <col min="44" max="16384" width="8.75" style="3"/>
  </cols>
  <sheetData>
    <row r="1" spans="1:44" ht="16.149999999999999" customHeight="1">
      <c r="A1" s="2" t="s">
        <v>272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780</v>
      </c>
      <c r="H2" s="293"/>
      <c r="I2" s="293"/>
      <c r="J2" s="293"/>
      <c r="K2" s="293"/>
      <c r="L2" s="293"/>
      <c r="M2" s="452" t="str">
        <f>IF(AH10=TRUE,C10,IF(AH11=TRUE,C11,""))</f>
        <v/>
      </c>
      <c r="N2" s="452"/>
      <c r="O2" s="452"/>
      <c r="P2" s="452"/>
      <c r="Q2" s="452"/>
      <c r="R2" s="452"/>
      <c r="S2" s="293" t="s">
        <v>779</v>
      </c>
      <c r="T2" s="293"/>
      <c r="U2" s="436"/>
      <c r="V2" s="436"/>
      <c r="W2" s="437" t="s">
        <v>105</v>
      </c>
      <c r="X2" s="437"/>
      <c r="Y2" s="437"/>
      <c r="Z2" s="437"/>
      <c r="AA2" s="437"/>
      <c r="AB2" s="437"/>
      <c r="AC2" s="437"/>
      <c r="AD2" s="437"/>
      <c r="AE2" s="437"/>
      <c r="AF2" s="437"/>
      <c r="AG2" s="437"/>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41" t="s">
        <v>235</v>
      </c>
      <c r="O4" s="441"/>
      <c r="P4" s="441"/>
      <c r="Q4" s="441"/>
      <c r="R4" s="441"/>
      <c r="S4" s="441"/>
      <c r="T4" s="441"/>
      <c r="U4" s="441"/>
      <c r="V4" s="441"/>
      <c r="W4" s="442"/>
      <c r="X4" s="483"/>
      <c r="Y4" s="484"/>
      <c r="Z4" s="484"/>
      <c r="AA4" s="484"/>
      <c r="AB4" s="484"/>
      <c r="AC4" s="484"/>
      <c r="AD4" s="484"/>
      <c r="AE4" s="484"/>
      <c r="AF4" s="484"/>
      <c r="AG4" s="485"/>
    </row>
    <row r="5" spans="1:44" ht="16.149999999999999" customHeight="1">
      <c r="A5" s="2"/>
      <c r="B5" s="2"/>
      <c r="C5" s="2"/>
      <c r="D5" s="2"/>
      <c r="E5" s="2"/>
      <c r="F5" s="2"/>
      <c r="G5" s="2"/>
      <c r="H5" s="2"/>
      <c r="I5" s="2"/>
      <c r="J5" s="2"/>
      <c r="K5" s="2"/>
      <c r="L5" s="2"/>
      <c r="M5" s="2"/>
      <c r="N5" s="443" t="s">
        <v>236</v>
      </c>
      <c r="O5" s="443"/>
      <c r="P5" s="443"/>
      <c r="Q5" s="443"/>
      <c r="R5" s="443"/>
      <c r="S5" s="443"/>
      <c r="T5" s="443"/>
      <c r="U5" s="443"/>
      <c r="V5" s="443"/>
      <c r="W5" s="444"/>
      <c r="X5" s="483"/>
      <c r="Y5" s="484"/>
      <c r="Z5" s="484"/>
      <c r="AA5" s="484"/>
      <c r="AB5" s="484"/>
      <c r="AC5" s="484"/>
      <c r="AD5" s="484"/>
      <c r="AE5" s="484"/>
      <c r="AF5" s="484"/>
      <c r="AG5" s="485"/>
    </row>
    <row r="6" spans="1:44" s="178" customFormat="1" ht="16.149999999999999" customHeight="1">
      <c r="N6" s="486" t="s">
        <v>254</v>
      </c>
      <c r="O6" s="486"/>
      <c r="P6" s="486"/>
      <c r="Q6" s="486"/>
      <c r="R6" s="486"/>
      <c r="S6" s="486"/>
      <c r="T6" s="486"/>
      <c r="U6" s="486"/>
      <c r="V6" s="486"/>
      <c r="W6" s="487"/>
      <c r="X6" s="483"/>
      <c r="Y6" s="484"/>
      <c r="Z6" s="484"/>
      <c r="AA6" s="484"/>
      <c r="AB6" s="484"/>
      <c r="AC6" s="484"/>
      <c r="AD6" s="484"/>
      <c r="AE6" s="484"/>
      <c r="AF6" s="484"/>
      <c r="AG6" s="485"/>
      <c r="AH6" s="63"/>
      <c r="AI6" s="63"/>
      <c r="AJ6" s="63"/>
      <c r="AK6" s="63"/>
      <c r="AL6" s="63"/>
      <c r="AM6" s="63"/>
      <c r="AN6" s="63"/>
      <c r="AO6" s="63"/>
      <c r="AP6" s="63"/>
      <c r="AQ6" s="63"/>
    </row>
    <row r="7" spans="1:44" s="178" customFormat="1" ht="16.149999999999999" customHeight="1">
      <c r="S7" s="216"/>
      <c r="T7" s="216"/>
      <c r="U7" s="216"/>
      <c r="V7" s="216"/>
      <c r="W7" s="216"/>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226</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0"/>
      <c r="C10" s="181" t="s">
        <v>227</v>
      </c>
      <c r="D10" s="181"/>
      <c r="E10" s="181"/>
      <c r="F10" s="181"/>
      <c r="G10" s="181"/>
      <c r="H10" s="181"/>
      <c r="I10"/>
      <c r="J10" s="62"/>
      <c r="AH10" s="62" t="b">
        <v>0</v>
      </c>
      <c r="AI10" s="3">
        <f>IF(AH10=TRUE,1,2)</f>
        <v>2</v>
      </c>
      <c r="AJ10" s="3"/>
      <c r="AK10" s="3"/>
      <c r="AL10" s="3"/>
      <c r="AM10" s="3"/>
      <c r="AN10" s="3"/>
      <c r="AO10" s="3"/>
      <c r="AP10" s="3"/>
      <c r="AQ10" s="3"/>
    </row>
    <row r="11" spans="1:44" ht="20.100000000000001" customHeight="1">
      <c r="A11" s="62"/>
      <c r="B11" s="180"/>
      <c r="C11" s="181" t="s">
        <v>228</v>
      </c>
      <c r="D11" s="181"/>
      <c r="E11" s="181"/>
      <c r="F11" s="181"/>
      <c r="G11" s="181"/>
      <c r="H11" s="181"/>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237</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Q13" s="62" t="s">
        <v>107</v>
      </c>
    </row>
    <row r="14" spans="1:44" ht="16.149999999999999" customHeight="1" thickBot="1">
      <c r="A14" s="2" t="s">
        <v>229</v>
      </c>
      <c r="B14" s="2"/>
      <c r="C14" s="2"/>
      <c r="D14" s="2"/>
      <c r="E14" s="2"/>
      <c r="F14" s="2"/>
      <c r="L14" s="2"/>
      <c r="M14" s="2"/>
      <c r="N14" s="2"/>
      <c r="O14" s="2"/>
      <c r="P14" s="2"/>
      <c r="Q14" s="2"/>
      <c r="R14" s="2"/>
      <c r="S14" s="2"/>
      <c r="T14" s="2"/>
      <c r="U14" s="2"/>
      <c r="V14" s="2"/>
      <c r="AE14" s="2"/>
      <c r="AF14" s="2"/>
      <c r="AG14" s="2"/>
      <c r="AQ14" s="62">
        <v>4</v>
      </c>
    </row>
    <row r="15" spans="1:44" ht="16.149999999999999" customHeight="1" thickBot="1">
      <c r="B15" s="448" t="s">
        <v>16</v>
      </c>
      <c r="C15" s="449"/>
      <c r="D15" s="449"/>
      <c r="E15" s="450"/>
      <c r="F15" s="450"/>
      <c r="G15" s="11" t="s">
        <v>17</v>
      </c>
      <c r="H15" s="450"/>
      <c r="I15" s="450"/>
      <c r="J15" s="11" t="s">
        <v>18</v>
      </c>
      <c r="K15" s="11"/>
      <c r="L15" s="11" t="s">
        <v>19</v>
      </c>
      <c r="M15" s="11" t="s">
        <v>16</v>
      </c>
      <c r="N15" s="11"/>
      <c r="O15" s="450"/>
      <c r="P15" s="450"/>
      <c r="Q15" s="11" t="s">
        <v>17</v>
      </c>
      <c r="R15" s="450"/>
      <c r="S15" s="450"/>
      <c r="T15" s="12" t="s">
        <v>18</v>
      </c>
      <c r="V15" s="445" t="str">
        <f>IF(OR(E15="",H15="",O15="",R15=""),"",((O15-E15)*12)+(R15-H15))</f>
        <v/>
      </c>
      <c r="W15" s="445"/>
      <c r="X15" s="445"/>
      <c r="Y15" s="451"/>
      <c r="Z15" s="2" t="s">
        <v>632</v>
      </c>
      <c r="AA15" s="2"/>
      <c r="AG15" s="2"/>
      <c r="AQ15" s="62">
        <v>5</v>
      </c>
    </row>
    <row r="16" spans="1:44" s="62" customFormat="1" ht="15" customHeight="1">
      <c r="A16" s="10" t="s">
        <v>204</v>
      </c>
      <c r="B16" s="186" t="s">
        <v>492</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s="62" customFormat="1" ht="15" customHeight="1">
      <c r="A17" s="10" t="s">
        <v>204</v>
      </c>
      <c r="B17" s="186" t="s">
        <v>629</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4"/>
      <c r="AB17" s="184"/>
      <c r="AC17" s="184"/>
      <c r="AD17" s="184"/>
      <c r="AE17" s="184"/>
      <c r="AF17" s="186"/>
      <c r="AG17" s="187"/>
      <c r="AQ17" s="62">
        <v>7</v>
      </c>
      <c r="AR17" s="3"/>
    </row>
    <row r="18" spans="1:44" ht="16.149999999999999" customHeight="1">
      <c r="B18" s="186" t="s">
        <v>493</v>
      </c>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c r="B19" s="16"/>
      <c r="C19" s="16"/>
      <c r="D19" s="16"/>
      <c r="E19" s="16"/>
      <c r="F19" s="16"/>
      <c r="G19" s="16"/>
      <c r="H19" s="16"/>
      <c r="I19" s="16"/>
      <c r="J19" s="16"/>
      <c r="K19" s="16"/>
      <c r="L19" s="16"/>
      <c r="M19" s="16"/>
      <c r="N19" s="16"/>
      <c r="O19" s="16"/>
      <c r="P19" s="16"/>
      <c r="Q19" s="16"/>
      <c r="R19" s="16"/>
      <c r="S19" s="16"/>
      <c r="T19" s="16"/>
      <c r="V19" s="182"/>
      <c r="W19" s="182"/>
      <c r="X19" s="182"/>
      <c r="Y19" s="182"/>
      <c r="AQ19" s="62">
        <v>9</v>
      </c>
    </row>
    <row r="20" spans="1:44" ht="15" customHeight="1" thickBot="1">
      <c r="A20" s="2" t="s">
        <v>230</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62">
        <v>10</v>
      </c>
    </row>
    <row r="21" spans="1:44" ht="16.149999999999999" customHeight="1" thickBot="1">
      <c r="A21" s="2"/>
      <c r="B21" s="448" t="s">
        <v>16</v>
      </c>
      <c r="C21" s="449"/>
      <c r="D21" s="449"/>
      <c r="E21" s="450"/>
      <c r="F21" s="450"/>
      <c r="G21" s="11" t="s">
        <v>17</v>
      </c>
      <c r="H21" s="450"/>
      <c r="I21" s="450"/>
      <c r="J21" s="11" t="s">
        <v>18</v>
      </c>
      <c r="K21" s="11"/>
      <c r="L21" s="11" t="s">
        <v>19</v>
      </c>
      <c r="M21" s="11" t="s">
        <v>16</v>
      </c>
      <c r="N21" s="11"/>
      <c r="O21" s="450"/>
      <c r="P21" s="450"/>
      <c r="Q21" s="11" t="s">
        <v>17</v>
      </c>
      <c r="R21" s="450"/>
      <c r="S21" s="450"/>
      <c r="T21" s="12" t="s">
        <v>18</v>
      </c>
      <c r="V21" s="445" t="str">
        <f>IF(OR(E21="",H21="",O21="",R21=""),"",((O21-E21)*12)+(R21-H21))</f>
        <v/>
      </c>
      <c r="W21" s="446"/>
      <c r="X21" s="446"/>
      <c r="Y21" s="447"/>
      <c r="Z21" s="2" t="s">
        <v>632</v>
      </c>
      <c r="AA21" s="2"/>
      <c r="AG21" s="2"/>
      <c r="AQ21" s="62">
        <v>11</v>
      </c>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Q22" s="62">
        <v>12</v>
      </c>
      <c r="AR22" s="3"/>
    </row>
    <row r="23" spans="1:44" s="62" customFormat="1" ht="15" customHeight="1" thickBot="1">
      <c r="A23" s="1" t="s">
        <v>238</v>
      </c>
      <c r="B23" s="1"/>
      <c r="C23" s="2"/>
      <c r="D23" s="2"/>
      <c r="E23" s="2"/>
      <c r="F23" s="2"/>
      <c r="G23" s="2"/>
      <c r="H23" s="2"/>
      <c r="I23" s="2"/>
      <c r="J23" s="2"/>
      <c r="K23" s="2"/>
      <c r="L23" s="2"/>
      <c r="M23" s="2"/>
      <c r="N23" s="2"/>
      <c r="O23" s="2"/>
      <c r="P23" s="2"/>
      <c r="Q23" s="2"/>
      <c r="R23" s="2"/>
      <c r="S23" s="2"/>
      <c r="T23" s="456"/>
      <c r="U23" s="456"/>
      <c r="V23" s="456"/>
      <c r="W23" s="456"/>
      <c r="X23" s="456"/>
      <c r="Y23" s="456"/>
      <c r="Z23" s="2"/>
      <c r="AA23" s="2"/>
      <c r="AB23" s="2"/>
      <c r="AC23" s="2"/>
      <c r="AD23" s="2"/>
      <c r="AE23" s="2"/>
      <c r="AF23" s="2"/>
      <c r="AG23" s="2"/>
      <c r="AQ23" s="62">
        <v>1</v>
      </c>
      <c r="AR23" s="3"/>
    </row>
    <row r="24" spans="1:44" s="62" customFormat="1" ht="15" customHeight="1">
      <c r="A24" s="211" t="s">
        <v>261</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457"/>
      <c r="AC24" s="457"/>
      <c r="AD24" s="457"/>
      <c r="AE24" s="457"/>
      <c r="AF24" s="457"/>
      <c r="AG24" s="25" t="s">
        <v>20</v>
      </c>
      <c r="AQ24" s="62">
        <v>2</v>
      </c>
      <c r="AR24" s="3"/>
    </row>
    <row r="25" spans="1:44" s="62" customFormat="1" ht="15" customHeight="1" thickBot="1">
      <c r="A25" s="51" t="s">
        <v>262</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458"/>
      <c r="AC25" s="458"/>
      <c r="AD25" s="458"/>
      <c r="AE25" s="458"/>
      <c r="AF25" s="458"/>
      <c r="AG25" s="39" t="s">
        <v>20</v>
      </c>
      <c r="AQ25" s="62">
        <v>3</v>
      </c>
      <c r="AR25" s="3"/>
    </row>
    <row r="26" spans="1:44" s="62" customFormat="1" ht="15" customHeight="1" thickTop="1" thickBot="1">
      <c r="A26" s="183" t="s">
        <v>241</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59" t="str">
        <f>IF(SUM(AB24:AF25)=0,"",SUM(AB24:AF25))</f>
        <v/>
      </c>
      <c r="AC26" s="459"/>
      <c r="AD26" s="459"/>
      <c r="AE26" s="459"/>
      <c r="AF26" s="459"/>
      <c r="AG26" s="49" t="s">
        <v>20</v>
      </c>
      <c r="AR26" s="3"/>
    </row>
    <row r="27" spans="1:44" s="62" customFormat="1" ht="15" customHeight="1">
      <c r="A27" s="184" t="s">
        <v>204</v>
      </c>
      <c r="B27" s="185" t="s">
        <v>231</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4"/>
      <c r="AB27" s="184"/>
      <c r="AC27" s="184"/>
      <c r="AD27" s="184"/>
      <c r="AE27" s="184"/>
      <c r="AF27" s="186"/>
      <c r="AG27" s="187"/>
      <c r="AR27" s="3"/>
    </row>
    <row r="28" spans="1:44"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44" s="62" customFormat="1" ht="15" customHeight="1">
      <c r="A29" s="1" t="s">
        <v>239</v>
      </c>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R29" s="3"/>
    </row>
    <row r="30" spans="1:44" ht="15" customHeight="1" thickBot="1">
      <c r="A30" s="188" t="s">
        <v>242</v>
      </c>
      <c r="B30" s="8"/>
      <c r="C30" s="8"/>
      <c r="D30" s="8"/>
      <c r="E30" s="8"/>
      <c r="F30" s="8"/>
      <c r="G30" s="8"/>
      <c r="H30" s="8"/>
      <c r="I30" s="8"/>
      <c r="J30" s="8"/>
      <c r="K30" s="8"/>
      <c r="L30" s="8"/>
      <c r="M30" s="8"/>
      <c r="N30" s="8"/>
      <c r="O30" s="8"/>
      <c r="P30" s="8"/>
      <c r="Q30" s="8"/>
      <c r="R30" s="8"/>
      <c r="S30" s="8"/>
      <c r="T30" s="8"/>
      <c r="U30" s="8"/>
      <c r="V30" s="8"/>
      <c r="W30" s="8"/>
      <c r="X30" s="8"/>
      <c r="Y30" s="8"/>
      <c r="Z30" s="8"/>
      <c r="AA30" s="8"/>
      <c r="AB30" s="460"/>
      <c r="AC30" s="460"/>
      <c r="AD30" s="460"/>
      <c r="AE30" s="460"/>
      <c r="AF30" s="460"/>
      <c r="AG30" s="9" t="s">
        <v>20</v>
      </c>
    </row>
    <row r="31" spans="1:44" ht="15" customHeight="1">
      <c r="AB31" s="189"/>
      <c r="AC31" s="189"/>
      <c r="AD31" s="189"/>
      <c r="AE31" s="189"/>
      <c r="AF31" s="189"/>
    </row>
    <row r="32" spans="1:44" s="62" customFormat="1" ht="15" customHeight="1">
      <c r="A32" s="1" t="s">
        <v>240</v>
      </c>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R32" s="3"/>
    </row>
    <row r="33" spans="1:44" s="62" customFormat="1" ht="15" customHeight="1">
      <c r="A33" s="13" t="s">
        <v>243</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90"/>
      <c r="AC33" s="190"/>
      <c r="AD33" s="190"/>
      <c r="AE33" s="190"/>
      <c r="AF33" s="190"/>
      <c r="AG33" s="191"/>
      <c r="AR33" s="3"/>
    </row>
    <row r="34" spans="1:44" ht="15" customHeight="1" thickBot="1">
      <c r="A34" s="5" t="s">
        <v>257</v>
      </c>
      <c r="B34" s="6"/>
      <c r="C34" s="6"/>
      <c r="D34" s="6"/>
      <c r="E34" s="6"/>
      <c r="F34" s="6"/>
      <c r="G34" s="6"/>
      <c r="H34" s="6"/>
      <c r="I34" s="6"/>
      <c r="J34" s="6"/>
      <c r="K34" s="6"/>
      <c r="L34" s="6"/>
      <c r="M34" s="6"/>
      <c r="N34" s="6"/>
      <c r="O34" s="6"/>
      <c r="P34" s="6"/>
      <c r="Q34" s="6"/>
      <c r="R34" s="6"/>
      <c r="S34" s="217"/>
      <c r="T34" s="6"/>
      <c r="U34" s="6"/>
      <c r="V34" s="6"/>
      <c r="W34" s="6"/>
      <c r="X34" s="6"/>
      <c r="Y34" s="6"/>
      <c r="Z34" s="6"/>
      <c r="AA34" s="6"/>
      <c r="AB34" s="461" t="str">
        <f>IF(SUM(AB30,AB26)=0,"",SUM(AB30,AB26))</f>
        <v/>
      </c>
      <c r="AC34" s="461"/>
      <c r="AD34" s="461"/>
      <c r="AE34" s="461"/>
      <c r="AF34" s="461"/>
      <c r="AG34" s="7" t="s">
        <v>20</v>
      </c>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59" t="s">
        <v>442</v>
      </c>
      <c r="B37" s="2"/>
      <c r="C37" s="2"/>
      <c r="D37" s="2"/>
      <c r="E37" s="2"/>
      <c r="F37" s="2"/>
      <c r="G37" s="2"/>
      <c r="H37" s="2"/>
      <c r="I37" s="2"/>
      <c r="J37" s="2"/>
      <c r="K37" s="2"/>
      <c r="L37" s="2"/>
      <c r="M37" s="2"/>
      <c r="N37" s="2"/>
      <c r="O37" s="2"/>
      <c r="P37" s="2"/>
      <c r="Q37" s="2"/>
      <c r="R37" s="2"/>
      <c r="S37" s="2"/>
      <c r="T37" s="2"/>
      <c r="U37" s="2"/>
      <c r="V37" s="2"/>
      <c r="W37" s="2"/>
      <c r="X37" s="2"/>
      <c r="Y37" s="2"/>
      <c r="Z37" s="2"/>
      <c r="AA37" s="10"/>
      <c r="AB37" s="10"/>
      <c r="AC37" s="10"/>
      <c r="AD37" s="10"/>
      <c r="AE37" s="10"/>
      <c r="AF37" s="2"/>
      <c r="AG37" s="3"/>
      <c r="AR37" s="3"/>
    </row>
    <row r="38" spans="1:44" s="62" customFormat="1" ht="15" customHeight="1">
      <c r="A38" s="184" t="s">
        <v>204</v>
      </c>
      <c r="B38" s="185" t="s">
        <v>628</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204</v>
      </c>
      <c r="B39" s="186" t="s">
        <v>232</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0" t="s">
        <v>204</v>
      </c>
      <c r="B40" s="186" t="s">
        <v>266</v>
      </c>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4"/>
      <c r="AB40" s="184"/>
      <c r="AC40" s="184"/>
      <c r="AD40" s="184"/>
      <c r="AE40" s="184"/>
      <c r="AF40" s="186"/>
      <c r="AG40" s="187"/>
      <c r="AR40" s="3"/>
    </row>
    <row r="41" spans="1:44" s="62" customFormat="1" ht="15" customHeight="1">
      <c r="A41" s="159"/>
      <c r="B41" s="186"/>
      <c r="C41" s="2"/>
      <c r="D41" s="2"/>
      <c r="E41" s="2"/>
      <c r="F41" s="2"/>
      <c r="G41" s="2"/>
      <c r="H41" s="2"/>
      <c r="I41" s="2"/>
      <c r="J41" s="2"/>
      <c r="K41" s="2"/>
      <c r="L41" s="2"/>
      <c r="M41" s="2"/>
      <c r="N41" s="2"/>
      <c r="O41" s="2"/>
      <c r="P41" s="2"/>
      <c r="Q41" s="2"/>
      <c r="R41" s="2"/>
      <c r="S41" s="2"/>
      <c r="T41" s="2"/>
      <c r="U41" s="2"/>
      <c r="V41" s="2"/>
      <c r="W41" s="2"/>
      <c r="X41" s="2"/>
      <c r="Y41" s="2"/>
      <c r="Z41" s="2"/>
      <c r="AA41" s="10"/>
      <c r="AB41" s="10"/>
      <c r="AC41" s="10"/>
      <c r="AD41" s="10"/>
      <c r="AE41" s="10"/>
      <c r="AF41" s="2"/>
      <c r="AG41" s="3"/>
      <c r="AR41" s="3"/>
    </row>
    <row r="42" spans="1:44" s="62" customFormat="1" ht="15" customHeight="1">
      <c r="A42" s="192" t="s">
        <v>202</v>
      </c>
      <c r="B42" s="186"/>
      <c r="C42" s="2"/>
      <c r="D42" s="2"/>
      <c r="E42" s="2"/>
      <c r="F42" s="2"/>
      <c r="G42" s="2"/>
      <c r="H42" s="2"/>
      <c r="I42" s="2"/>
      <c r="J42" s="2"/>
      <c r="K42" s="2"/>
      <c r="L42" s="2"/>
      <c r="M42" s="2"/>
      <c r="N42" s="2"/>
      <c r="O42" s="2"/>
      <c r="P42" s="2"/>
      <c r="Q42" s="2"/>
      <c r="R42" s="2"/>
      <c r="S42" s="2"/>
      <c r="T42" s="2"/>
      <c r="U42" s="2"/>
      <c r="V42" s="2"/>
      <c r="W42" s="2"/>
      <c r="X42" s="2"/>
      <c r="Y42" s="2"/>
      <c r="Z42" s="2"/>
      <c r="AA42" s="10"/>
      <c r="AB42" s="193"/>
      <c r="AC42" s="193"/>
      <c r="AD42" s="193"/>
      <c r="AE42" s="193"/>
      <c r="AF42" s="194"/>
      <c r="AG42" s="178"/>
      <c r="AR42" s="3"/>
    </row>
    <row r="43" spans="1:44" s="62" customFormat="1" ht="15" customHeight="1" thickBot="1">
      <c r="A43" s="1" t="s">
        <v>244</v>
      </c>
      <c r="B43" s="2"/>
      <c r="C43" s="2"/>
      <c r="D43" s="2"/>
      <c r="E43" s="2"/>
      <c r="F43" s="2"/>
      <c r="G43" s="2"/>
      <c r="H43" s="2"/>
      <c r="I43" s="2"/>
      <c r="J43" s="2"/>
      <c r="K43" s="2"/>
      <c r="L43" s="2"/>
      <c r="M43" s="2"/>
      <c r="N43" s="2"/>
      <c r="O43" s="2"/>
      <c r="P43" s="2"/>
      <c r="Q43" s="2"/>
      <c r="R43" s="2"/>
      <c r="S43" s="2"/>
      <c r="T43" s="2"/>
      <c r="U43" s="2"/>
      <c r="V43" s="2"/>
      <c r="W43" s="2"/>
      <c r="X43" s="2"/>
      <c r="Y43" s="2"/>
      <c r="Z43" s="2"/>
      <c r="AA43" s="195"/>
      <c r="AB43" s="195"/>
      <c r="AC43" s="195"/>
      <c r="AD43" s="195"/>
      <c r="AE43" s="195"/>
      <c r="AF43" s="195"/>
      <c r="AG43" s="195"/>
      <c r="AR43" s="3"/>
    </row>
    <row r="44" spans="1:44" s="62" customFormat="1" ht="20.100000000000001" customHeight="1">
      <c r="A44" s="46" t="s">
        <v>251</v>
      </c>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37"/>
      <c r="AB44" s="196"/>
      <c r="AC44" s="462" t="str">
        <f>_xlfn.LET(_xlpm.x,SUM(AC52,AC61,AC70,AC79,AC88),IF(_xlpm.x=0,"",_xlpm.x))</f>
        <v/>
      </c>
      <c r="AD44" s="462"/>
      <c r="AE44" s="462"/>
      <c r="AF44" s="462"/>
      <c r="AG44" s="38" t="s">
        <v>21</v>
      </c>
      <c r="AR44" s="3"/>
    </row>
    <row r="45" spans="1:44" s="62" customFormat="1" ht="15" customHeight="1">
      <c r="A45" s="463" t="s">
        <v>470</v>
      </c>
      <c r="B45" s="464"/>
      <c r="C45" s="464"/>
      <c r="D45" s="464"/>
      <c r="E45" s="464"/>
      <c r="F45" s="464"/>
      <c r="G45" s="464"/>
      <c r="H45" s="464"/>
      <c r="I45" s="464"/>
      <c r="J45" s="464"/>
      <c r="K45" s="464"/>
      <c r="L45" s="464"/>
      <c r="M45" s="464"/>
      <c r="N45" s="464"/>
      <c r="O45" s="464"/>
      <c r="P45" s="464"/>
      <c r="Q45" s="464"/>
      <c r="R45" s="464"/>
      <c r="S45" s="464"/>
      <c r="T45" s="464"/>
      <c r="U45" s="464"/>
      <c r="V45" s="464"/>
      <c r="W45" s="464"/>
      <c r="X45" s="464"/>
      <c r="Y45" s="464"/>
      <c r="Z45" s="464"/>
      <c r="AA45" s="464"/>
      <c r="AB45" s="464"/>
      <c r="AC45" s="465" t="str">
        <f>_xlfn.LET(_xlpm.x,SUM(AC53,AC62,AC71,AC80,AC89),IF(_xlpm.x=0,"",_xlpm.x))</f>
        <v/>
      </c>
      <c r="AD45" s="465"/>
      <c r="AE45" s="465"/>
      <c r="AF45" s="465"/>
      <c r="AG45" s="197" t="s">
        <v>20</v>
      </c>
      <c r="AR45" s="3"/>
    </row>
    <row r="46" spans="1:44" s="62" customFormat="1" ht="15" customHeight="1">
      <c r="A46" s="453" t="str">
        <f>IF(OR($H$15=4,$H$15=5),AJ46,AJ47)</f>
        <v>（10）令和８年５月時点の給与体系を、当該評価料を算定した年度に勤務している職員の賃金に当てはめた場合の対象職員の基本給等総額</v>
      </c>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5" t="str">
        <f>_xlfn.LET(_xlpm.x,SUM(AC54,AC63,AC72,AC81,AC90),IF(_xlpm.x=0,"",_xlpm.x))</f>
        <v/>
      </c>
      <c r="AD46" s="455"/>
      <c r="AE46" s="455"/>
      <c r="AF46" s="455"/>
      <c r="AG46" s="133" t="s">
        <v>20</v>
      </c>
      <c r="AJ46" s="62" t="s">
        <v>507</v>
      </c>
      <c r="AR46" s="3"/>
    </row>
    <row r="47" spans="1:44" s="62" customFormat="1" ht="15" customHeight="1">
      <c r="A47" s="13" t="s">
        <v>633</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98"/>
      <c r="AC47" s="467" t="str">
        <f>IFERROR(AC45-AC46,"")</f>
        <v/>
      </c>
      <c r="AD47" s="467"/>
      <c r="AE47" s="467"/>
      <c r="AF47" s="467"/>
      <c r="AG47" s="199" t="s">
        <v>20</v>
      </c>
      <c r="AJ47" s="62" t="s">
        <v>496</v>
      </c>
      <c r="AR47" s="3"/>
    </row>
    <row r="48" spans="1:44" s="62" customFormat="1" ht="15" customHeight="1">
      <c r="A48" s="26"/>
      <c r="B48" s="32" t="s">
        <v>486</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200"/>
      <c r="AC48" s="468" t="str">
        <f>IFERROR((AC47/AC46)*100,"")</f>
        <v/>
      </c>
      <c r="AD48" s="468"/>
      <c r="AE48" s="468"/>
      <c r="AF48" s="468"/>
      <c r="AG48" s="201" t="s">
        <v>22</v>
      </c>
      <c r="AR48" s="3"/>
    </row>
    <row r="49" spans="1:44" s="62" customFormat="1" ht="15" customHeight="1" thickBot="1">
      <c r="A49" s="469" t="s">
        <v>255</v>
      </c>
      <c r="B49" s="470"/>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1"/>
      <c r="AD49" s="471"/>
      <c r="AE49" s="471"/>
      <c r="AF49" s="471"/>
      <c r="AG49" s="202" t="s">
        <v>20</v>
      </c>
      <c r="AR49" s="3"/>
    </row>
    <row r="50" spans="1:44" s="62" customFormat="1" ht="15" customHeight="1">
      <c r="A50" s="203"/>
      <c r="B50" s="3"/>
      <c r="C50" s="3"/>
      <c r="D50" s="30"/>
      <c r="E50" s="30"/>
      <c r="F50" s="30"/>
      <c r="G50" s="30"/>
      <c r="H50" s="30"/>
      <c r="I50" s="30"/>
      <c r="J50" s="30"/>
      <c r="K50" s="30"/>
      <c r="L50" s="30"/>
      <c r="M50" s="30"/>
      <c r="N50" s="30"/>
      <c r="O50" s="30"/>
      <c r="P50" s="30"/>
      <c r="Q50" s="30"/>
      <c r="R50" s="30"/>
      <c r="S50" s="30"/>
      <c r="T50" s="30"/>
      <c r="U50" s="30"/>
      <c r="V50" s="30"/>
      <c r="W50" s="30"/>
      <c r="X50" s="30"/>
      <c r="Y50" s="30"/>
      <c r="Z50" s="30"/>
      <c r="AA50" s="30"/>
      <c r="AB50" s="3"/>
      <c r="AC50" s="3"/>
      <c r="AD50" s="3"/>
      <c r="AE50" s="3"/>
      <c r="AF50" s="3"/>
      <c r="AG50" s="3"/>
      <c r="AR50" s="3"/>
    </row>
    <row r="51" spans="1:44" s="62" customFormat="1" ht="15" customHeight="1" thickBot="1">
      <c r="A51" s="472" t="s">
        <v>245</v>
      </c>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R51" s="3"/>
    </row>
    <row r="52" spans="1:44" s="62" customFormat="1" ht="15" customHeight="1">
      <c r="A52" s="46" t="s">
        <v>256</v>
      </c>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37"/>
      <c r="AB52" s="196"/>
      <c r="AC52" s="473"/>
      <c r="AD52" s="473"/>
      <c r="AE52" s="473"/>
      <c r="AF52" s="473"/>
      <c r="AG52" s="38" t="s">
        <v>21</v>
      </c>
      <c r="AR52" s="3"/>
    </row>
    <row r="53" spans="1:44" s="62" customFormat="1" ht="15" customHeight="1">
      <c r="A53" s="463" t="s">
        <v>471</v>
      </c>
      <c r="B53" s="464"/>
      <c r="C53" s="464"/>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74"/>
      <c r="AD53" s="474"/>
      <c r="AE53" s="474"/>
      <c r="AF53" s="474"/>
      <c r="AG53" s="197" t="s">
        <v>20</v>
      </c>
      <c r="AR53" s="3"/>
    </row>
    <row r="54" spans="1:44" s="62" customFormat="1" ht="15" customHeight="1">
      <c r="A54" s="453" t="str">
        <f>IF(OR($H$15=4,$H$15=5),AJ54,AJ55)</f>
        <v>（16）令和８年５月時点の給与体系を、当該評価料を算定した年度に勤務している職員の賃金に当てはめた場合の対象職員の基本給等総額</v>
      </c>
      <c r="B54" s="454"/>
      <c r="C54" s="454"/>
      <c r="D54" s="454"/>
      <c r="E54" s="454"/>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74"/>
      <c r="AD54" s="474"/>
      <c r="AE54" s="474"/>
      <c r="AF54" s="474"/>
      <c r="AG54" s="133" t="s">
        <v>20</v>
      </c>
      <c r="AJ54" s="62" t="s">
        <v>497</v>
      </c>
      <c r="AR54" s="3"/>
    </row>
    <row r="55" spans="1:44" s="62" customFormat="1" ht="15" customHeight="1" thickBot="1">
      <c r="A55" s="13" t="s">
        <v>634</v>
      </c>
      <c r="B55" s="4"/>
      <c r="C55" s="4"/>
      <c r="D55" s="4"/>
      <c r="E55" s="4"/>
      <c r="F55" s="4"/>
      <c r="G55" s="4"/>
      <c r="H55" s="4"/>
      <c r="I55" s="4"/>
      <c r="J55" s="4"/>
      <c r="K55" s="4"/>
      <c r="L55" s="4"/>
      <c r="M55" s="4"/>
      <c r="N55" s="4"/>
      <c r="O55" s="4"/>
      <c r="P55" s="4"/>
      <c r="Q55" s="4"/>
      <c r="R55" s="4"/>
      <c r="S55" s="4"/>
      <c r="T55" s="4"/>
      <c r="U55" s="4"/>
      <c r="V55" s="4"/>
      <c r="W55" s="4"/>
      <c r="X55" s="4"/>
      <c r="Y55" s="4"/>
      <c r="Z55" s="4"/>
      <c r="AA55" s="4"/>
      <c r="AB55" s="204"/>
      <c r="AC55" s="475" t="str">
        <f>IF(AC53-AC54=0,"",AC53-AC54)</f>
        <v/>
      </c>
      <c r="AD55" s="475"/>
      <c r="AE55" s="475"/>
      <c r="AF55" s="475"/>
      <c r="AG55" s="133" t="s">
        <v>20</v>
      </c>
      <c r="AJ55" s="62" t="s">
        <v>498</v>
      </c>
      <c r="AR55" s="3"/>
    </row>
    <row r="56" spans="1:44" s="62" customFormat="1" ht="15" customHeight="1" thickTop="1">
      <c r="A56" s="26"/>
      <c r="B56" s="205" t="s">
        <v>487</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7"/>
      <c r="AC56" s="466" t="str">
        <f>IFERROR((AC55/AC54)*100,"")</f>
        <v/>
      </c>
      <c r="AD56" s="466"/>
      <c r="AE56" s="466"/>
      <c r="AF56" s="466"/>
      <c r="AG56" s="208" t="s">
        <v>22</v>
      </c>
      <c r="AR56" s="3"/>
    </row>
    <row r="57" spans="1:44" s="62" customFormat="1" ht="15" customHeight="1">
      <c r="A57" s="476" t="s">
        <v>485</v>
      </c>
      <c r="B57" s="477"/>
      <c r="C57" s="477"/>
      <c r="D57" s="477"/>
      <c r="E57" s="477"/>
      <c r="F57" s="477"/>
      <c r="G57" s="477"/>
      <c r="H57" s="477"/>
      <c r="I57" s="477"/>
      <c r="J57" s="477"/>
      <c r="K57" s="477"/>
      <c r="L57" s="477"/>
      <c r="M57" s="477"/>
      <c r="N57" s="477"/>
      <c r="O57" s="477"/>
      <c r="P57" s="477"/>
      <c r="Q57" s="477"/>
      <c r="R57" s="477"/>
      <c r="S57" s="477"/>
      <c r="T57" s="477"/>
      <c r="U57" s="477"/>
      <c r="V57" s="477"/>
      <c r="W57" s="477"/>
      <c r="X57" s="477"/>
      <c r="Y57" s="477"/>
      <c r="Z57" s="477"/>
      <c r="AA57" s="477"/>
      <c r="AB57" s="477"/>
      <c r="AC57" s="474"/>
      <c r="AD57" s="474"/>
      <c r="AE57" s="474"/>
      <c r="AF57" s="474"/>
      <c r="AG57" s="209" t="s">
        <v>233</v>
      </c>
      <c r="AR57" s="3"/>
    </row>
    <row r="58" spans="1:44" s="62" customFormat="1" ht="15" customHeight="1" thickBot="1">
      <c r="A58" s="469" t="s">
        <v>476</v>
      </c>
      <c r="B58" s="470"/>
      <c r="C58" s="470"/>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1"/>
      <c r="AD58" s="471"/>
      <c r="AE58" s="471"/>
      <c r="AF58" s="471"/>
      <c r="AG58" s="210" t="s">
        <v>233</v>
      </c>
      <c r="AR58" s="3"/>
    </row>
    <row r="59" spans="1:44" s="62" customFormat="1" ht="15" customHeight="1">
      <c r="A59" s="203"/>
      <c r="B59" s="3"/>
      <c r="C59" s="3"/>
      <c r="D59" s="30"/>
      <c r="E59" s="30"/>
      <c r="F59" s="30"/>
      <c r="G59" s="30"/>
      <c r="H59" s="30"/>
      <c r="I59" s="30"/>
      <c r="J59" s="30"/>
      <c r="K59" s="30"/>
      <c r="L59" s="30"/>
      <c r="M59" s="30"/>
      <c r="N59" s="30"/>
      <c r="O59" s="30"/>
      <c r="P59" s="30"/>
      <c r="Q59" s="30"/>
      <c r="R59" s="30"/>
      <c r="S59" s="30"/>
      <c r="T59" s="30"/>
      <c r="U59" s="30"/>
      <c r="V59" s="30"/>
      <c r="W59" s="30"/>
      <c r="X59" s="30"/>
      <c r="Y59" s="30"/>
      <c r="Z59" s="30"/>
      <c r="AA59" s="30"/>
      <c r="AB59" s="3"/>
      <c r="AC59" s="3"/>
      <c r="AD59" s="3"/>
      <c r="AE59" s="3"/>
      <c r="AF59" s="3"/>
      <c r="AG59" s="3"/>
      <c r="AR59" s="3"/>
    </row>
    <row r="60" spans="1:44" s="62" customFormat="1" ht="15" customHeight="1" thickBot="1">
      <c r="A60" s="472" t="s">
        <v>249</v>
      </c>
      <c r="B60" s="472"/>
      <c r="C60" s="472"/>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c r="AE60" s="472"/>
      <c r="AF60" s="472"/>
      <c r="AG60" s="472"/>
      <c r="AR60" s="3"/>
    </row>
    <row r="61" spans="1:44" s="62" customFormat="1" ht="15" customHeight="1">
      <c r="A61" s="46" t="s">
        <v>252</v>
      </c>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37"/>
      <c r="AB61" s="196"/>
      <c r="AC61" s="473"/>
      <c r="AD61" s="473"/>
      <c r="AE61" s="473"/>
      <c r="AF61" s="473"/>
      <c r="AG61" s="38" t="s">
        <v>21</v>
      </c>
      <c r="AR61" s="3"/>
    </row>
    <row r="62" spans="1:44" s="62" customFormat="1" ht="15" customHeight="1">
      <c r="A62" s="463" t="s">
        <v>472</v>
      </c>
      <c r="B62" s="464"/>
      <c r="C62" s="464"/>
      <c r="D62" s="464"/>
      <c r="E62" s="464"/>
      <c r="F62" s="464"/>
      <c r="G62" s="464"/>
      <c r="H62" s="464"/>
      <c r="I62" s="464"/>
      <c r="J62" s="464"/>
      <c r="K62" s="464"/>
      <c r="L62" s="464"/>
      <c r="M62" s="464"/>
      <c r="N62" s="464"/>
      <c r="O62" s="464"/>
      <c r="P62" s="464"/>
      <c r="Q62" s="464"/>
      <c r="R62" s="464"/>
      <c r="S62" s="464"/>
      <c r="T62" s="464"/>
      <c r="U62" s="464"/>
      <c r="V62" s="464"/>
      <c r="W62" s="464"/>
      <c r="X62" s="464"/>
      <c r="Y62" s="464"/>
      <c r="Z62" s="464"/>
      <c r="AA62" s="464"/>
      <c r="AB62" s="464"/>
      <c r="AC62" s="474"/>
      <c r="AD62" s="474"/>
      <c r="AE62" s="474"/>
      <c r="AF62" s="474"/>
      <c r="AG62" s="197" t="s">
        <v>20</v>
      </c>
      <c r="AR62" s="3"/>
    </row>
    <row r="63" spans="1:44" s="62" customFormat="1" ht="15" customHeight="1">
      <c r="A63" s="453" t="str">
        <f>IF(OR($H$15=4,$H$15=5),AJ63,AJ64)</f>
        <v>（23）令和８年５月時点の給与体系を、当該評価料を算定した年度に勤務している職員の賃金に当てはめた場合の対象職員の基本給等総額</v>
      </c>
      <c r="B63" s="454"/>
      <c r="C63" s="454"/>
      <c r="D63" s="454"/>
      <c r="E63" s="454"/>
      <c r="F63" s="454"/>
      <c r="G63" s="454"/>
      <c r="H63" s="454"/>
      <c r="I63" s="454"/>
      <c r="J63" s="454"/>
      <c r="K63" s="454"/>
      <c r="L63" s="454"/>
      <c r="M63" s="454"/>
      <c r="N63" s="454"/>
      <c r="O63" s="454"/>
      <c r="P63" s="454"/>
      <c r="Q63" s="454"/>
      <c r="R63" s="454"/>
      <c r="S63" s="454"/>
      <c r="T63" s="454"/>
      <c r="U63" s="454"/>
      <c r="V63" s="454"/>
      <c r="W63" s="454"/>
      <c r="X63" s="454"/>
      <c r="Y63" s="454"/>
      <c r="Z63" s="454"/>
      <c r="AA63" s="454"/>
      <c r="AB63" s="454"/>
      <c r="AC63" s="474"/>
      <c r="AD63" s="474"/>
      <c r="AE63" s="474"/>
      <c r="AF63" s="474"/>
      <c r="AG63" s="133" t="s">
        <v>20</v>
      </c>
      <c r="AJ63" s="62" t="s">
        <v>499</v>
      </c>
      <c r="AR63" s="3"/>
    </row>
    <row r="64" spans="1:44" s="62" customFormat="1" ht="15" customHeight="1" thickBot="1">
      <c r="A64" s="13" t="s">
        <v>635</v>
      </c>
      <c r="B64" s="4"/>
      <c r="C64" s="4"/>
      <c r="D64" s="4"/>
      <c r="E64" s="4"/>
      <c r="F64" s="4"/>
      <c r="G64" s="4"/>
      <c r="H64" s="4"/>
      <c r="I64" s="4"/>
      <c r="J64" s="4"/>
      <c r="K64" s="4"/>
      <c r="L64" s="4"/>
      <c r="M64" s="4"/>
      <c r="N64" s="4"/>
      <c r="O64" s="4"/>
      <c r="P64" s="4"/>
      <c r="Q64" s="4"/>
      <c r="R64" s="4"/>
      <c r="S64" s="4"/>
      <c r="T64" s="4"/>
      <c r="U64" s="4"/>
      <c r="V64" s="4"/>
      <c r="W64" s="4"/>
      <c r="X64" s="4"/>
      <c r="Y64" s="4"/>
      <c r="Z64" s="4"/>
      <c r="AA64" s="4"/>
      <c r="AB64" s="204"/>
      <c r="AC64" s="475" t="str">
        <f>IF(AC62-AC63=0,"",AC62-AC63)</f>
        <v/>
      </c>
      <c r="AD64" s="475"/>
      <c r="AE64" s="475"/>
      <c r="AF64" s="475"/>
      <c r="AG64" s="133" t="s">
        <v>20</v>
      </c>
      <c r="AJ64" s="62" t="s">
        <v>500</v>
      </c>
      <c r="AR64" s="3"/>
    </row>
    <row r="65" spans="1:44" s="62" customFormat="1" ht="15" customHeight="1" thickTop="1">
      <c r="A65" s="26"/>
      <c r="B65" s="205" t="s">
        <v>488</v>
      </c>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7"/>
      <c r="AC65" s="466" t="str">
        <f>IFERROR((AC64/AC63)*100,"")</f>
        <v/>
      </c>
      <c r="AD65" s="466"/>
      <c r="AE65" s="466"/>
      <c r="AF65" s="466"/>
      <c r="AG65" s="208" t="s">
        <v>22</v>
      </c>
      <c r="AR65" s="3"/>
    </row>
    <row r="66" spans="1:44" s="62" customFormat="1" ht="15" customHeight="1">
      <c r="A66" s="476" t="s">
        <v>484</v>
      </c>
      <c r="B66" s="477"/>
      <c r="C66" s="477"/>
      <c r="D66" s="477"/>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4"/>
      <c r="AD66" s="474"/>
      <c r="AE66" s="474"/>
      <c r="AF66" s="474"/>
      <c r="AG66" s="209" t="s">
        <v>233</v>
      </c>
      <c r="AR66" s="3"/>
    </row>
    <row r="67" spans="1:44" s="62" customFormat="1" ht="15" customHeight="1" thickBot="1">
      <c r="A67" s="469" t="s">
        <v>477</v>
      </c>
      <c r="B67" s="470"/>
      <c r="C67" s="470"/>
      <c r="D67" s="470"/>
      <c r="E67" s="470"/>
      <c r="F67" s="470"/>
      <c r="G67" s="470"/>
      <c r="H67" s="470"/>
      <c r="I67" s="470"/>
      <c r="J67" s="470"/>
      <c r="K67" s="470"/>
      <c r="L67" s="470"/>
      <c r="M67" s="470"/>
      <c r="N67" s="470"/>
      <c r="O67" s="470"/>
      <c r="P67" s="470"/>
      <c r="Q67" s="470"/>
      <c r="R67" s="470"/>
      <c r="S67" s="470"/>
      <c r="T67" s="470"/>
      <c r="U67" s="470"/>
      <c r="V67" s="470"/>
      <c r="W67" s="470"/>
      <c r="X67" s="470"/>
      <c r="Y67" s="470"/>
      <c r="Z67" s="470"/>
      <c r="AA67" s="470"/>
      <c r="AB67" s="470"/>
      <c r="AC67" s="471"/>
      <c r="AD67" s="471"/>
      <c r="AE67" s="471"/>
      <c r="AF67" s="471"/>
      <c r="AG67" s="210" t="s">
        <v>233</v>
      </c>
      <c r="AR67" s="3"/>
    </row>
    <row r="68" spans="1:44" s="62" customFormat="1" ht="15" customHeight="1">
      <c r="A68" s="203"/>
      <c r="B68" s="3"/>
      <c r="C68" s="3"/>
      <c r="D68" s="30"/>
      <c r="E68" s="30"/>
      <c r="F68" s="30"/>
      <c r="G68" s="30"/>
      <c r="H68" s="30"/>
      <c r="I68" s="30"/>
      <c r="J68" s="30"/>
      <c r="K68" s="30"/>
      <c r="L68" s="30"/>
      <c r="M68" s="30"/>
      <c r="N68" s="30"/>
      <c r="O68" s="30"/>
      <c r="P68" s="30"/>
      <c r="Q68" s="30"/>
      <c r="R68" s="30"/>
      <c r="S68" s="30"/>
      <c r="T68" s="30"/>
      <c r="U68" s="30"/>
      <c r="V68" s="30"/>
      <c r="W68" s="30"/>
      <c r="X68" s="30"/>
      <c r="Y68" s="30"/>
      <c r="Z68" s="30"/>
      <c r="AA68" s="30"/>
      <c r="AB68" s="3"/>
      <c r="AC68" s="3"/>
      <c r="AD68" s="3"/>
      <c r="AE68" s="3"/>
      <c r="AF68" s="3"/>
      <c r="AG68" s="3"/>
      <c r="AR68" s="3"/>
    </row>
    <row r="69" spans="1:44" s="62" customFormat="1" ht="15" customHeight="1" thickBot="1">
      <c r="A69" s="472" t="s">
        <v>246</v>
      </c>
      <c r="B69" s="472"/>
      <c r="C69" s="472"/>
      <c r="D69" s="472"/>
      <c r="E69" s="472"/>
      <c r="F69" s="472"/>
      <c r="G69" s="472"/>
      <c r="H69" s="472"/>
      <c r="I69" s="472"/>
      <c r="J69" s="472"/>
      <c r="K69" s="472"/>
      <c r="L69" s="472"/>
      <c r="M69" s="472"/>
      <c r="N69" s="472"/>
      <c r="O69" s="472"/>
      <c r="P69" s="472"/>
      <c r="Q69" s="472"/>
      <c r="R69" s="472"/>
      <c r="S69" s="472"/>
      <c r="T69" s="472"/>
      <c r="U69" s="472"/>
      <c r="V69" s="472"/>
      <c r="W69" s="472"/>
      <c r="X69" s="472"/>
      <c r="Y69" s="472"/>
      <c r="Z69" s="472"/>
      <c r="AA69" s="472"/>
      <c r="AB69" s="472"/>
      <c r="AC69" s="472"/>
      <c r="AD69" s="472"/>
      <c r="AE69" s="472"/>
      <c r="AF69" s="472"/>
      <c r="AG69" s="472"/>
      <c r="AR69" s="3"/>
    </row>
    <row r="70" spans="1:44" s="62" customFormat="1" ht="15" customHeight="1">
      <c r="A70" s="46" t="s">
        <v>258</v>
      </c>
      <c r="B70" s="31"/>
      <c r="C70" s="24"/>
      <c r="D70" s="24"/>
      <c r="E70" s="24"/>
      <c r="F70" s="24"/>
      <c r="G70" s="24"/>
      <c r="H70" s="24"/>
      <c r="I70" s="24"/>
      <c r="J70" s="24"/>
      <c r="K70" s="24"/>
      <c r="L70" s="24"/>
      <c r="M70" s="24"/>
      <c r="N70" s="24"/>
      <c r="O70" s="24"/>
      <c r="P70" s="24"/>
      <c r="Q70" s="24"/>
      <c r="R70" s="24"/>
      <c r="S70" s="24"/>
      <c r="T70" s="24"/>
      <c r="U70" s="24"/>
      <c r="V70" s="24"/>
      <c r="W70" s="24"/>
      <c r="X70" s="24"/>
      <c r="Y70" s="24"/>
      <c r="Z70" s="24"/>
      <c r="AA70" s="37"/>
      <c r="AB70" s="196"/>
      <c r="AC70" s="473"/>
      <c r="AD70" s="473"/>
      <c r="AE70" s="473"/>
      <c r="AF70" s="473"/>
      <c r="AG70" s="38" t="s">
        <v>21</v>
      </c>
      <c r="AR70" s="3"/>
    </row>
    <row r="71" spans="1:44" s="62" customFormat="1" ht="15" customHeight="1">
      <c r="A71" s="463" t="s">
        <v>473</v>
      </c>
      <c r="B71" s="464"/>
      <c r="C71" s="464"/>
      <c r="D71" s="464"/>
      <c r="E71" s="464"/>
      <c r="F71" s="464"/>
      <c r="G71" s="464"/>
      <c r="H71" s="464"/>
      <c r="I71" s="464"/>
      <c r="J71" s="464"/>
      <c r="K71" s="464"/>
      <c r="L71" s="464"/>
      <c r="M71" s="464"/>
      <c r="N71" s="464"/>
      <c r="O71" s="464"/>
      <c r="P71" s="464"/>
      <c r="Q71" s="464"/>
      <c r="R71" s="464"/>
      <c r="S71" s="464"/>
      <c r="T71" s="464"/>
      <c r="U71" s="464"/>
      <c r="V71" s="464"/>
      <c r="W71" s="464"/>
      <c r="X71" s="464"/>
      <c r="Y71" s="464"/>
      <c r="Z71" s="464"/>
      <c r="AA71" s="464"/>
      <c r="AB71" s="464"/>
      <c r="AC71" s="474"/>
      <c r="AD71" s="474"/>
      <c r="AE71" s="474"/>
      <c r="AF71" s="474"/>
      <c r="AG71" s="197" t="s">
        <v>20</v>
      </c>
      <c r="AR71" s="3"/>
    </row>
    <row r="72" spans="1:44" s="62" customFormat="1" ht="15" customHeight="1">
      <c r="A72" s="453" t="str">
        <f>IF(OR($H$15=4,$H$15=5),AJ72,AJ73)</f>
        <v>（30）令和８年５月時点の給与体系を、当該評価料を算定した年度に勤務している職員の賃金に当てはめた場合の対象職員の基本給等総額</v>
      </c>
      <c r="B72" s="454"/>
      <c r="C72" s="454"/>
      <c r="D72" s="454"/>
      <c r="E72" s="454"/>
      <c r="F72" s="454"/>
      <c r="G72" s="454"/>
      <c r="H72" s="454"/>
      <c r="I72" s="454"/>
      <c r="J72" s="454"/>
      <c r="K72" s="454"/>
      <c r="L72" s="454"/>
      <c r="M72" s="454"/>
      <c r="N72" s="454"/>
      <c r="O72" s="454"/>
      <c r="P72" s="454"/>
      <c r="Q72" s="454"/>
      <c r="R72" s="454"/>
      <c r="S72" s="454"/>
      <c r="T72" s="454"/>
      <c r="U72" s="454"/>
      <c r="V72" s="454"/>
      <c r="W72" s="454"/>
      <c r="X72" s="454"/>
      <c r="Y72" s="454"/>
      <c r="Z72" s="454"/>
      <c r="AA72" s="454"/>
      <c r="AB72" s="454"/>
      <c r="AC72" s="474"/>
      <c r="AD72" s="474"/>
      <c r="AE72" s="474"/>
      <c r="AF72" s="474"/>
      <c r="AG72" s="133" t="s">
        <v>20</v>
      </c>
      <c r="AJ72" s="62" t="s">
        <v>501</v>
      </c>
      <c r="AR72" s="3"/>
    </row>
    <row r="73" spans="1:44" s="62" customFormat="1" ht="15" customHeight="1" thickBot="1">
      <c r="A73" s="13" t="s">
        <v>636</v>
      </c>
      <c r="B73" s="4"/>
      <c r="C73" s="4"/>
      <c r="D73" s="4"/>
      <c r="E73" s="4"/>
      <c r="F73" s="4"/>
      <c r="G73" s="4"/>
      <c r="H73" s="4"/>
      <c r="I73" s="4"/>
      <c r="J73" s="4"/>
      <c r="K73" s="4"/>
      <c r="L73" s="4"/>
      <c r="M73" s="4"/>
      <c r="N73" s="4"/>
      <c r="O73" s="4"/>
      <c r="P73" s="4"/>
      <c r="Q73" s="4"/>
      <c r="R73" s="4"/>
      <c r="S73" s="4"/>
      <c r="T73" s="4"/>
      <c r="U73" s="4"/>
      <c r="V73" s="4"/>
      <c r="W73" s="4"/>
      <c r="X73" s="4"/>
      <c r="Y73" s="4"/>
      <c r="Z73" s="4"/>
      <c r="AA73" s="4"/>
      <c r="AB73" s="204"/>
      <c r="AC73" s="475" t="str">
        <f>IF(AC71-AC72=0,"",AC71-AC72)</f>
        <v/>
      </c>
      <c r="AD73" s="475"/>
      <c r="AE73" s="475"/>
      <c r="AF73" s="475"/>
      <c r="AG73" s="133" t="s">
        <v>20</v>
      </c>
      <c r="AJ73" s="62" t="s">
        <v>502</v>
      </c>
      <c r="AR73" s="3"/>
    </row>
    <row r="74" spans="1:44" s="62" customFormat="1" ht="15" customHeight="1" thickTop="1">
      <c r="A74" s="26"/>
      <c r="B74" s="205" t="s">
        <v>489</v>
      </c>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7"/>
      <c r="AC74" s="466" t="str">
        <f>IFERROR((AC73/AC72)*100,"")</f>
        <v/>
      </c>
      <c r="AD74" s="466"/>
      <c r="AE74" s="466"/>
      <c r="AF74" s="466"/>
      <c r="AG74" s="208" t="s">
        <v>22</v>
      </c>
      <c r="AR74" s="3"/>
    </row>
    <row r="75" spans="1:44" s="62" customFormat="1" ht="15" customHeight="1">
      <c r="A75" s="476" t="s">
        <v>483</v>
      </c>
      <c r="B75" s="477"/>
      <c r="C75" s="477"/>
      <c r="D75" s="477"/>
      <c r="E75" s="477"/>
      <c r="F75" s="477"/>
      <c r="G75" s="477"/>
      <c r="H75" s="477"/>
      <c r="I75" s="477"/>
      <c r="J75" s="477"/>
      <c r="K75" s="477"/>
      <c r="L75" s="477"/>
      <c r="M75" s="477"/>
      <c r="N75" s="477"/>
      <c r="O75" s="477"/>
      <c r="P75" s="477"/>
      <c r="Q75" s="477"/>
      <c r="R75" s="477"/>
      <c r="S75" s="477"/>
      <c r="T75" s="477"/>
      <c r="U75" s="477"/>
      <c r="V75" s="477"/>
      <c r="W75" s="477"/>
      <c r="X75" s="477"/>
      <c r="Y75" s="477"/>
      <c r="Z75" s="477"/>
      <c r="AA75" s="477"/>
      <c r="AB75" s="477"/>
      <c r="AC75" s="474"/>
      <c r="AD75" s="474"/>
      <c r="AE75" s="474"/>
      <c r="AF75" s="474"/>
      <c r="AG75" s="209" t="s">
        <v>233</v>
      </c>
      <c r="AR75" s="3"/>
    </row>
    <row r="76" spans="1:44" s="62" customFormat="1" ht="15" customHeight="1" thickBot="1">
      <c r="A76" s="469" t="s">
        <v>478</v>
      </c>
      <c r="B76" s="470"/>
      <c r="C76" s="470"/>
      <c r="D76" s="470"/>
      <c r="E76" s="470"/>
      <c r="F76" s="470"/>
      <c r="G76" s="470"/>
      <c r="H76" s="470"/>
      <c r="I76" s="470"/>
      <c r="J76" s="470"/>
      <c r="K76" s="470"/>
      <c r="L76" s="470"/>
      <c r="M76" s="470"/>
      <c r="N76" s="470"/>
      <c r="O76" s="470"/>
      <c r="P76" s="470"/>
      <c r="Q76" s="470"/>
      <c r="R76" s="470"/>
      <c r="S76" s="470"/>
      <c r="T76" s="470"/>
      <c r="U76" s="470"/>
      <c r="V76" s="470"/>
      <c r="W76" s="470"/>
      <c r="X76" s="470"/>
      <c r="Y76" s="470"/>
      <c r="Z76" s="470"/>
      <c r="AA76" s="470"/>
      <c r="AB76" s="470"/>
      <c r="AC76" s="471"/>
      <c r="AD76" s="471"/>
      <c r="AE76" s="471"/>
      <c r="AF76" s="471"/>
      <c r="AG76" s="210" t="s">
        <v>233</v>
      </c>
      <c r="AR76" s="3"/>
    </row>
    <row r="77" spans="1:44" s="62" customFormat="1" ht="15" customHeight="1">
      <c r="A77" s="203"/>
      <c r="B77" s="3"/>
      <c r="C77" s="3"/>
      <c r="D77" s="30"/>
      <c r="E77" s="30"/>
      <c r="F77" s="30"/>
      <c r="G77" s="30"/>
      <c r="H77" s="30"/>
      <c r="I77" s="30"/>
      <c r="J77" s="30"/>
      <c r="K77" s="30"/>
      <c r="L77" s="30"/>
      <c r="M77" s="30"/>
      <c r="N77" s="30"/>
      <c r="O77" s="30"/>
      <c r="P77" s="30"/>
      <c r="Q77" s="30"/>
      <c r="R77" s="30"/>
      <c r="S77" s="30"/>
      <c r="T77" s="30"/>
      <c r="U77" s="30"/>
      <c r="V77" s="30"/>
      <c r="W77" s="30"/>
      <c r="X77" s="30"/>
      <c r="Y77" s="30"/>
      <c r="Z77" s="30"/>
      <c r="AA77" s="30"/>
      <c r="AB77" s="3"/>
      <c r="AC77" s="3"/>
      <c r="AD77" s="3"/>
      <c r="AE77" s="3"/>
      <c r="AF77" s="3"/>
      <c r="AG77" s="3"/>
      <c r="AR77" s="3"/>
    </row>
    <row r="78" spans="1:44" s="62" customFormat="1" ht="15" customHeight="1" thickBot="1">
      <c r="A78" s="472" t="s">
        <v>247</v>
      </c>
      <c r="B78" s="472"/>
      <c r="C78" s="472"/>
      <c r="D78" s="472"/>
      <c r="E78" s="472"/>
      <c r="F78" s="472"/>
      <c r="G78" s="472"/>
      <c r="H78" s="472"/>
      <c r="I78" s="472"/>
      <c r="J78" s="472"/>
      <c r="K78" s="472"/>
      <c r="L78" s="472"/>
      <c r="M78" s="472"/>
      <c r="N78" s="472"/>
      <c r="O78" s="472"/>
      <c r="P78" s="472"/>
      <c r="Q78" s="472"/>
      <c r="R78" s="472"/>
      <c r="S78" s="472"/>
      <c r="T78" s="472"/>
      <c r="U78" s="472"/>
      <c r="V78" s="472"/>
      <c r="W78" s="472"/>
      <c r="X78" s="472"/>
      <c r="Y78" s="472"/>
      <c r="Z78" s="472"/>
      <c r="AA78" s="472"/>
      <c r="AB78" s="472"/>
      <c r="AC78" s="472"/>
      <c r="AD78" s="472"/>
      <c r="AE78" s="472"/>
      <c r="AF78" s="472"/>
      <c r="AG78" s="472"/>
      <c r="AR78" s="3"/>
    </row>
    <row r="79" spans="1:44" s="62" customFormat="1" ht="15" customHeight="1">
      <c r="A79" s="46" t="s">
        <v>253</v>
      </c>
      <c r="B79" s="31"/>
      <c r="C79" s="24"/>
      <c r="D79" s="24"/>
      <c r="E79" s="24"/>
      <c r="F79" s="24"/>
      <c r="G79" s="24"/>
      <c r="H79" s="24"/>
      <c r="I79" s="24"/>
      <c r="J79" s="24"/>
      <c r="K79" s="24"/>
      <c r="L79" s="24"/>
      <c r="M79" s="24"/>
      <c r="N79" s="24"/>
      <c r="O79" s="24"/>
      <c r="P79" s="24"/>
      <c r="Q79" s="24"/>
      <c r="R79" s="24"/>
      <c r="S79" s="24"/>
      <c r="T79" s="24"/>
      <c r="U79" s="24"/>
      <c r="V79" s="24"/>
      <c r="W79" s="24"/>
      <c r="X79" s="24"/>
      <c r="Y79" s="24"/>
      <c r="Z79" s="24"/>
      <c r="AA79" s="37"/>
      <c r="AB79" s="196"/>
      <c r="AC79" s="473"/>
      <c r="AD79" s="473"/>
      <c r="AE79" s="473"/>
      <c r="AF79" s="473"/>
      <c r="AG79" s="38" t="s">
        <v>21</v>
      </c>
      <c r="AR79" s="3"/>
    </row>
    <row r="80" spans="1:44" s="62" customFormat="1" ht="15" customHeight="1">
      <c r="A80" s="463" t="s">
        <v>474</v>
      </c>
      <c r="B80" s="464"/>
      <c r="C80" s="464"/>
      <c r="D80" s="464"/>
      <c r="E80" s="464"/>
      <c r="F80" s="464"/>
      <c r="G80" s="464"/>
      <c r="H80" s="464"/>
      <c r="I80" s="464"/>
      <c r="J80" s="464"/>
      <c r="K80" s="464"/>
      <c r="L80" s="464"/>
      <c r="M80" s="464"/>
      <c r="N80" s="464"/>
      <c r="O80" s="464"/>
      <c r="P80" s="464"/>
      <c r="Q80" s="464"/>
      <c r="R80" s="464"/>
      <c r="S80" s="464"/>
      <c r="T80" s="464"/>
      <c r="U80" s="464"/>
      <c r="V80" s="464"/>
      <c r="W80" s="464"/>
      <c r="X80" s="464"/>
      <c r="Y80" s="464"/>
      <c r="Z80" s="464"/>
      <c r="AA80" s="464"/>
      <c r="AB80" s="464"/>
      <c r="AC80" s="474"/>
      <c r="AD80" s="474"/>
      <c r="AE80" s="474"/>
      <c r="AF80" s="474"/>
      <c r="AG80" s="197" t="s">
        <v>20</v>
      </c>
      <c r="AR80" s="3"/>
    </row>
    <row r="81" spans="1:44" s="62" customFormat="1" ht="15" customHeight="1">
      <c r="A81" s="453" t="str">
        <f>IF(OR($H$15=4,$H$15=5),AJ81,AJ82)</f>
        <v>（37）令和８年５月時点の給与体系を、当該評価料を算定した年度に勤務している職員の賃金に当てはめた場合の対象職員の基本給等総額</v>
      </c>
      <c r="B81" s="454"/>
      <c r="C81" s="454"/>
      <c r="D81" s="454"/>
      <c r="E81" s="454"/>
      <c r="F81" s="454"/>
      <c r="G81" s="454"/>
      <c r="H81" s="454"/>
      <c r="I81" s="454"/>
      <c r="J81" s="454"/>
      <c r="K81" s="454"/>
      <c r="L81" s="454"/>
      <c r="M81" s="454"/>
      <c r="N81" s="454"/>
      <c r="O81" s="454"/>
      <c r="P81" s="454"/>
      <c r="Q81" s="454"/>
      <c r="R81" s="454"/>
      <c r="S81" s="454"/>
      <c r="T81" s="454"/>
      <c r="U81" s="454"/>
      <c r="V81" s="454"/>
      <c r="W81" s="454"/>
      <c r="X81" s="454"/>
      <c r="Y81" s="454"/>
      <c r="Z81" s="454"/>
      <c r="AA81" s="454"/>
      <c r="AB81" s="454"/>
      <c r="AC81" s="474"/>
      <c r="AD81" s="474"/>
      <c r="AE81" s="474"/>
      <c r="AF81" s="474"/>
      <c r="AG81" s="133" t="s">
        <v>20</v>
      </c>
      <c r="AJ81" s="62" t="s">
        <v>503</v>
      </c>
      <c r="AR81" s="3"/>
    </row>
    <row r="82" spans="1:44" s="62" customFormat="1" ht="15" customHeight="1" thickBot="1">
      <c r="A82" s="13" t="s">
        <v>637</v>
      </c>
      <c r="B82" s="4"/>
      <c r="C82" s="4"/>
      <c r="D82" s="4"/>
      <c r="E82" s="4"/>
      <c r="F82" s="4"/>
      <c r="G82" s="4"/>
      <c r="H82" s="4"/>
      <c r="I82" s="4"/>
      <c r="J82" s="4"/>
      <c r="K82" s="4"/>
      <c r="L82" s="4"/>
      <c r="M82" s="4"/>
      <c r="N82" s="4"/>
      <c r="O82" s="4"/>
      <c r="P82" s="4"/>
      <c r="Q82" s="4"/>
      <c r="R82" s="4"/>
      <c r="S82" s="4"/>
      <c r="T82" s="4"/>
      <c r="U82" s="4"/>
      <c r="V82" s="4"/>
      <c r="W82" s="4"/>
      <c r="X82" s="4"/>
      <c r="Y82" s="4"/>
      <c r="Z82" s="4"/>
      <c r="AA82" s="4"/>
      <c r="AB82" s="204"/>
      <c r="AC82" s="475" t="str">
        <f>IF(AC80-AC81=0,"",AC80-AC81)</f>
        <v/>
      </c>
      <c r="AD82" s="475"/>
      <c r="AE82" s="475"/>
      <c r="AF82" s="475"/>
      <c r="AG82" s="133" t="s">
        <v>20</v>
      </c>
      <c r="AJ82" s="62" t="s">
        <v>504</v>
      </c>
      <c r="AR82" s="3"/>
    </row>
    <row r="83" spans="1:44" s="62" customFormat="1" ht="15" customHeight="1" thickTop="1">
      <c r="A83" s="26"/>
      <c r="B83" s="205" t="s">
        <v>490</v>
      </c>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7"/>
      <c r="AC83" s="466" t="str">
        <f>IFERROR((AC82/AC81)*100,"")</f>
        <v/>
      </c>
      <c r="AD83" s="466"/>
      <c r="AE83" s="466"/>
      <c r="AF83" s="466"/>
      <c r="AG83" s="208" t="s">
        <v>22</v>
      </c>
      <c r="AR83" s="3"/>
    </row>
    <row r="84" spans="1:44" s="62" customFormat="1" ht="15" customHeight="1">
      <c r="A84" s="476" t="s">
        <v>482</v>
      </c>
      <c r="B84" s="477"/>
      <c r="C84" s="477"/>
      <c r="D84" s="477"/>
      <c r="E84" s="477"/>
      <c r="F84" s="477"/>
      <c r="G84" s="477"/>
      <c r="H84" s="477"/>
      <c r="I84" s="477"/>
      <c r="J84" s="477"/>
      <c r="K84" s="477"/>
      <c r="L84" s="477"/>
      <c r="M84" s="477"/>
      <c r="N84" s="477"/>
      <c r="O84" s="477"/>
      <c r="P84" s="477"/>
      <c r="Q84" s="477"/>
      <c r="R84" s="477"/>
      <c r="S84" s="477"/>
      <c r="T84" s="477"/>
      <c r="U84" s="477"/>
      <c r="V84" s="477"/>
      <c r="W84" s="477"/>
      <c r="X84" s="477"/>
      <c r="Y84" s="477"/>
      <c r="Z84" s="477"/>
      <c r="AA84" s="477"/>
      <c r="AB84" s="477"/>
      <c r="AC84" s="474"/>
      <c r="AD84" s="474"/>
      <c r="AE84" s="474"/>
      <c r="AF84" s="474"/>
      <c r="AG84" s="209" t="s">
        <v>233</v>
      </c>
      <c r="AR84" s="3"/>
    </row>
    <row r="85" spans="1:44" s="62" customFormat="1" ht="15" customHeight="1" thickBot="1">
      <c r="A85" s="469" t="s">
        <v>479</v>
      </c>
      <c r="B85" s="470"/>
      <c r="C85" s="470"/>
      <c r="D85" s="470"/>
      <c r="E85" s="470"/>
      <c r="F85" s="470"/>
      <c r="G85" s="470"/>
      <c r="H85" s="470"/>
      <c r="I85" s="470"/>
      <c r="J85" s="470"/>
      <c r="K85" s="470"/>
      <c r="L85" s="470"/>
      <c r="M85" s="470"/>
      <c r="N85" s="470"/>
      <c r="O85" s="470"/>
      <c r="P85" s="470"/>
      <c r="Q85" s="470"/>
      <c r="R85" s="470"/>
      <c r="S85" s="470"/>
      <c r="T85" s="470"/>
      <c r="U85" s="470"/>
      <c r="V85" s="470"/>
      <c r="W85" s="470"/>
      <c r="X85" s="470"/>
      <c r="Y85" s="470"/>
      <c r="Z85" s="470"/>
      <c r="AA85" s="470"/>
      <c r="AB85" s="470"/>
      <c r="AC85" s="471"/>
      <c r="AD85" s="471"/>
      <c r="AE85" s="471"/>
      <c r="AF85" s="471"/>
      <c r="AG85" s="210" t="s">
        <v>233</v>
      </c>
      <c r="AR85" s="3"/>
    </row>
    <row r="86" spans="1:44" s="62" customFormat="1" ht="15" customHeight="1">
      <c r="A86" s="203"/>
      <c r="B86" s="3"/>
      <c r="C86" s="3"/>
      <c r="D86" s="30"/>
      <c r="E86" s="30"/>
      <c r="F86" s="30"/>
      <c r="G86" s="30"/>
      <c r="H86" s="30"/>
      <c r="I86" s="30"/>
      <c r="J86" s="30"/>
      <c r="K86" s="30"/>
      <c r="L86" s="30"/>
      <c r="M86" s="30"/>
      <c r="N86" s="30"/>
      <c r="O86" s="30"/>
      <c r="P86" s="30"/>
      <c r="Q86" s="30"/>
      <c r="R86" s="30"/>
      <c r="S86" s="30"/>
      <c r="T86" s="30"/>
      <c r="U86" s="30"/>
      <c r="V86" s="30"/>
      <c r="W86" s="30"/>
      <c r="X86" s="30"/>
      <c r="Y86" s="30"/>
      <c r="Z86" s="30"/>
      <c r="AA86" s="30"/>
      <c r="AB86" s="3"/>
      <c r="AC86" s="3"/>
      <c r="AD86" s="3"/>
      <c r="AE86" s="3"/>
      <c r="AF86" s="3"/>
      <c r="AG86" s="3"/>
      <c r="AR86" s="3"/>
    </row>
    <row r="87" spans="1:44" s="62" customFormat="1" ht="15" customHeight="1" thickBot="1">
      <c r="A87" s="472" t="s">
        <v>250</v>
      </c>
      <c r="B87" s="472"/>
      <c r="C87" s="472"/>
      <c r="D87" s="472"/>
      <c r="E87" s="472"/>
      <c r="F87" s="472"/>
      <c r="G87" s="472"/>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R87" s="3"/>
    </row>
    <row r="88" spans="1:44" s="62" customFormat="1" ht="15" customHeight="1">
      <c r="A88" s="46" t="s">
        <v>259</v>
      </c>
      <c r="B88" s="31"/>
      <c r="C88" s="24"/>
      <c r="D88" s="24"/>
      <c r="E88" s="24"/>
      <c r="F88" s="24"/>
      <c r="G88" s="24"/>
      <c r="H88" s="24"/>
      <c r="I88" s="24"/>
      <c r="J88" s="24"/>
      <c r="K88" s="24"/>
      <c r="L88" s="24"/>
      <c r="M88" s="24"/>
      <c r="N88" s="24"/>
      <c r="O88" s="24"/>
      <c r="P88" s="24"/>
      <c r="Q88" s="24"/>
      <c r="R88" s="24"/>
      <c r="S88" s="24"/>
      <c r="T88" s="24"/>
      <c r="U88" s="24"/>
      <c r="V88" s="24"/>
      <c r="W88" s="24"/>
      <c r="X88" s="24"/>
      <c r="Y88" s="24"/>
      <c r="Z88" s="24"/>
      <c r="AA88" s="37"/>
      <c r="AB88" s="196"/>
      <c r="AC88" s="473"/>
      <c r="AD88" s="473"/>
      <c r="AE88" s="473"/>
      <c r="AF88" s="473"/>
      <c r="AG88" s="38" t="s">
        <v>21</v>
      </c>
      <c r="AR88" s="3"/>
    </row>
    <row r="89" spans="1:44" s="62" customFormat="1" ht="15" customHeight="1">
      <c r="A89" s="463" t="s">
        <v>475</v>
      </c>
      <c r="B89" s="464"/>
      <c r="C89" s="464"/>
      <c r="D89" s="464"/>
      <c r="E89" s="464"/>
      <c r="F89" s="464"/>
      <c r="G89" s="464"/>
      <c r="H89" s="464"/>
      <c r="I89" s="464"/>
      <c r="J89" s="464"/>
      <c r="K89" s="464"/>
      <c r="L89" s="464"/>
      <c r="M89" s="464"/>
      <c r="N89" s="464"/>
      <c r="O89" s="464"/>
      <c r="P89" s="464"/>
      <c r="Q89" s="464"/>
      <c r="R89" s="464"/>
      <c r="S89" s="464"/>
      <c r="T89" s="464"/>
      <c r="U89" s="464"/>
      <c r="V89" s="464"/>
      <c r="W89" s="464"/>
      <c r="X89" s="464"/>
      <c r="Y89" s="464"/>
      <c r="Z89" s="464"/>
      <c r="AA89" s="464"/>
      <c r="AB89" s="464"/>
      <c r="AC89" s="474"/>
      <c r="AD89" s="474"/>
      <c r="AE89" s="474"/>
      <c r="AF89" s="474"/>
      <c r="AG89" s="197" t="s">
        <v>20</v>
      </c>
      <c r="AR89" s="3"/>
    </row>
    <row r="90" spans="1:44" s="62" customFormat="1" ht="15" customHeight="1">
      <c r="A90" s="453" t="str">
        <f>IF(OR($H$15=4,$H$15=5),AJ90,AJ91)</f>
        <v>（44）令和８年５月時点の給与体系を、当該評価料を算定した年度に勤務している職員の賃金に当てはめた場合の対象職員の基本給等総額</v>
      </c>
      <c r="B90" s="454"/>
      <c r="C90" s="454"/>
      <c r="D90" s="454"/>
      <c r="E90" s="454"/>
      <c r="F90" s="454"/>
      <c r="G90" s="454"/>
      <c r="H90" s="454"/>
      <c r="I90" s="454"/>
      <c r="J90" s="454"/>
      <c r="K90" s="454"/>
      <c r="L90" s="454"/>
      <c r="M90" s="454"/>
      <c r="N90" s="454"/>
      <c r="O90" s="454"/>
      <c r="P90" s="454"/>
      <c r="Q90" s="454"/>
      <c r="R90" s="454"/>
      <c r="S90" s="454"/>
      <c r="T90" s="454"/>
      <c r="U90" s="454"/>
      <c r="V90" s="454"/>
      <c r="W90" s="454"/>
      <c r="X90" s="454"/>
      <c r="Y90" s="454"/>
      <c r="Z90" s="454"/>
      <c r="AA90" s="454"/>
      <c r="AB90" s="454"/>
      <c r="AC90" s="474"/>
      <c r="AD90" s="474"/>
      <c r="AE90" s="474"/>
      <c r="AF90" s="474"/>
      <c r="AG90" s="133" t="s">
        <v>20</v>
      </c>
      <c r="AJ90" s="62" t="s">
        <v>505</v>
      </c>
      <c r="AR90" s="3"/>
    </row>
    <row r="91" spans="1:44" s="62" customFormat="1" ht="15" customHeight="1" thickBot="1">
      <c r="A91" s="13" t="s">
        <v>638</v>
      </c>
      <c r="B91" s="4"/>
      <c r="C91" s="4"/>
      <c r="D91" s="4"/>
      <c r="E91" s="4"/>
      <c r="F91" s="4"/>
      <c r="G91" s="4"/>
      <c r="H91" s="4"/>
      <c r="I91" s="4"/>
      <c r="J91" s="4"/>
      <c r="K91" s="4"/>
      <c r="L91" s="4"/>
      <c r="M91" s="4"/>
      <c r="N91" s="4"/>
      <c r="O91" s="4"/>
      <c r="P91" s="4"/>
      <c r="Q91" s="4"/>
      <c r="R91" s="4"/>
      <c r="S91" s="4"/>
      <c r="T91" s="4"/>
      <c r="U91" s="4"/>
      <c r="V91" s="4"/>
      <c r="W91" s="4"/>
      <c r="X91" s="4"/>
      <c r="Y91" s="4"/>
      <c r="Z91" s="4"/>
      <c r="AA91" s="4"/>
      <c r="AB91" s="204"/>
      <c r="AC91" s="475" t="str">
        <f>IF(AC89-AC90=0,"",AC89-AC90)</f>
        <v/>
      </c>
      <c r="AD91" s="475"/>
      <c r="AE91" s="475"/>
      <c r="AF91" s="475"/>
      <c r="AG91" s="133" t="s">
        <v>20</v>
      </c>
      <c r="AJ91" s="62" t="s">
        <v>506</v>
      </c>
      <c r="AR91" s="3"/>
    </row>
    <row r="92" spans="1:44" s="62" customFormat="1" ht="15" customHeight="1" thickTop="1">
      <c r="A92" s="26"/>
      <c r="B92" s="205" t="s">
        <v>491</v>
      </c>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7"/>
      <c r="AC92" s="466" t="str">
        <f>IFERROR((AC91/AC90)*100,"")</f>
        <v/>
      </c>
      <c r="AD92" s="466"/>
      <c r="AE92" s="466"/>
      <c r="AF92" s="466"/>
      <c r="AG92" s="208" t="s">
        <v>22</v>
      </c>
      <c r="AR92" s="3"/>
    </row>
    <row r="93" spans="1:44" s="62" customFormat="1" ht="15" customHeight="1">
      <c r="A93" s="476" t="s">
        <v>481</v>
      </c>
      <c r="B93" s="477"/>
      <c r="C93" s="477"/>
      <c r="D93" s="477"/>
      <c r="E93" s="477"/>
      <c r="F93" s="477"/>
      <c r="G93" s="477"/>
      <c r="H93" s="477"/>
      <c r="I93" s="477"/>
      <c r="J93" s="477"/>
      <c r="K93" s="477"/>
      <c r="L93" s="477"/>
      <c r="M93" s="477"/>
      <c r="N93" s="477"/>
      <c r="O93" s="477"/>
      <c r="P93" s="477"/>
      <c r="Q93" s="477"/>
      <c r="R93" s="477"/>
      <c r="S93" s="477"/>
      <c r="T93" s="477"/>
      <c r="U93" s="477"/>
      <c r="V93" s="477"/>
      <c r="W93" s="477"/>
      <c r="X93" s="477"/>
      <c r="Y93" s="477"/>
      <c r="Z93" s="477"/>
      <c r="AA93" s="477"/>
      <c r="AB93" s="477"/>
      <c r="AC93" s="474"/>
      <c r="AD93" s="474"/>
      <c r="AE93" s="474"/>
      <c r="AF93" s="474"/>
      <c r="AG93" s="209" t="s">
        <v>233</v>
      </c>
      <c r="AR93" s="3"/>
    </row>
    <row r="94" spans="1:44" s="62" customFormat="1" ht="15" customHeight="1" thickBot="1">
      <c r="A94" s="469" t="s">
        <v>480</v>
      </c>
      <c r="B94" s="470"/>
      <c r="C94" s="470"/>
      <c r="D94" s="470"/>
      <c r="E94" s="470"/>
      <c r="F94" s="470"/>
      <c r="G94" s="470"/>
      <c r="H94" s="470"/>
      <c r="I94" s="470"/>
      <c r="J94" s="470"/>
      <c r="K94" s="470"/>
      <c r="L94" s="470"/>
      <c r="M94" s="470"/>
      <c r="N94" s="470"/>
      <c r="O94" s="470"/>
      <c r="P94" s="470"/>
      <c r="Q94" s="470"/>
      <c r="R94" s="470"/>
      <c r="S94" s="470"/>
      <c r="T94" s="470"/>
      <c r="U94" s="470"/>
      <c r="V94" s="470"/>
      <c r="W94" s="470"/>
      <c r="X94" s="470"/>
      <c r="Y94" s="470"/>
      <c r="Z94" s="470"/>
      <c r="AA94" s="470"/>
      <c r="AB94" s="470"/>
      <c r="AC94" s="471"/>
      <c r="AD94" s="471"/>
      <c r="AE94" s="471"/>
      <c r="AF94" s="471"/>
      <c r="AG94" s="210" t="s">
        <v>233</v>
      </c>
      <c r="AR94" s="3"/>
    </row>
    <row r="95" spans="1:44" s="62" customFormat="1" ht="15" customHeight="1">
      <c r="A95" s="203"/>
      <c r="B95" s="3"/>
      <c r="C95" s="3"/>
      <c r="D95" s="30"/>
      <c r="E95" s="30"/>
      <c r="F95" s="30"/>
      <c r="G95" s="30"/>
      <c r="H95" s="30"/>
      <c r="I95" s="30"/>
      <c r="J95" s="30"/>
      <c r="K95" s="30"/>
      <c r="L95" s="30"/>
      <c r="M95" s="30"/>
      <c r="N95" s="30"/>
      <c r="O95" s="30"/>
      <c r="P95" s="30"/>
      <c r="Q95" s="30"/>
      <c r="R95" s="30"/>
      <c r="S95" s="30"/>
      <c r="T95" s="30"/>
      <c r="U95" s="30"/>
      <c r="V95" s="30"/>
      <c r="W95" s="30"/>
      <c r="X95" s="30"/>
      <c r="Y95" s="30"/>
      <c r="Z95" s="30"/>
      <c r="AA95" s="30"/>
      <c r="AB95" s="3"/>
      <c r="AC95" s="3"/>
      <c r="AD95" s="3"/>
      <c r="AE95" s="3"/>
      <c r="AF95" s="3"/>
      <c r="AG95" s="3"/>
      <c r="AR95" s="3"/>
    </row>
    <row r="96" spans="1:44" s="62" customFormat="1" ht="15" customHeight="1" thickBot="1">
      <c r="A96" s="1" t="s">
        <v>248</v>
      </c>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R96" s="3"/>
    </row>
    <row r="97" spans="1:44" s="62" customFormat="1" ht="15" customHeight="1">
      <c r="A97" s="211" t="s">
        <v>263</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480" t="str">
        <f>AB34</f>
        <v/>
      </c>
      <c r="AC97" s="480"/>
      <c r="AD97" s="480"/>
      <c r="AE97" s="480"/>
      <c r="AF97" s="480"/>
      <c r="AG97" s="25" t="s">
        <v>20</v>
      </c>
      <c r="AR97" s="3"/>
    </row>
    <row r="98" spans="1:44" ht="15" customHeight="1">
      <c r="A98" s="13" t="s">
        <v>264</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81" t="str">
        <f>IFERROR(AC47*V21,"")</f>
        <v/>
      </c>
      <c r="AC98" s="481"/>
      <c r="AD98" s="481"/>
      <c r="AE98" s="481"/>
      <c r="AF98" s="481"/>
      <c r="AG98" s="15" t="s">
        <v>20</v>
      </c>
    </row>
    <row r="99" spans="1:44" s="62" customFormat="1" ht="20.100000000000001" customHeight="1" thickBot="1">
      <c r="A99" s="13" t="s">
        <v>265</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81" t="str">
        <f>IFERROR(AB97-AB98,"")</f>
        <v/>
      </c>
      <c r="AC99" s="481"/>
      <c r="AD99" s="481"/>
      <c r="AE99" s="481"/>
      <c r="AF99" s="481"/>
      <c r="AG99" s="15" t="s">
        <v>20</v>
      </c>
      <c r="AR99" s="3"/>
    </row>
    <row r="100" spans="1:44" s="62" customFormat="1" ht="20.100000000000001" customHeight="1" thickTop="1" thickBot="1">
      <c r="A100" s="212"/>
      <c r="B100" s="47" t="s">
        <v>260</v>
      </c>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2" t="str">
        <f>IF(AB99&gt;=0,"賃金改善額充当済み","賃金改善額充当不足")</f>
        <v>賃金改善額充当済み</v>
      </c>
      <c r="AC100" s="482"/>
      <c r="AD100" s="482"/>
      <c r="AE100" s="482"/>
      <c r="AF100" s="482"/>
      <c r="AG100" s="213"/>
      <c r="AR100" s="3"/>
    </row>
    <row r="101" spans="1:44" s="62" customFormat="1" ht="20.100000000000001" customHeight="1">
      <c r="A101" s="159"/>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0"/>
      <c r="AB101" s="10"/>
      <c r="AC101" s="10"/>
      <c r="AD101" s="10"/>
      <c r="AE101" s="10"/>
      <c r="AF101" s="2"/>
      <c r="AG101" s="3"/>
      <c r="AR101" s="3"/>
    </row>
    <row r="102" spans="1:44" s="62" customFormat="1" ht="20.100000000000001" customHeight="1">
      <c r="A102" s="2" t="s">
        <v>234</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24.95" customHeight="1" thickBot="1">
      <c r="A104" s="2"/>
      <c r="B104" s="2"/>
      <c r="C104" s="2"/>
      <c r="D104" s="2" t="s">
        <v>16</v>
      </c>
      <c r="E104" s="2"/>
      <c r="F104" s="478"/>
      <c r="G104" s="478"/>
      <c r="H104" s="2" t="s">
        <v>17</v>
      </c>
      <c r="I104" s="478"/>
      <c r="J104" s="478"/>
      <c r="K104" s="2" t="s">
        <v>18</v>
      </c>
      <c r="L104" s="478"/>
      <c r="M104" s="478"/>
      <c r="N104" s="2" t="s">
        <v>23</v>
      </c>
      <c r="O104" s="2"/>
      <c r="P104" s="2"/>
      <c r="Q104" s="2" t="s">
        <v>25</v>
      </c>
      <c r="R104" s="2"/>
      <c r="S104" s="2"/>
      <c r="T104" s="2"/>
      <c r="U104" s="479"/>
      <c r="V104" s="479"/>
      <c r="W104" s="479"/>
      <c r="X104" s="479"/>
      <c r="Y104" s="479"/>
      <c r="Z104" s="479"/>
      <c r="AA104" s="479"/>
      <c r="AB104" s="479"/>
      <c r="AC104" s="479"/>
      <c r="AD104" s="479"/>
      <c r="AE104" s="479"/>
      <c r="AF104" s="479"/>
      <c r="AG104" s="2"/>
      <c r="AR104" s="3"/>
    </row>
    <row r="105" spans="1:44" s="62" customFormat="1" ht="15" customHeight="1">
      <c r="A105" s="2"/>
      <c r="B105" s="2"/>
      <c r="C105" s="2"/>
      <c r="D105" s="2"/>
      <c r="E105" s="2"/>
      <c r="F105" s="214"/>
      <c r="G105" s="214"/>
      <c r="H105" s="3"/>
      <c r="I105" s="214"/>
      <c r="J105" s="214"/>
      <c r="K105" s="3"/>
      <c r="L105" s="214"/>
      <c r="M105" s="214"/>
      <c r="N105" s="3"/>
      <c r="O105" s="3"/>
      <c r="P105" s="3"/>
      <c r="Q105" s="3"/>
      <c r="R105" s="3"/>
      <c r="S105" s="3"/>
      <c r="T105" s="3"/>
      <c r="U105" s="215"/>
      <c r="V105" s="215"/>
      <c r="W105" s="215"/>
      <c r="X105" s="215"/>
      <c r="Y105" s="215"/>
      <c r="Z105" s="215"/>
      <c r="AA105" s="215"/>
      <c r="AB105" s="215"/>
      <c r="AC105" s="215"/>
      <c r="AD105" s="215"/>
      <c r="AE105" s="215"/>
      <c r="AF105" s="215"/>
      <c r="AG105" s="2"/>
      <c r="AR105" s="3"/>
    </row>
    <row r="106" spans="1:44" s="62" customFormat="1" ht="24.95" customHeight="1">
      <c r="A106" s="2" t="s">
        <v>24</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74"/>
      <c r="AR106" s="3"/>
    </row>
    <row r="107" spans="1:44" s="62" customFormat="1" ht="15" customHeight="1">
      <c r="A107" s="279" t="s">
        <v>444</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443</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625</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621</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622</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620</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623</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624</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626</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446</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445</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449</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450</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451</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4"/>
      <c r="AR120" s="3"/>
    </row>
    <row r="121" spans="1:44" s="62" customFormat="1" ht="15" customHeight="1">
      <c r="A121" s="279" t="s">
        <v>450</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627</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447</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6"/>
      <c r="AR123" s="3"/>
    </row>
    <row r="124" spans="1:44" s="62" customFormat="1" ht="15" customHeight="1">
      <c r="A124" s="279" t="s">
        <v>448</v>
      </c>
      <c r="B124" s="44"/>
      <c r="C124" s="44"/>
      <c r="D124" s="44"/>
      <c r="E124" s="44"/>
      <c r="F124" s="44"/>
      <c r="G124" s="44"/>
      <c r="H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R126" s="3"/>
    </row>
    <row r="127" spans="1:44" s="62" customFormat="1">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R127" s="3"/>
    </row>
    <row r="128" spans="1:44" s="62" customFormat="1">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R128" s="3"/>
    </row>
    <row r="129" spans="1:44" s="62" customForma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R129" s="3"/>
    </row>
    <row r="130" spans="1:44" s="62" customFormat="1">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R130" s="3"/>
    </row>
    <row r="131" spans="1:44" s="62" customForma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row>
  </sheetData>
  <sheetProtection algorithmName="SHA-512" hashValue="/jXokg0BlWPokqjDmMF+yxLBlK4BYq0g4m1/x+bVeyJXpXroTGPHG3/2t1YuRJKw2QAc+AXukoPV4mjPBSE4+g==" saltValue="v+9Vojen3oRa7+ma93Q+Tg==" spinCount="100000" sheet="1" scenarios="1"/>
  <mergeCells count="104">
    <mergeCell ref="AC92:AF92"/>
    <mergeCell ref="A94:AB94"/>
    <mergeCell ref="AB100:AF100"/>
    <mergeCell ref="F104:G104"/>
    <mergeCell ref="I104:J104"/>
    <mergeCell ref="L104:M104"/>
    <mergeCell ref="U104:AF104"/>
    <mergeCell ref="AB97:AF97"/>
    <mergeCell ref="AB98:AF98"/>
    <mergeCell ref="AB99:AF99"/>
    <mergeCell ref="A93:AB93"/>
    <mergeCell ref="AC93:AF93"/>
    <mergeCell ref="AC94:AF94"/>
    <mergeCell ref="AC49:AF49"/>
    <mergeCell ref="AC48:AF48"/>
    <mergeCell ref="AB34:AF34"/>
    <mergeCell ref="A46:AB46"/>
    <mergeCell ref="A49:AB49"/>
    <mergeCell ref="AC47:AF47"/>
    <mergeCell ref="A78:AG78"/>
    <mergeCell ref="A57:AB57"/>
    <mergeCell ref="A62:AB62"/>
    <mergeCell ref="AC63:AF63"/>
    <mergeCell ref="A60:AG60"/>
    <mergeCell ref="A75:AB75"/>
    <mergeCell ref="A51:AG51"/>
    <mergeCell ref="A54:AB54"/>
    <mergeCell ref="AC56:AF56"/>
    <mergeCell ref="A58:AB58"/>
    <mergeCell ref="AC52:AF52"/>
    <mergeCell ref="A53:AB53"/>
    <mergeCell ref="AC53:AF53"/>
    <mergeCell ref="AC54:AF54"/>
    <mergeCell ref="AC55:AF55"/>
    <mergeCell ref="AC57:AF57"/>
    <mergeCell ref="AC58:AF58"/>
    <mergeCell ref="AC66:AF66"/>
    <mergeCell ref="AC79:AF79"/>
    <mergeCell ref="AC72:AF72"/>
    <mergeCell ref="AC70:AF70"/>
    <mergeCell ref="A71:AB71"/>
    <mergeCell ref="AC61:AF61"/>
    <mergeCell ref="AC73:AF73"/>
    <mergeCell ref="A66:AB66"/>
    <mergeCell ref="AC64:AF64"/>
    <mergeCell ref="AC62:AF62"/>
    <mergeCell ref="A63:AB63"/>
    <mergeCell ref="AC65:AF65"/>
    <mergeCell ref="AC67:AF67"/>
    <mergeCell ref="AC75:AF75"/>
    <mergeCell ref="AC76:AF76"/>
    <mergeCell ref="A67:AB67"/>
    <mergeCell ref="A69:AG69"/>
    <mergeCell ref="A72:AB72"/>
    <mergeCell ref="AC74:AF74"/>
    <mergeCell ref="A76:AB76"/>
    <mergeCell ref="AC71:AF71"/>
    <mergeCell ref="AC91:AF91"/>
    <mergeCell ref="A80:AB80"/>
    <mergeCell ref="AC80:AF80"/>
    <mergeCell ref="AC81:AF81"/>
    <mergeCell ref="AC82:AF82"/>
    <mergeCell ref="AC88:AF88"/>
    <mergeCell ref="AC89:AF89"/>
    <mergeCell ref="AC90:AF90"/>
    <mergeCell ref="A84:AB84"/>
    <mergeCell ref="A81:AB81"/>
    <mergeCell ref="AC83:AF83"/>
    <mergeCell ref="A85:AB85"/>
    <mergeCell ref="A87:AG87"/>
    <mergeCell ref="A90:AB90"/>
    <mergeCell ref="A89:AB89"/>
    <mergeCell ref="AC85:AF85"/>
    <mergeCell ref="AC84:AF84"/>
    <mergeCell ref="V21:Y21"/>
    <mergeCell ref="AC44:AF44"/>
    <mergeCell ref="A45:AB45"/>
    <mergeCell ref="AC45:AF45"/>
    <mergeCell ref="AC46:AF46"/>
    <mergeCell ref="T23:Y23"/>
    <mergeCell ref="B21:D21"/>
    <mergeCell ref="E21:F21"/>
    <mergeCell ref="H21:I21"/>
    <mergeCell ref="O21:P21"/>
    <mergeCell ref="R21:S21"/>
    <mergeCell ref="AB24:AF24"/>
    <mergeCell ref="AB25:AF25"/>
    <mergeCell ref="AB26:AF26"/>
    <mergeCell ref="AB30:AF30"/>
    <mergeCell ref="X6:AG6"/>
    <mergeCell ref="B15:D15"/>
    <mergeCell ref="E15:F15"/>
    <mergeCell ref="H15:I15"/>
    <mergeCell ref="O15:P15"/>
    <mergeCell ref="R15:S15"/>
    <mergeCell ref="V15:Y15"/>
    <mergeCell ref="N6:W6"/>
    <mergeCell ref="U2:V2"/>
    <mergeCell ref="W2:AG2"/>
    <mergeCell ref="X4:AG4"/>
    <mergeCell ref="X5:AG5"/>
    <mergeCell ref="N4:W4"/>
    <mergeCell ref="N5:W5"/>
    <mergeCell ref="M2:R2"/>
  </mergeCells>
  <phoneticPr fontId="1"/>
  <conditionalFormatting sqref="A29:AG30">
    <cfRule type="expression" dxfId="0" priority="1">
      <formula>$U$2&gt;=9</formula>
    </cfRule>
  </conditionalFormatting>
  <dataValidations count="3">
    <dataValidation type="list" allowBlank="1" showInputMessage="1" showErrorMessage="1" sqref="U2:V2 O15:P15 E21:F21 O21:P21 E15:F15" xr:uid="{1D43A5AB-FC5D-4FE7-90C1-FB95D5F77C66}">
      <formula1>"８,９,１０,１１"</formula1>
    </dataValidation>
    <dataValidation type="textLength" operator="equal" allowBlank="1" showInputMessage="1" showErrorMessage="1" sqref="X4:AG4" xr:uid="{3DF0B7CD-7D45-41FC-B876-99F3F17AAA2C}">
      <formula1>7</formula1>
    </dataValidation>
    <dataValidation type="list" allowBlank="1" showInputMessage="1" showErrorMessage="1" sqref="R15:S15 R21:S21 H21:I21 H15:I15" xr:uid="{9B28CC83-DAA6-4314-8017-8869E3F5AF66}">
      <formula1>$AQ$14:$AQ$25</formula1>
    </dataValidation>
  </dataValidations>
  <pageMargins left="0.25" right="0.25" top="0.75" bottom="0.75" header="0.3" footer="0.3"/>
  <pageSetup paperSize="9" scale="77" fitToHeight="0" orientation="portrait" r:id="rId1"/>
  <rowBreaks count="1" manualBreakCount="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D4"/>
  <sheetViews>
    <sheetView showGridLines="0" workbookViewId="0">
      <selection activeCell="B4" sqref="B4"/>
    </sheetView>
  </sheetViews>
  <sheetFormatPr defaultRowHeight="18.75"/>
  <cols>
    <col min="42" max="42" width="9.25" bestFit="1" customWidth="1"/>
    <col min="43" max="44" width="10.25" bestFit="1" customWidth="1"/>
    <col min="96" max="97" width="10.5" bestFit="1" customWidth="1"/>
    <col min="174" max="174" width="28.625" bestFit="1" customWidth="1"/>
    <col min="238" max="238" width="9.5" bestFit="1" customWidth="1"/>
  </cols>
  <sheetData>
    <row r="1" spans="1:238">
      <c r="A1" s="55" t="s">
        <v>87</v>
      </c>
      <c r="B1" s="55" t="s">
        <v>89</v>
      </c>
      <c r="C1" s="55" t="s">
        <v>90</v>
      </c>
      <c r="D1" s="55" t="s">
        <v>91</v>
      </c>
      <c r="E1" s="55" t="s">
        <v>92</v>
      </c>
      <c r="F1" s="55" t="s">
        <v>531</v>
      </c>
      <c r="G1" s="55" t="s">
        <v>532</v>
      </c>
      <c r="H1" s="55" t="s">
        <v>533</v>
      </c>
      <c r="I1" s="55" t="s">
        <v>534</v>
      </c>
      <c r="J1" s="55" t="s">
        <v>93</v>
      </c>
      <c r="K1" s="55" t="s">
        <v>94</v>
      </c>
      <c r="L1" s="55" t="s">
        <v>95</v>
      </c>
      <c r="M1" s="55" t="s">
        <v>96</v>
      </c>
      <c r="N1" s="55" t="s">
        <v>97</v>
      </c>
      <c r="O1" s="55" t="s">
        <v>537</v>
      </c>
      <c r="P1" s="55" t="s">
        <v>535</v>
      </c>
      <c r="Q1" s="55" t="s">
        <v>536</v>
      </c>
      <c r="R1" s="55" t="s">
        <v>538</v>
      </c>
      <c r="S1" s="55" t="s">
        <v>539</v>
      </c>
      <c r="T1" s="55" t="s">
        <v>540</v>
      </c>
      <c r="U1" s="55" t="s">
        <v>541</v>
      </c>
      <c r="V1" s="55" t="s">
        <v>542</v>
      </c>
      <c r="W1" s="55" t="s">
        <v>543</v>
      </c>
      <c r="X1" s="55" t="s">
        <v>544</v>
      </c>
      <c r="Y1" s="55" t="s">
        <v>98</v>
      </c>
      <c r="Z1" s="55" t="s">
        <v>545</v>
      </c>
      <c r="AA1" s="55" t="s">
        <v>546</v>
      </c>
      <c r="AB1" s="55" t="s">
        <v>547</v>
      </c>
      <c r="AC1" s="55" t="s">
        <v>548</v>
      </c>
      <c r="AD1" s="55" t="s">
        <v>549</v>
      </c>
      <c r="AE1" s="55" t="s">
        <v>550</v>
      </c>
      <c r="AF1" s="55" t="s">
        <v>551</v>
      </c>
      <c r="AG1" s="55" t="s">
        <v>552</v>
      </c>
      <c r="AH1" s="55" t="s">
        <v>553</v>
      </c>
      <c r="AI1" s="55" t="s">
        <v>554</v>
      </c>
      <c r="AJ1" s="55" t="s">
        <v>555</v>
      </c>
      <c r="AK1" s="55" t="s">
        <v>556</v>
      </c>
      <c r="AL1" s="55" t="s">
        <v>557</v>
      </c>
      <c r="AM1" s="55" t="s">
        <v>558</v>
      </c>
      <c r="AN1" s="55" t="s">
        <v>559</v>
      </c>
      <c r="AO1" s="55" t="s">
        <v>560</v>
      </c>
      <c r="AP1" s="55" t="s">
        <v>561</v>
      </c>
      <c r="AQ1" s="55" t="s">
        <v>562</v>
      </c>
      <c r="AR1" s="55" t="s">
        <v>563</v>
      </c>
      <c r="AS1" s="55" t="s">
        <v>564</v>
      </c>
      <c r="AT1" s="55" t="s">
        <v>565</v>
      </c>
      <c r="AU1" s="55" t="s">
        <v>566</v>
      </c>
      <c r="AV1" s="55" t="s">
        <v>567</v>
      </c>
      <c r="AW1" s="55" t="s">
        <v>568</v>
      </c>
      <c r="AX1" s="55" t="s">
        <v>569</v>
      </c>
      <c r="AY1" s="55" t="s">
        <v>570</v>
      </c>
      <c r="AZ1" s="55" t="s">
        <v>571</v>
      </c>
      <c r="BA1" s="55" t="s">
        <v>572</v>
      </c>
      <c r="BB1" s="55" t="s">
        <v>573</v>
      </c>
      <c r="BC1" s="55" t="s">
        <v>574</v>
      </c>
      <c r="BD1" s="55" t="s">
        <v>575</v>
      </c>
      <c r="BE1" s="55" t="s">
        <v>576</v>
      </c>
      <c r="BF1" s="55" t="s">
        <v>99</v>
      </c>
      <c r="BG1" s="55" t="s">
        <v>100</v>
      </c>
      <c r="BH1" s="55" t="s">
        <v>101</v>
      </c>
      <c r="BI1" s="55" t="s">
        <v>102</v>
      </c>
      <c r="BJ1" s="55" t="s">
        <v>103</v>
      </c>
      <c r="BK1" s="55" t="s">
        <v>104</v>
      </c>
      <c r="BL1" s="55" t="s">
        <v>577</v>
      </c>
      <c r="BM1" s="55" t="s">
        <v>578</v>
      </c>
      <c r="BN1" s="55" t="s">
        <v>579</v>
      </c>
      <c r="BO1" s="55" t="s">
        <v>580</v>
      </c>
      <c r="BP1" s="55" t="s">
        <v>581</v>
      </c>
      <c r="BQ1" s="55" t="s">
        <v>582</v>
      </c>
      <c r="BR1" s="55" t="s">
        <v>583</v>
      </c>
      <c r="BS1" s="55" t="s">
        <v>584</v>
      </c>
      <c r="BT1" s="55" t="s">
        <v>585</v>
      </c>
      <c r="BU1" s="55" t="s">
        <v>586</v>
      </c>
      <c r="BV1" s="55" t="s">
        <v>587</v>
      </c>
      <c r="BW1" s="55" t="s">
        <v>588</v>
      </c>
      <c r="BX1" s="55" t="s">
        <v>589</v>
      </c>
      <c r="BY1" s="55" t="s">
        <v>590</v>
      </c>
      <c r="BZ1" s="55" t="s">
        <v>591</v>
      </c>
      <c r="CA1" s="55" t="s">
        <v>592</v>
      </c>
      <c r="CB1" s="55" t="s">
        <v>593</v>
      </c>
      <c r="CC1" s="55" t="s">
        <v>594</v>
      </c>
      <c r="CD1" s="55" t="s">
        <v>595</v>
      </c>
      <c r="CE1" s="55" t="s">
        <v>596</v>
      </c>
      <c r="CF1" s="55" t="s">
        <v>597</v>
      </c>
      <c r="CG1" s="55" t="s">
        <v>598</v>
      </c>
      <c r="CH1" s="55" t="s">
        <v>778</v>
      </c>
      <c r="CI1" s="55" t="s">
        <v>589</v>
      </c>
      <c r="CJ1" s="55" t="s">
        <v>601</v>
      </c>
      <c r="CK1" s="55" t="s">
        <v>602</v>
      </c>
      <c r="CL1" s="55" t="s">
        <v>599</v>
      </c>
      <c r="CM1" s="55" t="s">
        <v>600</v>
      </c>
      <c r="CN1" s="55" t="s">
        <v>603</v>
      </c>
      <c r="CO1" s="55" t="s">
        <v>604</v>
      </c>
      <c r="CP1" s="55" t="s">
        <v>605</v>
      </c>
      <c r="CQ1" s="55" t="s">
        <v>606</v>
      </c>
      <c r="CR1" s="55" t="s">
        <v>607</v>
      </c>
      <c r="CS1" s="55" t="s">
        <v>608</v>
      </c>
      <c r="CT1" s="55" t="s">
        <v>609</v>
      </c>
      <c r="CU1" s="55" t="s">
        <v>610</v>
      </c>
      <c r="CV1" s="55" t="s">
        <v>611</v>
      </c>
      <c r="CW1" s="55" t="s">
        <v>612</v>
      </c>
      <c r="CX1" s="55" t="s">
        <v>613</v>
      </c>
      <c r="CY1" s="55" t="s">
        <v>614</v>
      </c>
      <c r="CZ1" s="55" t="s">
        <v>615</v>
      </c>
      <c r="DA1" s="55" t="s">
        <v>639</v>
      </c>
      <c r="DB1" s="55" t="s">
        <v>640</v>
      </c>
      <c r="DC1" s="55" t="s">
        <v>641</v>
      </c>
      <c r="DD1" s="55" t="s">
        <v>642</v>
      </c>
      <c r="DE1" s="55" t="s">
        <v>643</v>
      </c>
      <c r="DF1" s="55" t="s">
        <v>645</v>
      </c>
      <c r="DG1" s="55" t="s">
        <v>646</v>
      </c>
      <c r="DH1" s="55" t="s">
        <v>647</v>
      </c>
      <c r="DI1" s="55" t="s">
        <v>648</v>
      </c>
      <c r="DJ1" s="55" t="s">
        <v>649</v>
      </c>
      <c r="DK1" s="55" t="s">
        <v>650</v>
      </c>
      <c r="DL1" s="55" t="s">
        <v>651</v>
      </c>
      <c r="DM1" s="55" t="s">
        <v>652</v>
      </c>
      <c r="DN1" s="55" t="s">
        <v>653</v>
      </c>
      <c r="DO1" s="55" t="s">
        <v>654</v>
      </c>
      <c r="DP1" s="55" t="s">
        <v>656</v>
      </c>
      <c r="DQ1" s="55" t="s">
        <v>657</v>
      </c>
      <c r="DR1" s="55" t="s">
        <v>658</v>
      </c>
      <c r="DS1" s="55" t="s">
        <v>655</v>
      </c>
      <c r="DT1" s="55" t="s">
        <v>659</v>
      </c>
      <c r="DU1" s="55" t="s">
        <v>670</v>
      </c>
      <c r="DV1" s="55" t="s">
        <v>643</v>
      </c>
      <c r="DW1" s="55" t="s">
        <v>644</v>
      </c>
      <c r="DX1" s="55" t="s">
        <v>660</v>
      </c>
      <c r="DY1" s="55" t="s">
        <v>661</v>
      </c>
      <c r="DZ1" s="55" t="s">
        <v>662</v>
      </c>
      <c r="EA1" s="55" t="s">
        <v>671</v>
      </c>
      <c r="EB1" s="55" t="s">
        <v>672</v>
      </c>
      <c r="EC1" s="55" t="s">
        <v>673</v>
      </c>
      <c r="ED1" s="55" t="s">
        <v>674</v>
      </c>
      <c r="EE1" s="55" t="s">
        <v>675</v>
      </c>
      <c r="EF1" s="55" t="s">
        <v>676</v>
      </c>
      <c r="EG1" s="55" t="s">
        <v>677</v>
      </c>
      <c r="EH1" s="55" t="s">
        <v>678</v>
      </c>
      <c r="EI1" s="55" t="s">
        <v>679</v>
      </c>
      <c r="EJ1" s="55" t="s">
        <v>680</v>
      </c>
      <c r="EK1" s="55" t="s">
        <v>681</v>
      </c>
      <c r="EL1" s="55" t="s">
        <v>682</v>
      </c>
      <c r="EM1" s="55" t="s">
        <v>683</v>
      </c>
      <c r="EN1" s="55" t="s">
        <v>684</v>
      </c>
      <c r="EO1" s="55" t="s">
        <v>685</v>
      </c>
      <c r="EP1" s="55" t="s">
        <v>686</v>
      </c>
      <c r="EQ1" s="55" t="s">
        <v>687</v>
      </c>
      <c r="ER1" s="55" t="s">
        <v>688</v>
      </c>
      <c r="ES1" s="55" t="s">
        <v>689</v>
      </c>
      <c r="ET1" s="55" t="s">
        <v>690</v>
      </c>
      <c r="EU1" s="55" t="s">
        <v>691</v>
      </c>
      <c r="EV1" s="55" t="s">
        <v>692</v>
      </c>
      <c r="EW1" s="55" t="s">
        <v>693</v>
      </c>
      <c r="EX1" s="55" t="s">
        <v>694</v>
      </c>
      <c r="EY1" s="55" t="s">
        <v>695</v>
      </c>
      <c r="EZ1" s="55" t="s">
        <v>696</v>
      </c>
      <c r="FA1" s="55" t="s">
        <v>697</v>
      </c>
      <c r="FB1" s="55" t="s">
        <v>698</v>
      </c>
      <c r="FC1" s="55" t="s">
        <v>699</v>
      </c>
      <c r="FD1" s="55" t="s">
        <v>700</v>
      </c>
      <c r="FE1" s="55" t="s">
        <v>701</v>
      </c>
      <c r="FF1" s="55" t="s">
        <v>702</v>
      </c>
      <c r="FG1" s="55" t="s">
        <v>703</v>
      </c>
      <c r="FH1" s="55" t="s">
        <v>704</v>
      </c>
      <c r="FI1" s="55" t="s">
        <v>705</v>
      </c>
      <c r="FJ1" s="55" t="s">
        <v>666</v>
      </c>
      <c r="FK1" s="55" t="s">
        <v>667</v>
      </c>
      <c r="FL1" s="55" t="s">
        <v>668</v>
      </c>
      <c r="FM1" s="55" t="s">
        <v>669</v>
      </c>
      <c r="FN1" s="55" t="s">
        <v>751</v>
      </c>
      <c r="FO1" s="55" t="s">
        <v>752</v>
      </c>
      <c r="FP1" s="55" t="s">
        <v>753</v>
      </c>
      <c r="FQ1" s="55" t="s">
        <v>754</v>
      </c>
      <c r="FR1" s="55" t="s">
        <v>755</v>
      </c>
      <c r="FS1" s="55" t="s">
        <v>707</v>
      </c>
      <c r="FT1" s="55" t="s">
        <v>756</v>
      </c>
      <c r="FU1" s="55" t="s">
        <v>757</v>
      </c>
      <c r="FV1" s="55" t="s">
        <v>758</v>
      </c>
      <c r="FW1" s="55" t="s">
        <v>759</v>
      </c>
      <c r="FX1" s="55" t="s">
        <v>760</v>
      </c>
      <c r="FY1" s="55" t="s">
        <v>761</v>
      </c>
      <c r="FZ1" s="55" t="s">
        <v>762</v>
      </c>
      <c r="GA1" s="55" t="s">
        <v>763</v>
      </c>
      <c r="GB1" s="55" t="s">
        <v>764</v>
      </c>
      <c r="GC1" s="55" t="s">
        <v>765</v>
      </c>
      <c r="GD1" s="55" t="s">
        <v>766</v>
      </c>
      <c r="GE1" s="55" t="s">
        <v>767</v>
      </c>
      <c r="GF1" s="55" t="s">
        <v>768</v>
      </c>
      <c r="GG1" s="55" t="s">
        <v>769</v>
      </c>
      <c r="GH1" s="55" t="s">
        <v>770</v>
      </c>
      <c r="GI1" s="55" t="s">
        <v>706</v>
      </c>
      <c r="GJ1" s="55" t="s">
        <v>707</v>
      </c>
      <c r="GK1" s="55" t="s">
        <v>708</v>
      </c>
      <c r="GL1" s="55" t="s">
        <v>709</v>
      </c>
      <c r="GM1" s="55" t="s">
        <v>710</v>
      </c>
      <c r="GN1" s="55" t="s">
        <v>711</v>
      </c>
      <c r="GO1" s="55" t="s">
        <v>712</v>
      </c>
      <c r="GP1" s="55" t="s">
        <v>713</v>
      </c>
      <c r="GQ1" s="55" t="s">
        <v>714</v>
      </c>
      <c r="GR1" s="55" t="s">
        <v>715</v>
      </c>
      <c r="GS1" s="55" t="s">
        <v>716</v>
      </c>
      <c r="GT1" s="55" t="s">
        <v>717</v>
      </c>
      <c r="GU1" s="55" t="s">
        <v>718</v>
      </c>
      <c r="GV1" s="55" t="s">
        <v>719</v>
      </c>
      <c r="GW1" s="55" t="s">
        <v>720</v>
      </c>
      <c r="GX1" s="55" t="s">
        <v>721</v>
      </c>
      <c r="GY1" s="55" t="s">
        <v>722</v>
      </c>
      <c r="GZ1" s="55" t="s">
        <v>723</v>
      </c>
      <c r="HA1" s="55" t="s">
        <v>724</v>
      </c>
      <c r="HB1" s="55" t="s">
        <v>725</v>
      </c>
      <c r="HC1" s="55" t="s">
        <v>726</v>
      </c>
      <c r="HD1" s="55" t="s">
        <v>727</v>
      </c>
      <c r="HE1" s="55" t="s">
        <v>728</v>
      </c>
      <c r="HF1" s="55" t="s">
        <v>729</v>
      </c>
      <c r="HG1" s="55" t="s">
        <v>730</v>
      </c>
      <c r="HH1" s="55" t="s">
        <v>731</v>
      </c>
      <c r="HI1" s="55" t="s">
        <v>732</v>
      </c>
      <c r="HJ1" s="55" t="s">
        <v>733</v>
      </c>
      <c r="HK1" s="55" t="s">
        <v>734</v>
      </c>
      <c r="HL1" s="55" t="s">
        <v>735</v>
      </c>
      <c r="HM1" s="55" t="s">
        <v>736</v>
      </c>
      <c r="HN1" s="55" t="s">
        <v>737</v>
      </c>
      <c r="HO1" s="55" t="s">
        <v>738</v>
      </c>
      <c r="HP1" s="55" t="s">
        <v>739</v>
      </c>
      <c r="HQ1" s="55" t="s">
        <v>740</v>
      </c>
      <c r="HR1" s="55" t="s">
        <v>741</v>
      </c>
      <c r="HS1" s="55" t="s">
        <v>742</v>
      </c>
      <c r="HT1" s="55" t="s">
        <v>743</v>
      </c>
      <c r="HU1" s="55" t="s">
        <v>744</v>
      </c>
      <c r="HV1" s="55" t="s">
        <v>745</v>
      </c>
      <c r="HW1" s="55" t="s">
        <v>746</v>
      </c>
      <c r="HX1" s="55" t="s">
        <v>747</v>
      </c>
      <c r="HY1" s="55" t="s">
        <v>748</v>
      </c>
      <c r="HZ1" s="55" t="s">
        <v>749</v>
      </c>
      <c r="IA1" s="55" t="s">
        <v>750</v>
      </c>
      <c r="IB1" s="55"/>
      <c r="IC1" s="55"/>
      <c r="ID1" t="s">
        <v>108</v>
      </c>
    </row>
    <row r="2" spans="1:238">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t="str">
        <f>'（別紙様式11）訪問看護ベースアップ評価料（Ⅱ）'!$M$60</f>
        <v/>
      </c>
      <c r="AD2" s="58">
        <f>'（別紙様式11）訪問看護ベースアップ評価料（Ⅱ）'!$Q$70</f>
        <v>0</v>
      </c>
      <c r="AE2" s="58">
        <f>'（別紙様式11）訪問看護ベースアップ評価料（Ⅱ）'!$U$70</f>
        <v>0</v>
      </c>
      <c r="AF2" s="58">
        <f>'（別紙様式11）訪問看護ベースアップ評価料（Ⅱ）'!$Y$70</f>
        <v>0</v>
      </c>
      <c r="AG2" s="58" t="str">
        <f>'（別紙様式11）訪問看護ベースアップ評価料（Ⅱ）'!$AC$70</f>
        <v/>
      </c>
      <c r="AH2" s="58">
        <f>'（別紙様式11）訪問看護ベースアップ評価料（Ⅱ）'!$Q$71</f>
        <v>0</v>
      </c>
      <c r="AI2" s="58">
        <f>'（別紙様式11）訪問看護ベースアップ評価料（Ⅱ）'!$U$71</f>
        <v>0</v>
      </c>
      <c r="AJ2" s="58">
        <f>'（別紙様式11）訪問看護ベースアップ評価料（Ⅱ）'!$Y$71</f>
        <v>0</v>
      </c>
      <c r="AK2" s="58" t="str">
        <f>'（別紙様式11）訪問看護ベースアップ評価料（Ⅱ）'!$AC$71</f>
        <v/>
      </c>
      <c r="AL2" s="58" t="str">
        <f>'（別紙様式11）訪問看護ベースアップ評価料（Ⅱ）'!$M$80</f>
        <v/>
      </c>
      <c r="AM2" s="58">
        <f>'（別紙様式11）訪問看護ベースアップ評価料（Ⅱ）'!$AA$80</f>
        <v>0</v>
      </c>
      <c r="AN2" s="58" t="e">
        <f>'（別紙様式11）訪問看護ベースアップ評価料（Ⅱ）'!$AP$80</f>
        <v>#VALUE!</v>
      </c>
      <c r="AO2" s="58" t="str">
        <f>'（別紙様式11）訪問看護ベースアップ評価料（Ⅱ）'!$M$82</f>
        <v/>
      </c>
      <c r="AP2" s="286" t="str">
        <f>'（別紙様式11）訪問看護ベースアップ評価料（Ⅱ）'!$F$86</f>
        <v/>
      </c>
      <c r="AQ2" s="286" t="str">
        <f>'（別紙様式11）訪問看護ベースアップ評価料（Ⅱ）'!$F$87</f>
        <v/>
      </c>
      <c r="AR2" s="286" t="str">
        <f>'（別紙様式11）訪問看護ベースアップ評価料（Ⅱ）'!$F$88</f>
        <v/>
      </c>
      <c r="AS2" s="58">
        <f>'（別紙様式11）訪問看護ベースアップ評価料（Ⅱ）'!$M$86</f>
        <v>0</v>
      </c>
      <c r="AT2" s="58">
        <f>'（別紙様式11）訪問看護ベースアップ評価料（Ⅱ）'!$M$87</f>
        <v>0</v>
      </c>
      <c r="AU2" s="58">
        <f>'（別紙様式11）訪問看護ベースアップ評価料（Ⅱ）'!$M$88</f>
        <v>0</v>
      </c>
      <c r="AV2" s="58" t="str">
        <f>'（別紙様式11）訪問看護ベースアップ評価料（Ⅱ）'!$M$90</f>
        <v/>
      </c>
      <c r="AW2" s="58">
        <f>'（別紙様式11）訪問看護ベースアップ評価料（Ⅱ）'!$T$86</f>
        <v>0</v>
      </c>
      <c r="AX2" s="58">
        <f>'（別紙様式11）訪問看護ベースアップ評価料（Ⅱ）'!$T$87</f>
        <v>0</v>
      </c>
      <c r="AY2" s="58">
        <f>'（別紙様式11）訪問看護ベースアップ評価料（Ⅱ）'!$T$88</f>
        <v>0</v>
      </c>
      <c r="AZ2" s="58" t="str">
        <f>'（別紙様式11）訪問看護ベースアップ評価料（Ⅱ）'!$T$90</f>
        <v/>
      </c>
      <c r="BA2" s="58" t="str">
        <f>'（別紙様式11）訪問看護ベースアップ評価料（Ⅱ）'!$M$92</f>
        <v/>
      </c>
      <c r="BB2" s="58">
        <f>'（別紙様式11）訪問看護ベースアップ評価料（Ⅱ）'!$Z$92</f>
        <v>0</v>
      </c>
      <c r="BC2" s="58"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
      </c>
      <c r="BG2" s="58">
        <f>'（別紙様式11）訪問看護ベースアップ評価料（Ⅱ）'!$AP$115</f>
        <v>1</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t="str">
        <f>'（別添１）新様式継続的賃上げ実施 (訪問看護)'!$AD$27</f>
        <v/>
      </c>
      <c r="CA2" s="58" t="str">
        <f>'（別添１）新様式継続的賃上げ実施 (訪問看護)'!$Q$31</f>
        <v/>
      </c>
      <c r="CB2" s="58">
        <f>'（別添１）新様式継続的賃上げ実施 (訪問看護)'!$AD$31</f>
        <v>0</v>
      </c>
      <c r="CC2" s="58">
        <f>'（別添１）新様式継続的賃上げ実施 (訪問看護)'!$AG$31</f>
        <v>0</v>
      </c>
      <c r="CD2" s="58">
        <f>'（別添１）新様式継続的賃上げ実施 (訪問看護)'!$AK$32</f>
        <v>0</v>
      </c>
      <c r="CE2" s="58">
        <f>'（別添１）新様式継続的賃上げ実施 (訪問看護)'!$AD$33</f>
        <v>0</v>
      </c>
      <c r="CF2" s="58">
        <f>'（別添１）新様式継続的賃上げ実施 (訪問看護)'!$AD$34</f>
        <v>0</v>
      </c>
      <c r="CG2" s="58" t="str">
        <f>'（別添１）新様式継続的賃上げ実施 (訪問看護)'!$AD$35</f>
        <v/>
      </c>
      <c r="CH2" s="287" t="str">
        <f>'（別添１）新様式継続的賃上げ実施 (訪問看護)'!$X$39</f>
        <v/>
      </c>
      <c r="CI2" s="287" t="str">
        <f>'（別添１）新様式継続的賃上げ実施 (訪問看護)'!$M$46</f>
        <v>算定可能</v>
      </c>
      <c r="CJ2" s="57">
        <f>$B$2</f>
        <v>0</v>
      </c>
      <c r="CK2" s="57">
        <f>$C$2</f>
        <v>0</v>
      </c>
      <c r="CL2" s="58">
        <f>'（別添２）新様式_法人側 (訪問看護)'!$L$9</f>
        <v>0</v>
      </c>
      <c r="CM2" s="58">
        <f>'（別添２）新様式_法人側 (訪問看護)'!$N$9</f>
        <v>0</v>
      </c>
      <c r="CN2" s="58">
        <f>'（別添２）新様式_法人側 (訪問看護)'!$AK$9</f>
        <v>1</v>
      </c>
      <c r="CO2" s="58">
        <f>'（別添２）新様式_法人側 (訪問看護)'!$L$12</f>
        <v>0</v>
      </c>
      <c r="CP2" s="58">
        <f>'（別添２）新様式_法人側 (訪問看護)'!$N$12</f>
        <v>0</v>
      </c>
      <c r="CQ2" s="58">
        <f>'（別添２）新様式_法人側 (訪問看護)'!$AK$12</f>
        <v>1</v>
      </c>
      <c r="CR2" s="58">
        <f>'（別添２）新様式_法人側 (訪問看護)'!$M$18</f>
        <v>0</v>
      </c>
      <c r="CS2" s="58">
        <f>'（別添２）新様式_法人側 (訪問看護)'!$M$21</f>
        <v>0</v>
      </c>
      <c r="CT2" s="58" t="str">
        <f>'（別添２）新様式_法人側 (訪問看護)'!$M$27</f>
        <v/>
      </c>
      <c r="CU2" s="58">
        <f>'（別添２）新様式_法人側 (訪問看護)'!$M$34</f>
        <v>0</v>
      </c>
      <c r="CV2" s="58">
        <f>'（別添２）新様式_法人側 (訪問看護)'!$M$37</f>
        <v>0</v>
      </c>
      <c r="CW2" s="58" t="b">
        <f>'（別添２）新様式_法人側 (訪問看護)'!$AM$41</f>
        <v>0</v>
      </c>
      <c r="CX2" s="58" t="b">
        <f>'（別添２）新様式_法人側 (訪問看護)'!$AM$41</f>
        <v>0</v>
      </c>
      <c r="CY2" s="58" t="str">
        <f>'（別添２）新様式_法人側 (訪問看護)'!$R$43</f>
        <v/>
      </c>
      <c r="CZ2" s="58" t="str">
        <f>'（別添２）新様式_法人側 (訪問看護)'!$R$46</f>
        <v/>
      </c>
      <c r="DA2" s="58">
        <f>'（別添４の１）_実績報告書・中間報告書（訪看）'!$U$2</f>
        <v>0</v>
      </c>
      <c r="DB2" s="58" t="str">
        <f>'（別添４の１）_実績報告書・中間報告書（訪看）'!$X$4</f>
        <v/>
      </c>
      <c r="DC2" s="58" t="str">
        <f>'（別添４の１）_実績報告書・中間報告書（訪看）'!$X$5</f>
        <v/>
      </c>
      <c r="DD2" s="58" t="b">
        <f>'（別添４の１）_実績報告書・中間報告書（訪看）'!$AH$9</f>
        <v>0</v>
      </c>
      <c r="DE2" s="58" t="b">
        <f>'（別添４の１）_実績報告書・中間報告書（訪看）'!$AH$10</f>
        <v>0</v>
      </c>
      <c r="DF2" s="58">
        <f>'（別添４の１）_実績報告書・中間報告書（訪看）'!$E$14</f>
        <v>0</v>
      </c>
      <c r="DG2" s="58">
        <f>'（別添４の１）_実績報告書・中間報告書（訪看）'!$H$14</f>
        <v>0</v>
      </c>
      <c r="DH2" s="58">
        <f>'（別添４の１）_実績報告書・中間報告書（訪看）'!$O$14</f>
        <v>0</v>
      </c>
      <c r="DI2" s="58">
        <f>'（別添４の１）_実績報告書・中間報告書（訪看）'!$E$14</f>
        <v>0</v>
      </c>
      <c r="DJ2" s="58" t="str">
        <f>'（別添４の１）_実績報告書・中間報告書（訪看）'!$V$14</f>
        <v/>
      </c>
      <c r="DK2" s="58">
        <f>'（別添４の１）_実績報告書・中間報告書（訪看）'!$E$20</f>
        <v>0</v>
      </c>
      <c r="DL2" s="58">
        <f>'（別添４の１）_実績報告書・中間報告書（訪看）'!$H$20</f>
        <v>0</v>
      </c>
      <c r="DM2" s="58">
        <f>'（別添４の１）_実績報告書・中間報告書（訪看）'!$O$20</f>
        <v>0</v>
      </c>
      <c r="DN2" s="58">
        <f>'（別添４の１）_実績報告書・中間報告書（訪看）'!$E$20</f>
        <v>0</v>
      </c>
      <c r="DO2" s="58" t="str">
        <f>'（別添４の１）_実績報告書・中間報告書（訪看）'!$V$20</f>
        <v/>
      </c>
      <c r="DP2" s="58">
        <f>'（別添４の１）_実績報告書・中間報告書（訪看）'!$AB$23</f>
        <v>0</v>
      </c>
      <c r="DQ2" s="58">
        <f>'（別添４の１）_実績報告書・中間報告書（訪看）'!$AB$24</f>
        <v>0</v>
      </c>
      <c r="DR2" s="58" t="str">
        <f>'（別添４の１）_実績報告書・中間報告書（訪看）'!$AB$25</f>
        <v/>
      </c>
      <c r="DS2" s="58">
        <f>'（別添４の１）_実績報告書・中間報告書（訪看）'!$AB$29</f>
        <v>0</v>
      </c>
      <c r="DT2" s="58" t="str">
        <f>'（別添４の１）_実績報告書・中間報告書（訪看）'!$AB$33</f>
        <v/>
      </c>
      <c r="DU2" s="58" t="str">
        <f>'（別添４の１）_実績報告書・中間報告書（訪看）'!$AC$43</f>
        <v/>
      </c>
      <c r="DV2" s="58" t="str">
        <f>'（別添４の１）_実績報告書・中間報告書（訪看）'!$AC$44</f>
        <v/>
      </c>
      <c r="DW2" s="58" t="str">
        <f>'（別添４の１）_実績報告書・中間報告書（訪看）'!$AC$45</f>
        <v/>
      </c>
      <c r="DX2" s="58" t="str">
        <f>'（別添４の１）_実績報告書・中間報告書（訪看）'!$AC$46</f>
        <v/>
      </c>
      <c r="DY2" s="290" t="str">
        <f>'（別添４の１）_実績報告書・中間報告書（訪看）'!$AC$47</f>
        <v/>
      </c>
      <c r="DZ2" s="58">
        <f>'（別添４の１）_実績報告書・中間報告書（訪看）'!$AC$48</f>
        <v>0</v>
      </c>
      <c r="EA2" s="58">
        <f>'（別添４の１）_実績報告書・中間報告書（訪看）'!$AC$51</f>
        <v>0</v>
      </c>
      <c r="EB2" s="58">
        <f>'（別添４の１）_実績報告書・中間報告書（訪看）'!$AC$52</f>
        <v>0</v>
      </c>
      <c r="EC2" s="58">
        <f>'（別添４の１）_実績報告書・中間報告書（訪看）'!$AC$53</f>
        <v>0</v>
      </c>
      <c r="ED2" s="58" t="str">
        <f>'（別添４の１）_実績報告書・中間報告書（訪看）'!$AC$54</f>
        <v/>
      </c>
      <c r="EE2" s="289" t="str">
        <f>'（別添４の１）_実績報告書・中間報告書（訪看）'!$AC$55</f>
        <v/>
      </c>
      <c r="EF2" s="58">
        <f>'（別添４の１）_実績報告書・中間報告書（訪看）'!$AC$56</f>
        <v>0</v>
      </c>
      <c r="EG2" s="58">
        <f>'（別添４の１）_実績報告書・中間報告書（訪看）'!$AC$57</f>
        <v>0</v>
      </c>
      <c r="EH2" s="58">
        <f>'（別添４の１）_実績報告書・中間報告書（訪看）'!$AC$60</f>
        <v>0</v>
      </c>
      <c r="EI2" s="58">
        <f>'（別添４の１）_実績報告書・中間報告書（訪看）'!$AC$61</f>
        <v>0</v>
      </c>
      <c r="EJ2" s="58">
        <f>'（別添４の１）_実績報告書・中間報告書（訪看）'!$AC$62</f>
        <v>0</v>
      </c>
      <c r="EK2" s="58" t="str">
        <f>'（別添４の１）_実績報告書・中間報告書（訪看）'!$AC$63</f>
        <v/>
      </c>
      <c r="EL2" s="58" t="str">
        <f>'（別添４の１）_実績報告書・中間報告書（訪看）'!$AC$64</f>
        <v/>
      </c>
      <c r="EM2" s="58">
        <f>'（別添４の１）_実績報告書・中間報告書（訪看）'!$AC$65</f>
        <v>0</v>
      </c>
      <c r="EN2" s="58">
        <f>'（別添４の１）_実績報告書・中間報告書（訪看）'!$AC$66</f>
        <v>0</v>
      </c>
      <c r="EO2" s="58">
        <f>'（別添４の１）_実績報告書・中間報告書（訪看）'!$AC$69</f>
        <v>0</v>
      </c>
      <c r="EP2" s="58">
        <f>'（別添４の１）_実績報告書・中間報告書（訪看）'!$AC$70</f>
        <v>0</v>
      </c>
      <c r="EQ2" s="58">
        <f>'（別添４の１）_実績報告書・中間報告書（訪看）'!$AC$71</f>
        <v>0</v>
      </c>
      <c r="ER2" s="58" t="str">
        <f>'（別添４の１）_実績報告書・中間報告書（訪看）'!$AC$72</f>
        <v/>
      </c>
      <c r="ES2" s="58" t="str">
        <f>'（別添４の１）_実績報告書・中間報告書（訪看）'!$AC$73</f>
        <v/>
      </c>
      <c r="ET2" s="58">
        <f>'（別添４の１）_実績報告書・中間報告書（訪看）'!$AC$74</f>
        <v>0</v>
      </c>
      <c r="EU2" s="58">
        <f>'（別添４の１）_実績報告書・中間報告書（訪看）'!$AC$75</f>
        <v>0</v>
      </c>
      <c r="EV2" s="58">
        <f>'（別添４の１）_実績報告書・中間報告書（訪看）'!$AC$78</f>
        <v>0</v>
      </c>
      <c r="EW2" s="58">
        <f>'（別添４の１）_実績報告書・中間報告書（訪看）'!$AC$79</f>
        <v>0</v>
      </c>
      <c r="EX2" s="58">
        <f>'（別添４の１）_実績報告書・中間報告書（訪看）'!$AC$80</f>
        <v>0</v>
      </c>
      <c r="EY2" s="58" t="str">
        <f>'（別添４の１）_実績報告書・中間報告書（訪看）'!$AC$81</f>
        <v/>
      </c>
      <c r="EZ2" s="58" t="str">
        <f>'（別添４の１）_実績報告書・中間報告書（訪看）'!$AC$82</f>
        <v/>
      </c>
      <c r="FA2" s="58">
        <f>'（別添４の１）_実績報告書・中間報告書（訪看）'!$AC$83</f>
        <v>0</v>
      </c>
      <c r="FB2" s="58">
        <f>'（別添４の１）_実績報告書・中間報告書（訪看）'!$AC$84</f>
        <v>0</v>
      </c>
      <c r="FC2" s="58">
        <f>'（別添４の１）_実績報告書・中間報告書（訪看）'!$AC$87</f>
        <v>0</v>
      </c>
      <c r="FD2" s="58">
        <f>'（別添４の１）_実績報告書・中間報告書（訪看）'!$AC$88</f>
        <v>0</v>
      </c>
      <c r="FE2" s="58">
        <f>'（別添４の１）_実績報告書・中間報告書（訪看）'!$AC$89</f>
        <v>0</v>
      </c>
      <c r="FF2" s="58" t="str">
        <f>'（別添４の１）_実績報告書・中間報告書（訪看）'!$AC$90</f>
        <v/>
      </c>
      <c r="FG2" s="58" t="str">
        <f>'（別添４の１）_実績報告書・中間報告書（訪看）'!$AC$91</f>
        <v/>
      </c>
      <c r="FH2" s="58">
        <f>'（別添４の１）_実績報告書・中間報告書（訪看）'!$AC$92</f>
        <v>0</v>
      </c>
      <c r="FI2" s="58">
        <f>'（別添４の１）_実績報告書・中間報告書（訪看）'!$AC$93</f>
        <v>0</v>
      </c>
      <c r="FJ2" s="58" t="str">
        <f>'（別添４の１）_実績報告書・中間報告書（訪看）'!$AB$96</f>
        <v/>
      </c>
      <c r="FK2" s="58" t="str">
        <f>'（別添４の１）_実績報告書・中間報告書（訪看）'!$AB$97</f>
        <v/>
      </c>
      <c r="FL2" s="58" t="str">
        <f>'（別添４の１）_実績報告書・中間報告書（訪看）'!$AB$98</f>
        <v/>
      </c>
      <c r="FM2" s="58" t="str">
        <f>'（別添４の１）_実績報告書・中間報告書（訪看）'!$AB$99</f>
        <v>賃金改善額充当済み</v>
      </c>
      <c r="FN2" s="58">
        <f>'（別添４の２）_実績報告書・中間報告書（法人）（訪看）'!$U$2</f>
        <v>0</v>
      </c>
      <c r="FO2" s="58">
        <f>'（別添４の２）_実績報告書・中間報告書（法人）（訪看）'!$X$4</f>
        <v>0</v>
      </c>
      <c r="FP2" s="58">
        <f>'（別添４の２）_実績報告書・中間報告書（法人）（訪看）'!$X$5</f>
        <v>0</v>
      </c>
      <c r="FQ2" s="58">
        <f>'（別添４の２）_実績報告書・中間報告書（法人）（訪看）'!$X$6</f>
        <v>0</v>
      </c>
      <c r="FR2" s="58" t="b">
        <f>'（別添４の２）_実績報告書・中間報告書（法人）（訪看）'!$AH$10</f>
        <v>0</v>
      </c>
      <c r="FS2" s="58" t="b">
        <f>'（別添４の２）_実績報告書・中間報告書（法人）（訪看）'!$AH$11</f>
        <v>0</v>
      </c>
      <c r="FT2" s="58">
        <f>'（別添４の２）_実績報告書・中間報告書（法人）（訪看）'!$E$15</f>
        <v>0</v>
      </c>
      <c r="FU2" s="58">
        <f>'（別添４の２）_実績報告書・中間報告書（法人）（訪看）'!$H$15</f>
        <v>0</v>
      </c>
      <c r="FV2" s="58">
        <f>'（別添４の２）_実績報告書・中間報告書（法人）（訪看）'!$O$15</f>
        <v>0</v>
      </c>
      <c r="FW2" s="58">
        <f>'（別添４の２）_実績報告書・中間報告書（法人）（訪看）'!$E$15</f>
        <v>0</v>
      </c>
      <c r="FX2" s="58" t="str">
        <f>'（別添４の２）_実績報告書・中間報告書（法人）（訪看）'!$V$15</f>
        <v/>
      </c>
      <c r="FY2" s="58">
        <f>'（別添４の２）_実績報告書・中間報告書（法人）（訪看）'!$E$21</f>
        <v>0</v>
      </c>
      <c r="FZ2" s="58">
        <f>'（別添４の２）_実績報告書・中間報告書（法人）（訪看）'!$H$21</f>
        <v>0</v>
      </c>
      <c r="GA2" s="58">
        <f>'（別添４の２）_実績報告書・中間報告書（法人）（訪看）'!$O$21</f>
        <v>0</v>
      </c>
      <c r="GB2" s="58">
        <f>'（別添４の２）_実績報告書・中間報告書（法人）（訪看）'!$E$21</f>
        <v>0</v>
      </c>
      <c r="GC2" s="58" t="str">
        <f>'（別添４の２）_実績報告書・中間報告書（法人）（訪看）'!$V$21</f>
        <v/>
      </c>
      <c r="GD2" s="58">
        <f>'（別添４の２）_実績報告書・中間報告書（法人）（訪看）'!$AB$24</f>
        <v>0</v>
      </c>
      <c r="GE2" s="58">
        <f>'（別添４の２）_実績報告書・中間報告書（法人）（訪看）'!$AB$25</f>
        <v>0</v>
      </c>
      <c r="GF2" s="58" t="str">
        <f>'（別添４の２）_実績報告書・中間報告書（法人）（訪看）'!$AB$26</f>
        <v/>
      </c>
      <c r="GG2" s="58">
        <f>'（別添４の２）_実績報告書・中間報告書（法人）（訪看）'!$AB$30</f>
        <v>0</v>
      </c>
      <c r="GH2" s="58" t="str">
        <f>'（別添４の２）_実績報告書・中間報告書（法人）（訪看）'!$AB$34</f>
        <v/>
      </c>
      <c r="GI2" s="58" t="str">
        <f>'（別添４の２）_実績報告書・中間報告書（法人）（訪看）'!$AC$44</f>
        <v/>
      </c>
      <c r="GJ2" s="58" t="str">
        <f>'（別添４の２）_実績報告書・中間報告書（法人）（訪看）'!$AC$45</f>
        <v/>
      </c>
      <c r="GK2" s="58" t="str">
        <f>'（別添４の２）_実績報告書・中間報告書（法人）（訪看）'!$AC$46</f>
        <v/>
      </c>
      <c r="GL2" s="58" t="str">
        <f>'（別添４の２）_実績報告書・中間報告書（法人）（訪看）'!$AC$47</f>
        <v/>
      </c>
      <c r="GM2" s="290" t="str">
        <f>'（別添４の２）_実績報告書・中間報告書（法人）（訪看）'!$AC$48</f>
        <v/>
      </c>
      <c r="GN2" s="58">
        <f>'（別添４の２）_実績報告書・中間報告書（法人）（訪看）'!$AC$49</f>
        <v>0</v>
      </c>
      <c r="GO2" s="58">
        <f>'（別添４の２）_実績報告書・中間報告書（法人）（訪看）'!$AC$52</f>
        <v>0</v>
      </c>
      <c r="GP2" s="58">
        <f>'（別添４の２）_実績報告書・中間報告書（法人）（訪看）'!$AC$53</f>
        <v>0</v>
      </c>
      <c r="GQ2" s="58">
        <f>'（別添４の２）_実績報告書・中間報告書（法人）（訪看）'!$AC$54</f>
        <v>0</v>
      </c>
      <c r="GR2" s="58" t="str">
        <f>'（別添４の２）_実績報告書・中間報告書（法人）（訪看）'!$AC$55</f>
        <v/>
      </c>
      <c r="GS2" s="289" t="str">
        <f>'（別添４の２）_実績報告書・中間報告書（法人）（訪看）'!$AC$56</f>
        <v/>
      </c>
      <c r="GT2" s="58">
        <f>'（別添４の２）_実績報告書・中間報告書（法人）（訪看）'!$AC$57</f>
        <v>0</v>
      </c>
      <c r="GU2" s="58">
        <f>'（別添４の２）_実績報告書・中間報告書（法人）（訪看）'!$AC$58</f>
        <v>0</v>
      </c>
      <c r="GV2" s="58">
        <f>'（別添４の２）_実績報告書・中間報告書（法人）（訪看）'!$AC$61</f>
        <v>0</v>
      </c>
      <c r="GW2" s="58">
        <f>'（別添４の２）_実績報告書・中間報告書（法人）（訪看）'!$AC$62</f>
        <v>0</v>
      </c>
      <c r="GX2" s="58">
        <f>'（別添４の２）_実績報告書・中間報告書（法人）（訪看）'!$AC$63</f>
        <v>0</v>
      </c>
      <c r="GY2" s="58" t="str">
        <f>'（別添４の２）_実績報告書・中間報告書（法人）（訪看）'!$AC$64</f>
        <v/>
      </c>
      <c r="GZ2" s="58" t="str">
        <f>'（別添４の２）_実績報告書・中間報告書（法人）（訪看）'!$AC$65</f>
        <v/>
      </c>
      <c r="HA2" s="58">
        <f>'（別添４の２）_実績報告書・中間報告書（法人）（訪看）'!$AC$66</f>
        <v>0</v>
      </c>
      <c r="HB2" s="58">
        <f>'（別添４の２）_実績報告書・中間報告書（法人）（訪看）'!$AC$67</f>
        <v>0</v>
      </c>
      <c r="HC2" s="58">
        <f>'（別添４の２）_実績報告書・中間報告書（法人）（訪看）'!$AC$70</f>
        <v>0</v>
      </c>
      <c r="HD2" s="58">
        <f>'（別添４の２）_実績報告書・中間報告書（法人）（訪看）'!$AC$71</f>
        <v>0</v>
      </c>
      <c r="HE2" s="58">
        <f>'（別添４の２）_実績報告書・中間報告書（法人）（訪看）'!$AC$72</f>
        <v>0</v>
      </c>
      <c r="HF2" s="58" t="str">
        <f>'（別添４の２）_実績報告書・中間報告書（法人）（訪看）'!$AC$73</f>
        <v/>
      </c>
      <c r="HG2" s="58" t="str">
        <f>'（別添４の２）_実績報告書・中間報告書（法人）（訪看）'!$AC$74</f>
        <v/>
      </c>
      <c r="HH2" s="58">
        <f>'（別添４の２）_実績報告書・中間報告書（法人）（訪看）'!$AC$75</f>
        <v>0</v>
      </c>
      <c r="HI2" s="58">
        <f>'（別添４の２）_実績報告書・中間報告書（法人）（訪看）'!$AC$76</f>
        <v>0</v>
      </c>
      <c r="HJ2" s="58">
        <f>'（別添４の２）_実績報告書・中間報告書（法人）（訪看）'!$AC$79</f>
        <v>0</v>
      </c>
      <c r="HK2" s="58">
        <f>'（別添４の２）_実績報告書・中間報告書（法人）（訪看）'!$AC$80</f>
        <v>0</v>
      </c>
      <c r="HL2" s="58">
        <f>'（別添４の２）_実績報告書・中間報告書（法人）（訪看）'!$AC$81</f>
        <v>0</v>
      </c>
      <c r="HM2" s="58" t="str">
        <f>'（別添４の２）_実績報告書・中間報告書（法人）（訪看）'!$AC$82</f>
        <v/>
      </c>
      <c r="HN2" s="58" t="str">
        <f>'（別添４の２）_実績報告書・中間報告書（法人）（訪看）'!$AC$83</f>
        <v/>
      </c>
      <c r="HO2" s="58">
        <f>'（別添４の２）_実績報告書・中間報告書（法人）（訪看）'!$AC$84</f>
        <v>0</v>
      </c>
      <c r="HP2" s="58">
        <f>'（別添４の２）_実績報告書・中間報告書（法人）（訪看）'!$AC$85</f>
        <v>0</v>
      </c>
      <c r="HQ2" s="58">
        <f>'（別添４の２）_実績報告書・中間報告書（法人）（訪看）'!$AC$86</f>
        <v>0</v>
      </c>
      <c r="HR2" s="58">
        <f>'（別添４の２）_実績報告書・中間報告書（法人）（訪看）'!$AC$89</f>
        <v>0</v>
      </c>
      <c r="HS2" s="58">
        <f>'（別添４の２）_実績報告書・中間報告書（法人）（訪看）'!$AC$90</f>
        <v>0</v>
      </c>
      <c r="HT2" s="58" t="str">
        <f>'（別添４の２）_実績報告書・中間報告書（法人）（訪看）'!$AC$91</f>
        <v/>
      </c>
      <c r="HU2" s="58" t="str">
        <f>'（別添４の２）_実績報告書・中間報告書（法人）（訪看）'!$AC$92</f>
        <v/>
      </c>
      <c r="HV2" s="58">
        <f>'（別添４の２）_実績報告書・中間報告書（法人）（訪看）'!$AC$93</f>
        <v>0</v>
      </c>
      <c r="HW2" s="58">
        <f>'（別添４の２）_実績報告書・中間報告書（法人）（訪看）'!$AC$94</f>
        <v>0</v>
      </c>
      <c r="HX2" s="58" t="str">
        <f>'（別添４の２）_実績報告書・中間報告書（法人）（訪看）'!$AB$97</f>
        <v/>
      </c>
      <c r="HY2" s="58" t="str">
        <f>'（別添４の２）_実績報告書・中間報告書（法人）（訪看）'!$AB$98</f>
        <v/>
      </c>
      <c r="HZ2" s="58" t="str">
        <f>'（別添４の２）_実績報告書・中間報告書（法人）（訪看）'!$AB$99</f>
        <v/>
      </c>
      <c r="IA2" s="58" t="str">
        <f>'（別添４の２）_実績報告書・中間報告書（法人）（訪看）'!$AB$100</f>
        <v>賃金改善額充当済み</v>
      </c>
      <c r="IB2" s="58"/>
      <c r="IC2" s="58"/>
      <c r="ID2">
        <v>20260330</v>
      </c>
    </row>
    <row r="4" spans="1:238">
      <c r="A4" t="str">
        <f>IF('（別添４の１）_実績報告書・中間報告書（訪看）'!$AH$9=TRUE,"中間",IF('（別添４の１）_実績報告書・中間報告書（訪看）'!$AH$10=TRUE,"実績",""))</f>
        <v/>
      </c>
      <c r="B4" t="str">
        <f>IF('（別添４の２）_実績報告書・中間報告書（法人）（訪看）'!$AH$10=TRUE,"中間",IF('（別添４の２）_実績報告書・中間報告書（法人）（訪看）'!$AH$11=TRUE,"実績",""))</f>
        <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df20fcc-dd4c-4d4a-8603-6037e7508d14">
      <Terms xmlns="http://schemas.microsoft.com/office/infopath/2007/PartnerControls"/>
    </lcf76f155ced4ddcb4097134ff3c332f>
    <TaxCatchAll xmlns="a78c9be3-945d-4db3-9633-9e8e8407684a" xsi:nil="true"/>
    <_x4fee__x6b63__x306a__x3057__xff08__x6771__x6d77__x767b__x9332__x524d__x306b__x524a__x9664__xff09_ xmlns="9df20fcc-dd4c-4d4a-8603-6037e7508d1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5" ma:contentTypeDescription="新しいドキュメントを作成します。" ma:contentTypeScope="" ma:versionID="db789754e80732b21c7472f5592844b4">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4d6c5c774db22d1c9d5f01393a39f4b0"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ebd6ea2-7df9-468f-a90e-710334f6197b}" ma:internalName="TaxCatchAll" ma:showField="CatchAllData" ma:web="a78c9be3-945d-4db3-9633-9e8e84076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http://www.w3.org/XML/1998/namespace"/>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33f003c0-0d95-44a8-96ef-b6b435aaba2f"/>
    <ds:schemaRef ds:uri="http://schemas.microsoft.com/office/infopath/2007/PartnerControls"/>
    <ds:schemaRef ds:uri="263dbbe5-076b-4606-a03b-9598f5f2f35a"/>
    <ds:schemaRef ds:uri="http://schemas.microsoft.com/office/2006/metadata/properties"/>
    <ds:schemaRef ds:uri="9df20fcc-dd4c-4d4a-8603-6037e7508d14"/>
    <ds:schemaRef ds:uri="a78c9be3-945d-4db3-9633-9e8e8407684a"/>
  </ds:schemaRefs>
</ds:datastoreItem>
</file>

<file path=customXml/itemProps2.xml><?xml version="1.0" encoding="utf-8"?>
<ds:datastoreItem xmlns:ds="http://schemas.openxmlformats.org/officeDocument/2006/customXml" ds:itemID="{6E2B45F4-38F9-4FBA-93BC-DB1428C9F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20fcc-dd4c-4d4a-8603-6037e7508d14"/>
    <ds:schemaRef ds:uri="a78c9be3-945d-4db3-9633-9e8e84076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訪看集計シート（横）</vt:lpstr>
      <vt:lpstr>リスト（R8）</vt:lpstr>
      <vt:lpstr>リスト（R9）</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0x010100E3B8AA42C415A444AF94564A141CF165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733300</vt:r8>
  </property>
</Properties>
</file>