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hlwlan-my.sharepoint.com/personal/tklzj_lansys_mhlw_go_jp/Documents/デスクトップ/医療課/通知・HP/R8/届出一覧/0619訂正通知/特掲/"/>
    </mc:Choice>
  </mc:AlternateContent>
  <xr:revisionPtr revIDLastSave="392" documentId="8_{369B44E4-2D55-4BBA-B7CD-BE0E21E8923F}" xr6:coauthVersionLast="47" xr6:coauthVersionMax="47" xr10:uidLastSave="{BF26EFD2-538D-40F6-A31D-074C92ED2DEA}"/>
  <workbookProtection workbookAlgorithmName="SHA-512" workbookHashValue="s9Ud6bl6rcNlDGXeKweUYGh75AEnF/omiJj++Zhlt1p/ECy1CCDjMhx94GnLD6IqfE/3R24L7+N9fUvuKkletw==" workbookSaltValue="646hrjP8cpsNS/5f8cp4eA==" workbookSpinCount="100000" lockStructure="1"/>
  <bookViews>
    <workbookView xWindow="-120" yWindow="-120" windowWidth="29040" windowHeight="17520" tabRatio="901" xr2:uid="{660BDFD6-C435-4986-A101-19921E0E4C74}"/>
  </bookViews>
  <sheets>
    <sheet name="別添2" sheetId="22" r:id="rId1"/>
    <sheet name="様式95_外来・在宅ベースアップ評価料（Ⅰ）" sheetId="6" r:id="rId2"/>
    <sheet name="様式96_外来・在宅ベースアップ評価料（Ⅱ）" sheetId="7" r:id="rId3"/>
    <sheet name="新様式97_看護職員処遇改善評価料・入院ベースアップ評価料" sheetId="26" r:id="rId4"/>
    <sheet name="新様式98_注５・６継続的賃上げ実施加算" sheetId="32" r:id="rId5"/>
    <sheet name="新様式99_同一法人内複数医療機関届出用補助計算書" sheetId="56" r:id="rId6"/>
    <sheet name="様式100_賃金改善実績報告書・中間報告書（表紙）" sheetId="19" r:id="rId7"/>
    <sheet name="（別添１）_賃金改善実績報告書・中間報告書" sheetId="33" r:id="rId8"/>
    <sheet name="（別添２）_賃金改善実績報告書・中間報告書（法人用）" sheetId="64" r:id="rId9"/>
    <sheet name="医療機関集計用シート（横）" sheetId="21" state="hidden" r:id="rId10"/>
    <sheet name="リスト（外来R8）" sheetId="28" state="hidden" r:id="rId11"/>
    <sheet name="リスト（外来R9）" sheetId="8" state="hidden" r:id="rId12"/>
    <sheet name="リスト（入院R8）" sheetId="27" state="hidden" r:id="rId13"/>
    <sheet name="リスト（入院R9）" sheetId="5" state="hidden" r:id="rId14"/>
    <sheet name="リスト（看護処遇）" sheetId="40" state="hidden" r:id="rId15"/>
    <sheet name="プルダウンリスト一覧" sheetId="63" state="hidden" r:id="rId16"/>
  </sheets>
  <externalReferences>
    <externalReference r:id="rId17"/>
    <externalReference r:id="rId18"/>
  </externalReferences>
  <definedNames>
    <definedName name="_new1">[1]【参考】サービス名一覧!$A$4:$A$27</definedName>
    <definedName name="erea">#REF!</definedName>
    <definedName name="new">#REF!</definedName>
    <definedName name="_xlnm.Print_Area" localSheetId="7">'（別添１）_賃金改善実績報告書・中間報告書'!$A$1:$AG$173</definedName>
    <definedName name="_xlnm.Print_Area" localSheetId="8">'（別添２）_賃金改善実績報告書・中間報告書（法人用）'!$A$1:$AG$172</definedName>
    <definedName name="_xlnm.Print_Area" localSheetId="3">新様式97_看護職員処遇改善評価料・入院ベースアップ評価料!$A$1:$AJ$217</definedName>
    <definedName name="_xlnm.Print_Area" localSheetId="4">新様式98_注５・６継続的賃上げ実施加算!$A$1:$AK$103</definedName>
    <definedName name="_xlnm.Print_Area" localSheetId="5">新様式99_同一法人内複数医療機関届出用補助計算書!$A$1:$AJ$85</definedName>
    <definedName name="_xlnm.Print_Area" localSheetId="0">別添2!$A$1:$M$36</definedName>
    <definedName name="_xlnm.Print_Area" localSheetId="6">'様式100_賃金改善実績報告書・中間報告書（表紙）'!$A$1:$H$41</definedName>
    <definedName name="_xlnm.Print_Area" localSheetId="1">'様式95_外来・在宅ベースアップ評価料（Ⅰ）'!$A$1:$AF$60</definedName>
    <definedName name="_xlnm.Print_Area" localSheetId="2">'様式96_外来・在宅ベースアップ評価料（Ⅱ）'!$A$1:$AJ$223</definedName>
    <definedName name="www" localSheetId="0">#REF!</definedName>
    <definedName name="www" localSheetId="6">#REF!</definedName>
    <definedName name="www">#REF!</definedName>
    <definedName name="Z_37B6CBE4_2B19_49FC_BFEF_B891579D40C9_.wvu.PrintArea" localSheetId="3" hidden="1">新様式97_看護職員処遇改善評価料・入院ベースアップ評価料!$A$1:$T$155</definedName>
    <definedName name="Z_37B6CBE4_2B19_49FC_BFEF_B891579D40C9_.wvu.PrintArea" localSheetId="4" hidden="1">新様式98_注５・６継続的賃上げ実施加算!$A$1:$T$76</definedName>
    <definedName name="Z_37B6CBE4_2B19_49FC_BFEF_B891579D40C9_.wvu.PrintArea" localSheetId="5" hidden="1">新様式99_同一法人内複数医療機関届出用補助計算書!$A$1:$T$59</definedName>
    <definedName name="Z_37B6CBE4_2B19_49FC_BFEF_B891579D40C9_.wvu.PrintArea" localSheetId="1" hidden="1">'様式95_外来・在宅ベースアップ評価料（Ⅰ）'!$A$1:$T$51</definedName>
    <definedName name="Z_37B6CBE4_2B19_49FC_BFEF_B891579D40C9_.wvu.PrintArea" localSheetId="2" hidden="1">'様式96_外来・在宅ベースアップ評価料（Ⅱ）'!$A$1:$T$167</definedName>
    <definedName name="Z_5D805DA5_5B83_4DA7_AD1F_0A528C0D7036_.wvu.PrintArea" localSheetId="3" hidden="1">新様式97_看護職員処遇改善評価料・入院ベースアップ評価料!$A$1:$T$155</definedName>
    <definedName name="Z_5D805DA5_5B83_4DA7_AD1F_0A528C0D7036_.wvu.PrintArea" localSheetId="4" hidden="1">新様式98_注５・６継続的賃上げ実施加算!$A$1:$T$76</definedName>
    <definedName name="Z_5D805DA5_5B83_4DA7_AD1F_0A528C0D7036_.wvu.PrintArea" localSheetId="5" hidden="1">新様式99_同一法人内複数医療機関届出用補助計算書!$A$1:$T$59</definedName>
    <definedName name="Z_5D805DA5_5B83_4DA7_AD1F_0A528C0D7036_.wvu.PrintArea" localSheetId="1" hidden="1">'様式95_外来・在宅ベースアップ評価料（Ⅰ）'!$A$1:$T$51</definedName>
    <definedName name="Z_5D805DA5_5B83_4DA7_AD1F_0A528C0D7036_.wvu.PrintArea" localSheetId="2" hidden="1">'様式96_外来・在宅ベースアップ評価料（Ⅱ）'!$A$1:$T$167</definedName>
    <definedName name="Z_69CDDE8E_4570_4BA1_94E3_16D081512935_.wvu.PrintArea" localSheetId="3" hidden="1">新様式97_看護職員処遇改善評価料・入院ベースアップ評価料!$A$1:$T$155</definedName>
    <definedName name="Z_69CDDE8E_4570_4BA1_94E3_16D081512935_.wvu.PrintArea" localSheetId="4" hidden="1">新様式98_注５・６継続的賃上げ実施加算!$A$1:$T$76</definedName>
    <definedName name="Z_69CDDE8E_4570_4BA1_94E3_16D081512935_.wvu.PrintArea" localSheetId="5" hidden="1">新様式99_同一法人内複数医療機関届出用補助計算書!$A$1:$T$59</definedName>
    <definedName name="Z_69CDDE8E_4570_4BA1_94E3_16D081512935_.wvu.PrintArea" localSheetId="1" hidden="1">'様式95_外来・在宅ベースアップ評価料（Ⅰ）'!$A$1:$T$51</definedName>
    <definedName name="Z_69CDDE8E_4570_4BA1_94E3_16D081512935_.wvu.PrintArea" localSheetId="2" hidden="1">'様式96_外来・在宅ベースアップ評価料（Ⅱ）'!$A$1:$T$167</definedName>
    <definedName name="Z_73BCDB9B_F610_4914_B01C_136D6132314D_.wvu.PrintArea" localSheetId="3" hidden="1">新様式97_看護職員処遇改善評価料・入院ベースアップ評価料!$A$1:$T$155</definedName>
    <definedName name="Z_73BCDB9B_F610_4914_B01C_136D6132314D_.wvu.PrintArea" localSheetId="4" hidden="1">新様式98_注５・６継続的賃上げ実施加算!$A$1:$T$76</definedName>
    <definedName name="Z_73BCDB9B_F610_4914_B01C_136D6132314D_.wvu.PrintArea" localSheetId="5" hidden="1">新様式99_同一法人内複数医療機関届出用補助計算書!$A$1:$T$59</definedName>
    <definedName name="Z_73BCDB9B_F610_4914_B01C_136D6132314D_.wvu.PrintArea" localSheetId="1" hidden="1">'様式95_外来・在宅ベースアップ評価料（Ⅰ）'!$A$1:$T$51</definedName>
    <definedName name="Z_73BCDB9B_F610_4914_B01C_136D6132314D_.wvu.PrintArea" localSheetId="2" hidden="1">'様式96_外来・在宅ベースアップ評価料（Ⅱ）'!$A$1:$T$167</definedName>
    <definedName name="Z_B54DE1DF_A17A_4AD2_83A8_C44B3EE7B785_.wvu.PrintArea" localSheetId="3" hidden="1">新様式97_看護職員処遇改善評価料・入院ベースアップ評価料!$A$1:$T$155</definedName>
    <definedName name="Z_B54DE1DF_A17A_4AD2_83A8_C44B3EE7B785_.wvu.PrintArea" localSheetId="4" hidden="1">新様式98_注５・６継続的賃上げ実施加算!$A$1:$T$76</definedName>
    <definedName name="Z_B54DE1DF_A17A_4AD2_83A8_C44B3EE7B785_.wvu.PrintArea" localSheetId="5" hidden="1">新様式99_同一法人内複数医療機関届出用補助計算書!$A$1:$T$59</definedName>
    <definedName name="Z_B54DE1DF_A17A_4AD2_83A8_C44B3EE7B785_.wvu.PrintArea" localSheetId="1" hidden="1">'様式95_外来・在宅ベースアップ評価料（Ⅰ）'!$A$1:$T$51</definedName>
    <definedName name="Z_B54DE1DF_A17A_4AD2_83A8_C44B3EE7B785_.wvu.PrintArea" localSheetId="2" hidden="1">'様式96_外来・在宅ベースアップ評価料（Ⅱ）'!$A$1:$T$167</definedName>
    <definedName name="サービス" localSheetId="0">#REF!</definedName>
    <definedName name="サービス" localSheetId="6">#REF!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6">#REF!</definedName>
    <definedName name="サービス名">#REF!</definedName>
    <definedName name="サービス名称" localSheetId="0">#REF!</definedName>
    <definedName name="サービス名称" localSheetId="6">#REF!</definedName>
    <definedName name="サービス名称">#REF!</definedName>
    <definedName name="一覧">[2]加算率一覧!$A$4:$A$25</definedName>
    <definedName name="種類">[1]サービス種類一覧!$A$4:$A$20</definedName>
    <definedName name="特定" localSheetId="0">#REF!</definedName>
    <definedName name="特定" localSheetId="6">#REF!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6" i="7" l="1"/>
  <c r="D166" i="7"/>
  <c r="R124" i="7"/>
  <c r="D124" i="7"/>
  <c r="OK2" i="21" l="1"/>
  <c r="AE128" i="26"/>
  <c r="AL130" i="26"/>
  <c r="AB140" i="33"/>
  <c r="T128" i="26" l="1"/>
  <c r="AJ28" i="33" l="1"/>
  <c r="OD2" i="21" s="1"/>
  <c r="AJ28" i="64"/>
  <c r="OH2" i="21" s="1"/>
  <c r="X28" i="64"/>
  <c r="X28" i="33"/>
  <c r="I12" i="33"/>
  <c r="OJ2" i="21" l="1"/>
  <c r="OI2" i="21"/>
  <c r="OG2" i="21"/>
  <c r="AH67" i="64"/>
  <c r="AH66" i="64"/>
  <c r="AH65" i="64"/>
  <c r="AC65" i="64" s="1"/>
  <c r="A41" i="64"/>
  <c r="AI44" i="64"/>
  <c r="AI42" i="64"/>
  <c r="AI41" i="64"/>
  <c r="AI33" i="64"/>
  <c r="OF2" i="21"/>
  <c r="OE2" i="21"/>
  <c r="OC2" i="21"/>
  <c r="AH66" i="33"/>
  <c r="AC66" i="33" s="1"/>
  <c r="AI33" i="33"/>
  <c r="AI44" i="33"/>
  <c r="AI42" i="33"/>
  <c r="AI41" i="33"/>
  <c r="A41" i="33"/>
  <c r="AI14" i="33"/>
  <c r="AB41" i="64" l="1"/>
  <c r="AB41" i="33"/>
  <c r="AB51" i="33" s="1"/>
  <c r="NZ2" i="21" l="1"/>
  <c r="OB2" i="21"/>
  <c r="OA2" i="21"/>
  <c r="AP46" i="26"/>
  <c r="AF47" i="26" s="1"/>
  <c r="M151" i="26" s="1"/>
  <c r="AB139" i="64"/>
  <c r="AC78" i="33"/>
  <c r="AC79" i="33" s="1"/>
  <c r="AC67" i="64"/>
  <c r="AC66" i="64"/>
  <c r="AH68" i="33"/>
  <c r="AC68" i="33" s="1"/>
  <c r="AH67" i="33"/>
  <c r="AC67" i="33" s="1"/>
  <c r="AQ63" i="32"/>
  <c r="AE63" i="32" s="1"/>
  <c r="AH59" i="32"/>
  <c r="AE55" i="32"/>
  <c r="AR55" i="32"/>
  <c r="AQ55" i="32"/>
  <c r="AR47" i="32"/>
  <c r="AQ47" i="32"/>
  <c r="AK37" i="7"/>
  <c r="AC68" i="64" l="1"/>
  <c r="AE47" i="32"/>
  <c r="AC69" i="33"/>
  <c r="AC70" i="33" l="1"/>
  <c r="Q51" i="32"/>
  <c r="Q43" i="32"/>
  <c r="W52" i="56"/>
  <c r="R52" i="56"/>
  <c r="AQ10" i="56"/>
  <c r="AB52" i="56" s="1"/>
  <c r="AR39" i="26"/>
  <c r="AB80" i="26" s="1"/>
  <c r="AQ37" i="7"/>
  <c r="AB67" i="7" s="1"/>
  <c r="T49" i="26" l="1"/>
  <c r="X54" i="26"/>
  <c r="Z49" i="26"/>
  <c r="S54" i="26"/>
  <c r="AC54" i="26"/>
  <c r="AB69" i="26"/>
  <c r="R80" i="26"/>
  <c r="N49" i="26"/>
  <c r="W80" i="26"/>
  <c r="AB55" i="7"/>
  <c r="V67" i="7"/>
  <c r="P67" i="7"/>
  <c r="AB26" i="56"/>
  <c r="AB39" i="56"/>
  <c r="DL2" i="21" l="1"/>
  <c r="DM2" i="21"/>
  <c r="AC132" i="33"/>
  <c r="AC133" i="33" s="1"/>
  <c r="AC123" i="33"/>
  <c r="AC114" i="33"/>
  <c r="AC105" i="33"/>
  <c r="AC106" i="33" s="1"/>
  <c r="AC96" i="33"/>
  <c r="AP51" i="26"/>
  <c r="AF52" i="26" s="1"/>
  <c r="AP31" i="26"/>
  <c r="I12" i="64"/>
  <c r="G7" i="64"/>
  <c r="G7" i="33"/>
  <c r="AI10" i="33"/>
  <c r="AI9" i="33"/>
  <c r="AK10" i="56"/>
  <c r="AP84" i="7" l="1"/>
  <c r="AH84" i="7"/>
  <c r="AQ84" i="7" s="1"/>
  <c r="AH83" i="7"/>
  <c r="AQ83" i="7" s="1"/>
  <c r="AH81" i="7"/>
  <c r="AP81" i="7" s="1"/>
  <c r="AH80" i="7"/>
  <c r="AP80" i="7" s="1"/>
  <c r="AC95" i="26"/>
  <c r="AH95" i="26" s="1"/>
  <c r="AP95" i="26" s="1"/>
  <c r="AC94" i="26"/>
  <c r="AH94" i="26" s="1"/>
  <c r="AP94" i="26" s="1"/>
  <c r="AK39" i="26"/>
  <c r="AK40" i="7"/>
  <c r="AK50" i="7"/>
  <c r="R165" i="7"/>
  <c r="NS2" i="21"/>
  <c r="NP2" i="21"/>
  <c r="NO2" i="21"/>
  <c r="NN2" i="21"/>
  <c r="NM2" i="21"/>
  <c r="NL2" i="21"/>
  <c r="NI2" i="21"/>
  <c r="NH2" i="21"/>
  <c r="NG2" i="21"/>
  <c r="NF2" i="21"/>
  <c r="NE2" i="21"/>
  <c r="NB2" i="21"/>
  <c r="NA2" i="21"/>
  <c r="MZ2" i="21"/>
  <c r="MY2" i="21"/>
  <c r="MX2" i="21"/>
  <c r="MU2" i="21"/>
  <c r="MT2" i="21"/>
  <c r="MS2" i="21"/>
  <c r="MR2" i="21"/>
  <c r="MQ2" i="21"/>
  <c r="MN2" i="21"/>
  <c r="MM2" i="21"/>
  <c r="ML2" i="21"/>
  <c r="MK2" i="21"/>
  <c r="MJ2" i="21"/>
  <c r="MG2" i="21"/>
  <c r="MF2" i="21"/>
  <c r="ME2" i="21"/>
  <c r="MD2" i="21"/>
  <c r="MC2" i="21"/>
  <c r="LZ2" i="21"/>
  <c r="LY2" i="21"/>
  <c r="LX2" i="21"/>
  <c r="LW2" i="21"/>
  <c r="NT2" i="21"/>
  <c r="AC131" i="64"/>
  <c r="NQ2" i="21" s="1"/>
  <c r="V24" i="64"/>
  <c r="V19" i="64"/>
  <c r="V24" i="33"/>
  <c r="V19" i="33"/>
  <c r="AB139" i="33" s="1"/>
  <c r="AP83" i="7" l="1"/>
  <c r="AQ81" i="7"/>
  <c r="AQ80" i="7"/>
  <c r="AR95" i="26"/>
  <c r="AR94" i="26"/>
  <c r="I164" i="7"/>
  <c r="B4" i="21"/>
  <c r="A4" i="21"/>
  <c r="AC79" i="7"/>
  <c r="AH79" i="7" s="1"/>
  <c r="AQ79" i="7" s="1"/>
  <c r="AP39" i="56"/>
  <c r="AP38" i="56"/>
  <c r="AP36" i="56"/>
  <c r="AP35" i="56"/>
  <c r="AK35" i="56" s="1"/>
  <c r="LP2" i="21"/>
  <c r="LN2" i="21"/>
  <c r="LM2" i="21"/>
  <c r="LL2" i="21"/>
  <c r="LK2" i="21"/>
  <c r="LI2" i="21"/>
  <c r="LH2" i="21"/>
  <c r="LG2" i="21"/>
  <c r="LF2" i="21"/>
  <c r="LD2" i="21"/>
  <c r="LC2" i="21"/>
  <c r="LB2" i="21"/>
  <c r="LA2" i="21"/>
  <c r="KZ2" i="21"/>
  <c r="KY2" i="21"/>
  <c r="KX2" i="21"/>
  <c r="KW2" i="21"/>
  <c r="GS2" i="21"/>
  <c r="GR2" i="21"/>
  <c r="GQ2" i="21"/>
  <c r="FZ2" i="21"/>
  <c r="AM2" i="21"/>
  <c r="AN2" i="21"/>
  <c r="W2" i="21"/>
  <c r="V2" i="21"/>
  <c r="U2" i="21"/>
  <c r="W89" i="26"/>
  <c r="S89" i="26"/>
  <c r="O89" i="26"/>
  <c r="AP69" i="26"/>
  <c r="AP68" i="26"/>
  <c r="AP66" i="26"/>
  <c r="AP65" i="26"/>
  <c r="AP54" i="7"/>
  <c r="AP53" i="7"/>
  <c r="AP51" i="7"/>
  <c r="AP50" i="7"/>
  <c r="W76" i="7"/>
  <c r="S76" i="7"/>
  <c r="O76" i="7"/>
  <c r="AC122" i="64"/>
  <c r="NJ2" i="21" s="1"/>
  <c r="AC113" i="64"/>
  <c r="NC2" i="21" s="1"/>
  <c r="AC104" i="64"/>
  <c r="MV2" i="21" s="1"/>
  <c r="AC95" i="64"/>
  <c r="MO2" i="21" s="1"/>
  <c r="AC86" i="64"/>
  <c r="MH2" i="21" s="1"/>
  <c r="AC77" i="64"/>
  <c r="MA2" i="21" s="1"/>
  <c r="LT2" i="21"/>
  <c r="LS2" i="21"/>
  <c r="LR2" i="21"/>
  <c r="AB51" i="64"/>
  <c r="LJ2" i="21"/>
  <c r="LE2" i="21"/>
  <c r="AC87" i="33"/>
  <c r="AB138" i="33"/>
  <c r="AB141" i="33" s="1"/>
  <c r="AB142" i="33" l="1"/>
  <c r="LQ2" i="21"/>
  <c r="AB137" i="64"/>
  <c r="AP79" i="7"/>
  <c r="AB138" i="64"/>
  <c r="LO2" i="21"/>
  <c r="M111" i="26"/>
  <c r="AC97" i="26"/>
  <c r="AH97" i="26" s="1"/>
  <c r="AC96" i="26"/>
  <c r="AH96" i="26" s="1"/>
  <c r="AC93" i="26"/>
  <c r="AH93" i="26" s="1"/>
  <c r="AC92" i="26"/>
  <c r="AH92" i="26" s="1"/>
  <c r="AC91" i="26"/>
  <c r="AH91" i="26" s="1"/>
  <c r="AC90" i="26"/>
  <c r="D165" i="7"/>
  <c r="AC84" i="7"/>
  <c r="AC83" i="7"/>
  <c r="AC82" i="7"/>
  <c r="AH82" i="7" s="1"/>
  <c r="AC81" i="7"/>
  <c r="AC80" i="7"/>
  <c r="AC78" i="7"/>
  <c r="AH78" i="7" s="1"/>
  <c r="AC77" i="7"/>
  <c r="F49" i="6"/>
  <c r="F47" i="6"/>
  <c r="M105" i="26" l="1"/>
  <c r="AB140" i="64"/>
  <c r="AQ82" i="7"/>
  <c r="AP82" i="7"/>
  <c r="AP78" i="7"/>
  <c r="AQ78" i="7"/>
  <c r="M92" i="7"/>
  <c r="AH77" i="7"/>
  <c r="AP77" i="7" s="1"/>
  <c r="AP85" i="7" s="1"/>
  <c r="AP92" i="26"/>
  <c r="AR92" i="26"/>
  <c r="AR96" i="26"/>
  <c r="AP96" i="26"/>
  <c r="AP93" i="26"/>
  <c r="AR93" i="26"/>
  <c r="AP97" i="26"/>
  <c r="AR97" i="26"/>
  <c r="AP91" i="26"/>
  <c r="AR91" i="26"/>
  <c r="AH90" i="26"/>
  <c r="LU2" i="21"/>
  <c r="AP99" i="7"/>
  <c r="AP98" i="7"/>
  <c r="AN34" i="32"/>
  <c r="G67" i="32"/>
  <c r="AQ77" i="7" l="1"/>
  <c r="AQ85" i="7" s="1"/>
  <c r="M94" i="7" s="1"/>
  <c r="AP90" i="26"/>
  <c r="AP98" i="26" s="1"/>
  <c r="AR90" i="26"/>
  <c r="AR98" i="26" s="1"/>
  <c r="AE59" i="32"/>
  <c r="GO2" i="21" s="1"/>
  <c r="GP2" i="21"/>
  <c r="AP102" i="7"/>
  <c r="AP103" i="7" s="1"/>
  <c r="JA2" i="21"/>
  <c r="KV2" i="21"/>
  <c r="KS2" i="21"/>
  <c r="KP2" i="21"/>
  <c r="KM2" i="21"/>
  <c r="KL2" i="21"/>
  <c r="KI2" i="21"/>
  <c r="KH2" i="21"/>
  <c r="KG2" i="21"/>
  <c r="KF2" i="21"/>
  <c r="KE2" i="21"/>
  <c r="KB2" i="21"/>
  <c r="KA2" i="21"/>
  <c r="JZ2" i="21"/>
  <c r="JY2" i="21"/>
  <c r="JX2" i="21"/>
  <c r="JU2" i="21"/>
  <c r="IX2" i="21"/>
  <c r="JT2" i="21"/>
  <c r="JS2" i="21"/>
  <c r="JR2" i="21"/>
  <c r="JQ2" i="21"/>
  <c r="JN2" i="21"/>
  <c r="JM2" i="21"/>
  <c r="JL2" i="21"/>
  <c r="JK2" i="21"/>
  <c r="JJ2" i="21"/>
  <c r="JG2" i="21"/>
  <c r="JF2" i="21"/>
  <c r="JE2" i="21"/>
  <c r="JD2" i="21"/>
  <c r="JC2" i="21"/>
  <c r="IZ2" i="21"/>
  <c r="IY2" i="21"/>
  <c r="IW2" i="21"/>
  <c r="IV2" i="21"/>
  <c r="IS2" i="21"/>
  <c r="IR2" i="21"/>
  <c r="IQ2" i="21"/>
  <c r="IP2" i="21"/>
  <c r="II2" i="21"/>
  <c r="IG2" i="21"/>
  <c r="IF2" i="21"/>
  <c r="IE2" i="21"/>
  <c r="ID2" i="21"/>
  <c r="IB2" i="21"/>
  <c r="IA2" i="21"/>
  <c r="HZ2" i="21"/>
  <c r="HY2" i="21"/>
  <c r="HW2" i="21"/>
  <c r="HV2" i="21"/>
  <c r="HU2" i="21"/>
  <c r="HT2" i="21"/>
  <c r="NW2" i="21"/>
  <c r="HS2" i="21"/>
  <c r="HR2" i="21"/>
  <c r="HQ2" i="21"/>
  <c r="HP2" i="21"/>
  <c r="HM2" i="21"/>
  <c r="HX2" i="21"/>
  <c r="M108" i="26" l="1"/>
  <c r="AP101" i="26"/>
  <c r="AL59" i="32"/>
  <c r="AM62" i="32" s="1"/>
  <c r="Q57" i="7"/>
  <c r="Q41" i="56"/>
  <c r="AL43" i="32"/>
  <c r="AL18" i="32"/>
  <c r="AA73" i="32" s="1"/>
  <c r="AS67" i="32" l="1"/>
  <c r="AS69" i="32"/>
  <c r="B47" i="32"/>
  <c r="AL51" i="32"/>
  <c r="HJ2" i="21"/>
  <c r="HI2" i="21"/>
  <c r="HH2" i="21"/>
  <c r="HG2" i="21"/>
  <c r="HE2" i="21"/>
  <c r="HD2" i="21"/>
  <c r="HB2" i="21"/>
  <c r="HA2" i="21"/>
  <c r="GY2" i="21"/>
  <c r="GX2" i="21"/>
  <c r="GM2" i="21"/>
  <c r="GL2" i="21"/>
  <c r="GK2" i="21"/>
  <c r="GJ2" i="21"/>
  <c r="GI2" i="21"/>
  <c r="GF2" i="21"/>
  <c r="GE2" i="21"/>
  <c r="GD2" i="21"/>
  <c r="GC2" i="21"/>
  <c r="GB2" i="21"/>
  <c r="GA2" i="21"/>
  <c r="FY2" i="21"/>
  <c r="FX2" i="21"/>
  <c r="FW2" i="21"/>
  <c r="FV2" i="21"/>
  <c r="FU2" i="21"/>
  <c r="FT2" i="21"/>
  <c r="FS2" i="21"/>
  <c r="FR2" i="21"/>
  <c r="FQ2" i="21"/>
  <c r="GT2" i="21" l="1"/>
  <c r="Z67" i="32"/>
  <c r="M82" i="32" s="1"/>
  <c r="B55" i="32"/>
  <c r="M75" i="32" l="1"/>
  <c r="AN75" i="32"/>
  <c r="FP2" i="21"/>
  <c r="FK2" i="21"/>
  <c r="FJ2" i="21"/>
  <c r="FI2" i="21"/>
  <c r="FG2" i="21"/>
  <c r="FF2" i="21"/>
  <c r="FE2" i="21"/>
  <c r="B2" i="21"/>
  <c r="AD32" i="26" l="1"/>
  <c r="M154" i="26" s="1"/>
  <c r="W81" i="26"/>
  <c r="AP31" i="7"/>
  <c r="AE108" i="7"/>
  <c r="AD32" i="7" l="1"/>
  <c r="IT2" i="21"/>
  <c r="IU2" i="21" l="1"/>
  <c r="V68" i="7"/>
  <c r="A68" i="33" l="1"/>
  <c r="M28" i="56"/>
  <c r="HF2" i="21" s="1"/>
  <c r="AC132" i="64"/>
  <c r="NR2" i="21" s="1"/>
  <c r="A130" i="64"/>
  <c r="AC123" i="64"/>
  <c r="NK2" i="21" s="1"/>
  <c r="A121" i="64"/>
  <c r="AC114" i="64"/>
  <c r="ND2" i="21" s="1"/>
  <c r="A112" i="64"/>
  <c r="AC105" i="64"/>
  <c r="MW2" i="21" s="1"/>
  <c r="A103" i="64"/>
  <c r="AC96" i="64"/>
  <c r="MP2" i="21" s="1"/>
  <c r="A94" i="64"/>
  <c r="AC87" i="64"/>
  <c r="MI2" i="21" s="1"/>
  <c r="A85" i="64"/>
  <c r="AC78" i="64"/>
  <c r="MB2" i="21" s="1"/>
  <c r="A76" i="64"/>
  <c r="A67" i="64"/>
  <c r="AI15" i="64"/>
  <c r="AI14" i="64"/>
  <c r="AI10" i="64"/>
  <c r="AI9" i="64"/>
  <c r="M2" i="64"/>
  <c r="G2" i="64"/>
  <c r="G2" i="33"/>
  <c r="A131" i="33"/>
  <c r="A122" i="33"/>
  <c r="A113" i="33"/>
  <c r="A104" i="33"/>
  <c r="A95" i="33"/>
  <c r="A86" i="33"/>
  <c r="A77" i="33"/>
  <c r="AC69" i="64" l="1"/>
  <c r="LV2" i="21" s="1"/>
  <c r="AL49" i="6"/>
  <c r="AL47" i="6"/>
  <c r="H18" i="6"/>
  <c r="H18" i="7" s="1"/>
  <c r="H17" i="6"/>
  <c r="IM2" i="21"/>
  <c r="CR2" i="21"/>
  <c r="ER2" i="21"/>
  <c r="EQ2" i="21"/>
  <c r="EP2" i="21"/>
  <c r="EO2" i="21"/>
  <c r="EN2" i="21"/>
  <c r="EM2" i="21"/>
  <c r="EL2" i="21"/>
  <c r="EK2" i="21"/>
  <c r="EJ2" i="21"/>
  <c r="EI2" i="21"/>
  <c r="EH2" i="21"/>
  <c r="EG2" i="21"/>
  <c r="EF2" i="21"/>
  <c r="EE2" i="21"/>
  <c r="ED2" i="21"/>
  <c r="EC2" i="21"/>
  <c r="EB2" i="21"/>
  <c r="EA2" i="21"/>
  <c r="DZ2" i="21"/>
  <c r="DY2" i="21"/>
  <c r="DX2" i="21"/>
  <c r="DW2" i="21"/>
  <c r="DV2" i="21"/>
  <c r="DU2" i="21"/>
  <c r="DS2" i="21"/>
  <c r="DR2" i="21"/>
  <c r="DQ2" i="21"/>
  <c r="DP2" i="21"/>
  <c r="DO2" i="21"/>
  <c r="DN2" i="21"/>
  <c r="DK2" i="21"/>
  <c r="DJ2" i="21"/>
  <c r="DH2" i="21"/>
  <c r="DG2" i="21"/>
  <c r="DE2" i="21"/>
  <c r="DD2" i="21"/>
  <c r="DC2" i="21"/>
  <c r="DA2" i="21"/>
  <c r="CZ2" i="21"/>
  <c r="CY2" i="21"/>
  <c r="CX2" i="21"/>
  <c r="CW2" i="21"/>
  <c r="CV2" i="21"/>
  <c r="CQ2" i="21"/>
  <c r="CP2" i="21"/>
  <c r="CO2" i="21"/>
  <c r="NV2" i="21" l="1"/>
  <c r="X5" i="64"/>
  <c r="KU2" i="21" s="1"/>
  <c r="H17" i="7"/>
  <c r="X4" i="64"/>
  <c r="KT2" i="21" s="1"/>
  <c r="CN2" i="21"/>
  <c r="CM2" i="21"/>
  <c r="CI2" i="21"/>
  <c r="CH2" i="21"/>
  <c r="CJ2" i="21"/>
  <c r="CD2" i="21"/>
  <c r="BT2" i="21"/>
  <c r="BS2" i="21"/>
  <c r="BR2" i="21"/>
  <c r="BQ2" i="21"/>
  <c r="BP2" i="21"/>
  <c r="BO2" i="21"/>
  <c r="BN2" i="21"/>
  <c r="BM2" i="21"/>
  <c r="BL2" i="21"/>
  <c r="BK2" i="21"/>
  <c r="BJ2" i="21"/>
  <c r="BI2" i="21"/>
  <c r="BH2" i="21"/>
  <c r="BG2" i="21"/>
  <c r="BF2" i="21"/>
  <c r="BE2" i="21"/>
  <c r="BD2" i="21"/>
  <c r="BC2" i="21"/>
  <c r="BB2" i="21"/>
  <c r="BA2" i="21"/>
  <c r="AZ2" i="21"/>
  <c r="AY2" i="21"/>
  <c r="AX2" i="21"/>
  <c r="AW2" i="21"/>
  <c r="AU2" i="21"/>
  <c r="AT2" i="21"/>
  <c r="AS2" i="21"/>
  <c r="AR2" i="21"/>
  <c r="AQ2" i="21"/>
  <c r="AP2" i="21"/>
  <c r="AK2" i="21"/>
  <c r="NU2" i="21" l="1"/>
  <c r="AJ2" i="21"/>
  <c r="AI2" i="21"/>
  <c r="AH2" i="21"/>
  <c r="AG2" i="21"/>
  <c r="AF2" i="21"/>
  <c r="Y2" i="21"/>
  <c r="X2" i="21"/>
  <c r="M2" i="21"/>
  <c r="L2" i="21"/>
  <c r="K2" i="21"/>
  <c r="J2" i="21"/>
  <c r="I2" i="21"/>
  <c r="H2" i="21"/>
  <c r="G2" i="21"/>
  <c r="F2" i="21"/>
  <c r="E2" i="21"/>
  <c r="D2" i="21"/>
  <c r="C2" i="21"/>
  <c r="P2" i="21"/>
  <c r="KJ2" i="21"/>
  <c r="KC2" i="21"/>
  <c r="JV2" i="21"/>
  <c r="JO2" i="21"/>
  <c r="JH2" i="21"/>
  <c r="AB141" i="64" l="1"/>
  <c r="NY2" i="21" s="1"/>
  <c r="NX2" i="21"/>
  <c r="JP2" i="21"/>
  <c r="AC97" i="33"/>
  <c r="JI2" i="21" s="1"/>
  <c r="AC115" i="33"/>
  <c r="JW2" i="21" s="1"/>
  <c r="AC124" i="33"/>
  <c r="KD2" i="21" s="1"/>
  <c r="KK2" i="21"/>
  <c r="AC88" i="33"/>
  <c r="JB2" i="21" s="1"/>
  <c r="IL2" i="21"/>
  <c r="IK2" i="21"/>
  <c r="IN2" i="21" l="1"/>
  <c r="D42" i="6"/>
  <c r="IO2" i="21" l="1"/>
  <c r="AK13" i="56"/>
  <c r="AK42" i="26"/>
  <c r="D160" i="7"/>
  <c r="CB2" i="21"/>
  <c r="J4" i="5"/>
  <c r="GZ2" i="21" l="1"/>
  <c r="DF2" i="21"/>
  <c r="AK38" i="56"/>
  <c r="HC2" i="21"/>
  <c r="DI2" i="21"/>
  <c r="AK68" i="26"/>
  <c r="AK65" i="26"/>
  <c r="AK63" i="7"/>
  <c r="AK60" i="7"/>
  <c r="AL2" i="21"/>
  <c r="AO2" i="21"/>
  <c r="BU2" i="21"/>
  <c r="M2" i="33" l="1"/>
  <c r="AI15" i="33" l="1"/>
  <c r="GH2" i="21"/>
  <c r="GN2" i="21" l="1"/>
  <c r="GG2" i="21"/>
  <c r="AN31" i="32"/>
  <c r="GU2" i="21" l="1"/>
  <c r="GW2" i="21"/>
  <c r="GV2" i="21" l="1"/>
  <c r="B6" i="7"/>
  <c r="AN28" i="32" l="1"/>
  <c r="AN26" i="32"/>
  <c r="O2" i="21"/>
  <c r="H10" i="32"/>
  <c r="FO2" i="21" s="1"/>
  <c r="H9" i="32"/>
  <c r="FN2" i="21" s="1"/>
  <c r="FC2" i="21" l="1"/>
  <c r="Q71" i="26"/>
  <c r="B6" i="26"/>
  <c r="CS2" i="21"/>
  <c r="AK165" i="7"/>
  <c r="AL158" i="7"/>
  <c r="AL156" i="7"/>
  <c r="AL28" i="7"/>
  <c r="AL27" i="7"/>
  <c r="AL23" i="7"/>
  <c r="AL22" i="7"/>
  <c r="AK53" i="7" l="1"/>
  <c r="B6" i="6"/>
  <c r="IH2" i="21"/>
  <c r="M68" i="7" l="1"/>
  <c r="IJ2" i="21"/>
  <c r="KN2" i="21" l="1"/>
  <c r="EZ2" i="21" l="1"/>
  <c r="ET2" i="21"/>
  <c r="EU2" i="21"/>
  <c r="EV2" i="21"/>
  <c r="EW2" i="21"/>
  <c r="EX2" i="21"/>
  <c r="EY2" i="21"/>
  <c r="ES2" i="21"/>
  <c r="BW2" i="21"/>
  <c r="BX2" i="21"/>
  <c r="BY2" i="21"/>
  <c r="BZ2" i="21"/>
  <c r="CA2" i="21"/>
  <c r="CE2" i="21" l="1"/>
  <c r="BV2" i="21"/>
  <c r="FB2" i="21"/>
  <c r="AP92" i="7" l="1"/>
  <c r="AH93" i="7" s="1"/>
  <c r="CC2" i="21"/>
  <c r="M98" i="7"/>
  <c r="AN22" i="32"/>
  <c r="AM137" i="26"/>
  <c r="AL145" i="26"/>
  <c r="FA2" i="21" l="1"/>
  <c r="AK48" i="56"/>
  <c r="AK44" i="56"/>
  <c r="R54" i="56" s="1"/>
  <c r="AK74" i="26"/>
  <c r="AK77" i="26"/>
  <c r="R57" i="56" l="1"/>
  <c r="HL2" i="21" s="1"/>
  <c r="HK2" i="21"/>
  <c r="N81" i="26"/>
  <c r="M117" i="26" s="1"/>
  <c r="AL117" i="7"/>
  <c r="Z2" i="21" l="1"/>
  <c r="AL165" i="7"/>
  <c r="AK108" i="7"/>
  <c r="AL108" i="7" l="1"/>
  <c r="CG2" i="21"/>
  <c r="AV2" i="21"/>
  <c r="AR12" i="26"/>
  <c r="AR8" i="26"/>
  <c r="AR12" i="7"/>
  <c r="AR8" i="7"/>
  <c r="AS12" i="6"/>
  <c r="AS8" i="6"/>
  <c r="AL133" i="26" l="1"/>
  <c r="AL126" i="26"/>
  <c r="AL128" i="26"/>
  <c r="L150" i="26" l="1"/>
  <c r="AL141" i="26"/>
  <c r="AL114" i="7"/>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105" i="40"/>
  <c r="J104" i="40"/>
  <c r="J103" i="40"/>
  <c r="J102" i="40"/>
  <c r="J101" i="40"/>
  <c r="J100" i="40"/>
  <c r="J99" i="40"/>
  <c r="J98" i="40"/>
  <c r="J97" i="40"/>
  <c r="J96" i="40"/>
  <c r="J95" i="40"/>
  <c r="J94" i="40"/>
  <c r="J93" i="40"/>
  <c r="J92" i="40"/>
  <c r="J91" i="40"/>
  <c r="J90" i="40"/>
  <c r="J89" i="40"/>
  <c r="J88" i="40"/>
  <c r="J87" i="40"/>
  <c r="J86" i="40"/>
  <c r="J85" i="40"/>
  <c r="J84" i="40"/>
  <c r="J83" i="40"/>
  <c r="J82" i="40"/>
  <c r="J81" i="40"/>
  <c r="J80" i="40"/>
  <c r="J79" i="40"/>
  <c r="J78" i="40"/>
  <c r="J77" i="40"/>
  <c r="J76" i="40"/>
  <c r="J75" i="40"/>
  <c r="J74" i="40"/>
  <c r="J73" i="40"/>
  <c r="J72" i="40"/>
  <c r="J71" i="40"/>
  <c r="J70" i="40"/>
  <c r="J69" i="40"/>
  <c r="J68" i="40"/>
  <c r="J67" i="40"/>
  <c r="J66" i="40"/>
  <c r="J65" i="40"/>
  <c r="J64" i="40"/>
  <c r="J63" i="40"/>
  <c r="J62" i="40"/>
  <c r="J61" i="40"/>
  <c r="J60" i="40"/>
  <c r="J59" i="40"/>
  <c r="J58" i="40"/>
  <c r="J57" i="40"/>
  <c r="J56" i="40"/>
  <c r="J55" i="40"/>
  <c r="J54" i="40"/>
  <c r="J53" i="40"/>
  <c r="J52" i="40"/>
  <c r="J51" i="40"/>
  <c r="J50" i="40"/>
  <c r="J49" i="40"/>
  <c r="J48" i="40"/>
  <c r="J47" i="40"/>
  <c r="J46" i="40"/>
  <c r="J45" i="40"/>
  <c r="J44" i="40"/>
  <c r="J43" i="40"/>
  <c r="J42" i="40"/>
  <c r="J41" i="40"/>
  <c r="J40" i="40"/>
  <c r="J39" i="40"/>
  <c r="J38" i="40"/>
  <c r="J37" i="40"/>
  <c r="J36" i="40"/>
  <c r="J35" i="40"/>
  <c r="J34" i="40"/>
  <c r="J33" i="40"/>
  <c r="J32" i="40"/>
  <c r="J31" i="40"/>
  <c r="J30" i="40"/>
  <c r="J29" i="40"/>
  <c r="J28" i="40"/>
  <c r="J27" i="40"/>
  <c r="J26" i="40"/>
  <c r="J25" i="40"/>
  <c r="J24" i="40"/>
  <c r="J23" i="40"/>
  <c r="J22" i="40"/>
  <c r="J21" i="40"/>
  <c r="J20" i="40"/>
  <c r="J19" i="40"/>
  <c r="J18" i="40"/>
  <c r="J17" i="40"/>
  <c r="J16" i="40"/>
  <c r="J15" i="40"/>
  <c r="J14" i="40"/>
  <c r="J13" i="40"/>
  <c r="J12" i="40"/>
  <c r="J11" i="40"/>
  <c r="J10" i="40"/>
  <c r="J9" i="40"/>
  <c r="J8" i="40"/>
  <c r="J7" i="40"/>
  <c r="J6" i="40"/>
  <c r="J5" i="40"/>
  <c r="J4" i="40"/>
  <c r="G154" i="40"/>
  <c r="F22" i="40" l="1"/>
  <c r="G9" i="40"/>
  <c r="G112" i="40"/>
  <c r="F23" i="40"/>
  <c r="F73" i="40"/>
  <c r="F126" i="40"/>
  <c r="G10" i="40"/>
  <c r="G61" i="40"/>
  <c r="G113" i="40"/>
  <c r="F33" i="40"/>
  <c r="F86" i="40"/>
  <c r="F136" i="40"/>
  <c r="G21" i="40"/>
  <c r="G73" i="40"/>
  <c r="G123" i="40"/>
  <c r="F35" i="40"/>
  <c r="F87" i="40"/>
  <c r="F137" i="40"/>
  <c r="G24" i="40"/>
  <c r="G74" i="40"/>
  <c r="G128" i="40"/>
  <c r="F47" i="40"/>
  <c r="F97" i="40"/>
  <c r="F150" i="40"/>
  <c r="G34" i="40"/>
  <c r="G85" i="40"/>
  <c r="G138" i="40"/>
  <c r="F9" i="40"/>
  <c r="F62" i="40"/>
  <c r="F112" i="40"/>
  <c r="F163" i="40"/>
  <c r="G49" i="40"/>
  <c r="G99" i="40"/>
  <c r="G155" i="40"/>
  <c r="F72" i="40"/>
  <c r="F123" i="40"/>
  <c r="G59" i="40"/>
  <c r="F48" i="40"/>
  <c r="F99" i="40"/>
  <c r="F151" i="40"/>
  <c r="G35" i="40"/>
  <c r="G88" i="40"/>
  <c r="G139" i="40"/>
  <c r="F8" i="40"/>
  <c r="F59" i="40"/>
  <c r="F111" i="40"/>
  <c r="F161" i="40"/>
  <c r="G48" i="40"/>
  <c r="G98" i="40"/>
  <c r="F11" i="40"/>
  <c r="F24" i="40"/>
  <c r="F38" i="40"/>
  <c r="F49" i="40"/>
  <c r="F63" i="40"/>
  <c r="F75" i="40"/>
  <c r="F88" i="40"/>
  <c r="F102" i="40"/>
  <c r="F113" i="40"/>
  <c r="F127" i="40"/>
  <c r="F139" i="40"/>
  <c r="F152" i="40"/>
  <c r="F166" i="40"/>
  <c r="G11" i="40"/>
  <c r="G25" i="40"/>
  <c r="G37" i="40"/>
  <c r="G50" i="40"/>
  <c r="G64" i="40"/>
  <c r="G75" i="40"/>
  <c r="G89" i="40"/>
  <c r="G101" i="40"/>
  <c r="G114" i="40"/>
  <c r="G129" i="40"/>
  <c r="G144" i="40"/>
  <c r="G160" i="40"/>
  <c r="F14" i="40"/>
  <c r="F25" i="40"/>
  <c r="F39" i="40"/>
  <c r="F51" i="40"/>
  <c r="F64" i="40"/>
  <c r="F78" i="40"/>
  <c r="F89" i="40"/>
  <c r="F103" i="40"/>
  <c r="F115" i="40"/>
  <c r="F128" i="40"/>
  <c r="F142" i="40"/>
  <c r="F153" i="40"/>
  <c r="F167" i="40"/>
  <c r="G13" i="40"/>
  <c r="G26" i="40"/>
  <c r="G40" i="40"/>
  <c r="G51" i="40"/>
  <c r="G65" i="40"/>
  <c r="G77" i="40"/>
  <c r="G90" i="40"/>
  <c r="G104" i="40"/>
  <c r="G115" i="40"/>
  <c r="G130" i="40"/>
  <c r="G145" i="40"/>
  <c r="G161" i="40"/>
  <c r="F27" i="40"/>
  <c r="F79" i="40"/>
  <c r="F118" i="40"/>
  <c r="F168" i="40"/>
  <c r="G41" i="40"/>
  <c r="G80" i="40"/>
  <c r="G117" i="40"/>
  <c r="G146" i="40"/>
  <c r="F16" i="40"/>
  <c r="F30" i="40"/>
  <c r="F41" i="40"/>
  <c r="F55" i="40"/>
  <c r="F67" i="40"/>
  <c r="F80" i="40"/>
  <c r="F94" i="40"/>
  <c r="F105" i="40"/>
  <c r="F119" i="40"/>
  <c r="F131" i="40"/>
  <c r="F144" i="40"/>
  <c r="F158" i="40"/>
  <c r="F169" i="40"/>
  <c r="G17" i="40"/>
  <c r="G29" i="40"/>
  <c r="G42" i="40"/>
  <c r="G56" i="40"/>
  <c r="G67" i="40"/>
  <c r="G81" i="40"/>
  <c r="G93" i="40"/>
  <c r="G106" i="40"/>
  <c r="G120" i="40"/>
  <c r="G133" i="40"/>
  <c r="G147" i="40"/>
  <c r="G163" i="40"/>
  <c r="F15" i="40"/>
  <c r="F54" i="40"/>
  <c r="F91" i="40"/>
  <c r="F129" i="40"/>
  <c r="F155" i="40"/>
  <c r="G27" i="40"/>
  <c r="G66" i="40"/>
  <c r="G105" i="40"/>
  <c r="G162" i="40"/>
  <c r="F31" i="40"/>
  <c r="F81" i="40"/>
  <c r="F134" i="40"/>
  <c r="G5" i="40"/>
  <c r="G32" i="40"/>
  <c r="G57" i="40"/>
  <c r="G69" i="40"/>
  <c r="G82" i="40"/>
  <c r="G107" i="40"/>
  <c r="G121" i="40"/>
  <c r="G136" i="40"/>
  <c r="G152" i="40"/>
  <c r="G168" i="40"/>
  <c r="G164" i="40"/>
  <c r="G156" i="40"/>
  <c r="G148" i="40"/>
  <c r="G140" i="40"/>
  <c r="G132" i="40"/>
  <c r="G124" i="40"/>
  <c r="G116" i="40"/>
  <c r="G108" i="40"/>
  <c r="G100" i="40"/>
  <c r="G92" i="40"/>
  <c r="G84" i="40"/>
  <c r="G76" i="40"/>
  <c r="G68" i="40"/>
  <c r="G60" i="40"/>
  <c r="G52" i="40"/>
  <c r="G44" i="40"/>
  <c r="G36" i="40"/>
  <c r="G28" i="40"/>
  <c r="G20" i="40"/>
  <c r="G12" i="40"/>
  <c r="G4" i="40"/>
  <c r="F162" i="40"/>
  <c r="F154" i="40"/>
  <c r="H154" i="40" s="1"/>
  <c r="I154" i="40" s="1"/>
  <c r="F146" i="40"/>
  <c r="F138" i="40"/>
  <c r="F130" i="40"/>
  <c r="F122" i="40"/>
  <c r="F114" i="40"/>
  <c r="F106" i="40"/>
  <c r="F98" i="40"/>
  <c r="F90" i="40"/>
  <c r="F82" i="40"/>
  <c r="F74" i="40"/>
  <c r="F66" i="40"/>
  <c r="F58" i="40"/>
  <c r="F50" i="40"/>
  <c r="F42" i="40"/>
  <c r="F34" i="40"/>
  <c r="F26" i="40"/>
  <c r="F18" i="40"/>
  <c r="F10" i="40"/>
  <c r="G167" i="40"/>
  <c r="G159" i="40"/>
  <c r="G151" i="40"/>
  <c r="G143" i="40"/>
  <c r="G135" i="40"/>
  <c r="G127" i="40"/>
  <c r="G119" i="40"/>
  <c r="G111" i="40"/>
  <c r="G103" i="40"/>
  <c r="G95" i="40"/>
  <c r="G87" i="40"/>
  <c r="G79" i="40"/>
  <c r="G71" i="40"/>
  <c r="G63" i="40"/>
  <c r="G55" i="40"/>
  <c r="G47" i="40"/>
  <c r="G39" i="40"/>
  <c r="G31" i="40"/>
  <c r="G23" i="40"/>
  <c r="G15" i="40"/>
  <c r="G7" i="40"/>
  <c r="F165" i="40"/>
  <c r="F157" i="40"/>
  <c r="F149" i="40"/>
  <c r="F141" i="40"/>
  <c r="F133" i="40"/>
  <c r="F125" i="40"/>
  <c r="F117" i="40"/>
  <c r="F109" i="40"/>
  <c r="F101" i="40"/>
  <c r="F93" i="40"/>
  <c r="F85" i="40"/>
  <c r="F77" i="40"/>
  <c r="F69" i="40"/>
  <c r="F61" i="40"/>
  <c r="F53" i="40"/>
  <c r="F45" i="40"/>
  <c r="F37" i="40"/>
  <c r="F29" i="40"/>
  <c r="F21" i="40"/>
  <c r="F13" i="40"/>
  <c r="F5" i="40"/>
  <c r="G165" i="40"/>
  <c r="G149" i="40"/>
  <c r="G166" i="40"/>
  <c r="G158" i="40"/>
  <c r="G150" i="40"/>
  <c r="G142" i="40"/>
  <c r="G134" i="40"/>
  <c r="G126" i="40"/>
  <c r="G118" i="40"/>
  <c r="G110" i="40"/>
  <c r="G102" i="40"/>
  <c r="G94" i="40"/>
  <c r="G86" i="40"/>
  <c r="G78" i="40"/>
  <c r="G70" i="40"/>
  <c r="G62" i="40"/>
  <c r="G54" i="40"/>
  <c r="G46" i="40"/>
  <c r="G38" i="40"/>
  <c r="G30" i="40"/>
  <c r="G22" i="40"/>
  <c r="G14" i="40"/>
  <c r="G6" i="40"/>
  <c r="F164" i="40"/>
  <c r="F156" i="40"/>
  <c r="F148" i="40"/>
  <c r="F140" i="40"/>
  <c r="F132" i="40"/>
  <c r="F124" i="40"/>
  <c r="F116" i="40"/>
  <c r="F108" i="40"/>
  <c r="F100" i="40"/>
  <c r="F92" i="40"/>
  <c r="F84" i="40"/>
  <c r="F76" i="40"/>
  <c r="F68" i="40"/>
  <c r="F60" i="40"/>
  <c r="F52" i="40"/>
  <c r="F44" i="40"/>
  <c r="F36" i="40"/>
  <c r="F28" i="40"/>
  <c r="F20" i="40"/>
  <c r="F12" i="40"/>
  <c r="F4" i="40"/>
  <c r="G157" i="40"/>
  <c r="G141" i="40"/>
  <c r="G125" i="40"/>
  <c r="F40" i="40"/>
  <c r="F65" i="40"/>
  <c r="F104" i="40"/>
  <c r="H104" i="40" s="1"/>
  <c r="I104" i="40" s="1"/>
  <c r="F143" i="40"/>
  <c r="G16" i="40"/>
  <c r="G53" i="40"/>
  <c r="G91" i="40"/>
  <c r="G131" i="40"/>
  <c r="F6" i="40"/>
  <c r="F17" i="40"/>
  <c r="F43" i="40"/>
  <c r="F56" i="40"/>
  <c r="F70" i="40"/>
  <c r="F95" i="40"/>
  <c r="F107" i="40"/>
  <c r="F120" i="40"/>
  <c r="F145" i="40"/>
  <c r="F159" i="40"/>
  <c r="G18" i="40"/>
  <c r="G43" i="40"/>
  <c r="G96" i="40"/>
  <c r="F7" i="40"/>
  <c r="F19" i="40"/>
  <c r="F32" i="40"/>
  <c r="F46" i="40"/>
  <c r="F57" i="40"/>
  <c r="F71" i="40"/>
  <c r="F83" i="40"/>
  <c r="F96" i="40"/>
  <c r="F110" i="40"/>
  <c r="F121" i="40"/>
  <c r="F135" i="40"/>
  <c r="F147" i="40"/>
  <c r="F160" i="40"/>
  <c r="G8" i="40"/>
  <c r="G19" i="40"/>
  <c r="G33" i="40"/>
  <c r="G45" i="40"/>
  <c r="G58" i="40"/>
  <c r="G72" i="40"/>
  <c r="G83" i="40"/>
  <c r="G97" i="40"/>
  <c r="G109" i="40"/>
  <c r="G122" i="40"/>
  <c r="G137" i="40"/>
  <c r="G153" i="40"/>
  <c r="G169" i="40"/>
  <c r="H157" i="40" l="1"/>
  <c r="I157" i="40" s="1"/>
  <c r="H80" i="40"/>
  <c r="I80" i="40" s="1"/>
  <c r="H59" i="40"/>
  <c r="I59" i="40" s="1"/>
  <c r="H85" i="40"/>
  <c r="I85" i="40" s="1"/>
  <c r="H9" i="40"/>
  <c r="I9" i="40" s="1"/>
  <c r="H62" i="40"/>
  <c r="I62" i="40" s="1"/>
  <c r="H137" i="40"/>
  <c r="I137" i="40" s="1"/>
  <c r="H33" i="40"/>
  <c r="I33" i="40" s="1"/>
  <c r="H155" i="40"/>
  <c r="I155" i="40" s="1"/>
  <c r="H143" i="40"/>
  <c r="I143" i="40" s="1"/>
  <c r="H22" i="40"/>
  <c r="I22" i="40" s="1"/>
  <c r="H96" i="40"/>
  <c r="I96" i="40" s="1"/>
  <c r="H98" i="40"/>
  <c r="I98" i="40" s="1"/>
  <c r="H23" i="40"/>
  <c r="I23" i="40" s="1"/>
  <c r="H87" i="40"/>
  <c r="I87" i="40" s="1"/>
  <c r="H34" i="40"/>
  <c r="I34" i="40" s="1"/>
  <c r="H88" i="40"/>
  <c r="I88" i="40" s="1"/>
  <c r="H35" i="40"/>
  <c r="I35" i="40" s="1"/>
  <c r="H99" i="40"/>
  <c r="I99" i="40" s="1"/>
  <c r="H100" i="40"/>
  <c r="I100" i="40" s="1"/>
  <c r="H164" i="40"/>
  <c r="I164" i="40" s="1"/>
  <c r="H113" i="40"/>
  <c r="I113" i="40" s="1"/>
  <c r="H126" i="40"/>
  <c r="I126" i="40" s="1"/>
  <c r="H21" i="40"/>
  <c r="I21" i="40" s="1"/>
  <c r="H97" i="40"/>
  <c r="I97" i="40" s="1"/>
  <c r="H109" i="40"/>
  <c r="I109" i="40" s="1"/>
  <c r="H71" i="40"/>
  <c r="I71" i="40" s="1"/>
  <c r="H58" i="40"/>
  <c r="I58" i="40" s="1"/>
  <c r="H141" i="40"/>
  <c r="I141" i="40" s="1"/>
  <c r="H146" i="40"/>
  <c r="I146" i="40" s="1"/>
  <c r="H165" i="40"/>
  <c r="I165" i="40" s="1"/>
  <c r="H89" i="40"/>
  <c r="I89" i="40" s="1"/>
  <c r="H136" i="40"/>
  <c r="I136" i="40" s="1"/>
  <c r="H90" i="40"/>
  <c r="I90" i="40" s="1"/>
  <c r="H152" i="40"/>
  <c r="I152" i="40" s="1"/>
  <c r="H120" i="40"/>
  <c r="I120" i="40" s="1"/>
  <c r="H8" i="40"/>
  <c r="I8" i="40" s="1"/>
  <c r="H79" i="40"/>
  <c r="I79" i="40" s="1"/>
  <c r="H31" i="40"/>
  <c r="I31" i="40" s="1"/>
  <c r="H49" i="40"/>
  <c r="I49" i="40" s="1"/>
  <c r="H72" i="40"/>
  <c r="I72" i="40" s="1"/>
  <c r="H48" i="40"/>
  <c r="I48" i="40" s="1"/>
  <c r="H112" i="40"/>
  <c r="I112" i="40" s="1"/>
  <c r="H73" i="40"/>
  <c r="I73" i="40" s="1"/>
  <c r="H107" i="40"/>
  <c r="I107" i="40" s="1"/>
  <c r="H86" i="40"/>
  <c r="I86" i="40" s="1"/>
  <c r="H11" i="40"/>
  <c r="I11" i="40" s="1"/>
  <c r="H74" i="40"/>
  <c r="I74" i="40" s="1"/>
  <c r="H135" i="40"/>
  <c r="I135" i="40" s="1"/>
  <c r="H124" i="40"/>
  <c r="I124" i="40" s="1"/>
  <c r="H55" i="40"/>
  <c r="I55" i="40" s="1"/>
  <c r="H61" i="40"/>
  <c r="I61" i="40" s="1"/>
  <c r="H151" i="40"/>
  <c r="I151" i="40" s="1"/>
  <c r="H69" i="40"/>
  <c r="I69" i="40" s="1"/>
  <c r="H111" i="40"/>
  <c r="I111" i="40" s="1"/>
  <c r="H10" i="40"/>
  <c r="I10" i="40" s="1"/>
  <c r="H138" i="40"/>
  <c r="I138" i="40" s="1"/>
  <c r="H128" i="40"/>
  <c r="I128" i="40" s="1"/>
  <c r="H139" i="40"/>
  <c r="I139" i="40" s="1"/>
  <c r="H123" i="40"/>
  <c r="I123" i="40" s="1"/>
  <c r="H150" i="40"/>
  <c r="I150" i="40" s="1"/>
  <c r="H47" i="40"/>
  <c r="I47" i="40" s="1"/>
  <c r="H163" i="40"/>
  <c r="I163" i="40" s="1"/>
  <c r="H12" i="40"/>
  <c r="I12" i="40" s="1"/>
  <c r="H101" i="40"/>
  <c r="I101" i="40" s="1"/>
  <c r="H63" i="40"/>
  <c r="I63" i="40" s="1"/>
  <c r="H29" i="40"/>
  <c r="I29" i="40" s="1"/>
  <c r="H161" i="40"/>
  <c r="I161" i="40" s="1"/>
  <c r="H14" i="40"/>
  <c r="I14" i="40" s="1"/>
  <c r="H64" i="40"/>
  <c r="I64" i="40" s="1"/>
  <c r="H24" i="40"/>
  <c r="I24" i="40" s="1"/>
  <c r="H46" i="40"/>
  <c r="I46" i="40" s="1"/>
  <c r="H168" i="40"/>
  <c r="I168" i="40" s="1"/>
  <c r="H32" i="40"/>
  <c r="I32" i="40" s="1"/>
  <c r="H6" i="40"/>
  <c r="I6" i="40" s="1"/>
  <c r="H121" i="40"/>
  <c r="I121" i="40" s="1"/>
  <c r="H19" i="40"/>
  <c r="I19" i="40" s="1"/>
  <c r="H148" i="40"/>
  <c r="I148" i="40" s="1"/>
  <c r="H37" i="40"/>
  <c r="I37" i="40" s="1"/>
  <c r="H45" i="40"/>
  <c r="I45" i="40" s="1"/>
  <c r="H110" i="40"/>
  <c r="I110" i="40" s="1"/>
  <c r="H7" i="40"/>
  <c r="I7" i="40" s="1"/>
  <c r="H60" i="40"/>
  <c r="I60" i="40" s="1"/>
  <c r="H149" i="40"/>
  <c r="I149" i="40" s="1"/>
  <c r="H125" i="40"/>
  <c r="I125" i="40" s="1"/>
  <c r="H68" i="40"/>
  <c r="I68" i="40" s="1"/>
  <c r="H130" i="40"/>
  <c r="I130" i="40" s="1"/>
  <c r="H76" i="40"/>
  <c r="I76" i="40" s="1"/>
  <c r="H140" i="40"/>
  <c r="I140" i="40" s="1"/>
  <c r="H93" i="40"/>
  <c r="I93" i="40" s="1"/>
  <c r="H41" i="40"/>
  <c r="I41" i="40" s="1"/>
  <c r="H78" i="40"/>
  <c r="I78" i="40" s="1"/>
  <c r="H5" i="40"/>
  <c r="I5" i="40" s="1"/>
  <c r="H133" i="40"/>
  <c r="I133" i="40" s="1"/>
  <c r="H132" i="40"/>
  <c r="I132" i="40" s="1"/>
  <c r="H17" i="40"/>
  <c r="I17" i="40" s="1"/>
  <c r="H20" i="40"/>
  <c r="I20" i="40" s="1"/>
  <c r="H84" i="40"/>
  <c r="I84" i="40" s="1"/>
  <c r="H162" i="40"/>
  <c r="I162" i="40" s="1"/>
  <c r="H28" i="40"/>
  <c r="I28" i="40" s="1"/>
  <c r="H92" i="40"/>
  <c r="I92" i="40" s="1"/>
  <c r="H156" i="40"/>
  <c r="I156" i="40" s="1"/>
  <c r="H56" i="40"/>
  <c r="I56" i="40" s="1"/>
  <c r="H119" i="40"/>
  <c r="I119" i="40" s="1"/>
  <c r="H16" i="40"/>
  <c r="I16" i="40" s="1"/>
  <c r="H4" i="40"/>
  <c r="I4" i="40" s="1"/>
  <c r="H40" i="40"/>
  <c r="I40" i="40" s="1"/>
  <c r="H117" i="40"/>
  <c r="I117" i="40" s="1"/>
  <c r="H118" i="40"/>
  <c r="I118" i="40" s="1"/>
  <c r="H52" i="40"/>
  <c r="I52" i="40" s="1"/>
  <c r="H116" i="40"/>
  <c r="I116" i="40" s="1"/>
  <c r="H42" i="40"/>
  <c r="I42" i="40" s="1"/>
  <c r="H105" i="40"/>
  <c r="I105" i="40" s="1"/>
  <c r="H167" i="40"/>
  <c r="I167" i="40" s="1"/>
  <c r="H114" i="40"/>
  <c r="I114" i="40" s="1"/>
  <c r="H75" i="40"/>
  <c r="I75" i="40" s="1"/>
  <c r="H43" i="40"/>
  <c r="I43" i="40" s="1"/>
  <c r="H166" i="40"/>
  <c r="I166" i="40" s="1"/>
  <c r="H54" i="40"/>
  <c r="I54" i="40" s="1"/>
  <c r="H144" i="40"/>
  <c r="I144" i="40" s="1"/>
  <c r="H160" i="40"/>
  <c r="I160" i="40" s="1"/>
  <c r="H57" i="40"/>
  <c r="I57" i="40" s="1"/>
  <c r="H159" i="40"/>
  <c r="I159" i="40" s="1"/>
  <c r="H142" i="40"/>
  <c r="I142" i="40" s="1"/>
  <c r="H39" i="40"/>
  <c r="I39" i="40" s="1"/>
  <c r="H44" i="40"/>
  <c r="I44" i="40" s="1"/>
  <c r="H145" i="40"/>
  <c r="I145" i="40" s="1"/>
  <c r="H81" i="40"/>
  <c r="I81" i="40" s="1"/>
  <c r="H129" i="40"/>
  <c r="I129" i="40" s="1"/>
  <c r="H67" i="40"/>
  <c r="I67" i="40" s="1"/>
  <c r="H25" i="40"/>
  <c r="I25" i="40" s="1"/>
  <c r="H36" i="40"/>
  <c r="I36" i="40" s="1"/>
  <c r="H82" i="40"/>
  <c r="I82" i="40" s="1"/>
  <c r="H108" i="40"/>
  <c r="I108" i="40" s="1"/>
  <c r="H53" i="40"/>
  <c r="I53" i="40" s="1"/>
  <c r="H158" i="40"/>
  <c r="I158" i="40" s="1"/>
  <c r="H127" i="40"/>
  <c r="I127" i="40" s="1"/>
  <c r="H147" i="40"/>
  <c r="I147" i="40" s="1"/>
  <c r="H94" i="40"/>
  <c r="I94" i="40" s="1"/>
  <c r="H102" i="40"/>
  <c r="I102" i="40" s="1"/>
  <c r="H13" i="40"/>
  <c r="I13" i="40" s="1"/>
  <c r="H77" i="40"/>
  <c r="I77" i="40" s="1"/>
  <c r="H91" i="40"/>
  <c r="I91" i="40" s="1"/>
  <c r="H27" i="40"/>
  <c r="I27" i="40" s="1"/>
  <c r="H153" i="40"/>
  <c r="I153" i="40" s="1"/>
  <c r="H51" i="40"/>
  <c r="I51" i="40" s="1"/>
  <c r="H50" i="40"/>
  <c r="I50" i="40" s="1"/>
  <c r="H15" i="40"/>
  <c r="I15" i="40" s="1"/>
  <c r="H169" i="40"/>
  <c r="H95" i="40"/>
  <c r="I95" i="40" s="1"/>
  <c r="H70" i="40"/>
  <c r="I70" i="40" s="1"/>
  <c r="H122" i="40"/>
  <c r="I122" i="40" s="1"/>
  <c r="H115" i="40"/>
  <c r="I115" i="40" s="1"/>
  <c r="H106" i="40"/>
  <c r="I106" i="40" s="1"/>
  <c r="H83" i="40"/>
  <c r="I83" i="40" s="1"/>
  <c r="H65" i="40"/>
  <c r="I65" i="40" s="1"/>
  <c r="H66" i="40"/>
  <c r="I66" i="40" s="1"/>
  <c r="H131" i="40"/>
  <c r="I131" i="40" s="1"/>
  <c r="H30" i="40"/>
  <c r="I30" i="40" s="1"/>
  <c r="H103" i="40"/>
  <c r="I103" i="40" s="1"/>
  <c r="H38" i="40"/>
  <c r="I38" i="40" s="1"/>
  <c r="H134" i="40"/>
  <c r="I134" i="40" s="1"/>
  <c r="H18" i="40"/>
  <c r="I18" i="40" s="1"/>
  <c r="H26" i="40"/>
  <c r="I26" i="40" s="1"/>
  <c r="FL2" i="21" l="1"/>
  <c r="IC2" i="21"/>
  <c r="AK150" i="26" l="1"/>
  <c r="KO2" i="21"/>
  <c r="K15" i="28"/>
  <c r="K14" i="28"/>
  <c r="K13" i="28"/>
  <c r="K12" i="28"/>
  <c r="K11" i="28"/>
  <c r="K10" i="28"/>
  <c r="K9" i="28"/>
  <c r="K8" i="28"/>
  <c r="K7" i="28"/>
  <c r="K6" i="28"/>
  <c r="K5" i="28"/>
  <c r="K4" i="28"/>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KQ2" i="21" l="1"/>
  <c r="J484" i="5"/>
  <c r="J485" i="5"/>
  <c r="J486" i="5"/>
  <c r="J487" i="5"/>
  <c r="J488" i="5"/>
  <c r="J489" i="5"/>
  <c r="J490" i="5"/>
  <c r="J491" i="5"/>
  <c r="J492" i="5"/>
  <c r="J493" i="5"/>
  <c r="J494" i="5"/>
  <c r="J495" i="5"/>
  <c r="J496" i="5"/>
  <c r="J497" i="5"/>
  <c r="J498" i="5"/>
  <c r="J499" i="5"/>
  <c r="J500" i="5"/>
  <c r="J501" i="5"/>
  <c r="J502" i="5"/>
  <c r="J503" i="5"/>
  <c r="J483" i="5"/>
  <c r="J473" i="5"/>
  <c r="J474" i="5"/>
  <c r="J475" i="5"/>
  <c r="J476" i="5"/>
  <c r="J477" i="5"/>
  <c r="J478" i="5"/>
  <c r="J479" i="5"/>
  <c r="J480" i="5"/>
  <c r="J481" i="5"/>
  <c r="J482"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AL36" i="26"/>
  <c r="AE135" i="26" s="1"/>
  <c r="AK135" i="26" s="1"/>
  <c r="K11" i="8"/>
  <c r="K12" i="8"/>
  <c r="K13" i="8"/>
  <c r="K14" i="8"/>
  <c r="K15" i="8"/>
  <c r="K16" i="8"/>
  <c r="K17" i="8"/>
  <c r="K18" i="8"/>
  <c r="K19" i="8"/>
  <c r="K20" i="8"/>
  <c r="K21" i="8"/>
  <c r="K22" i="8"/>
  <c r="K23" i="8"/>
  <c r="K24" i="8"/>
  <c r="K25" i="8"/>
  <c r="K26" i="8"/>
  <c r="AL110" i="7"/>
  <c r="KR2" i="21" l="1"/>
  <c r="AM135" i="26"/>
  <c r="FH2" i="21"/>
  <c r="DB2" i="21"/>
  <c r="DT2" i="21"/>
  <c r="CF2" i="21"/>
  <c r="FD2" i="21" l="1"/>
  <c r="G124" i="5"/>
  <c r="G82" i="5"/>
  <c r="F158" i="5"/>
  <c r="F27" i="5"/>
  <c r="G352" i="5"/>
  <c r="G187" i="5"/>
  <c r="G238" i="5"/>
  <c r="G9" i="5"/>
  <c r="F259" i="5"/>
  <c r="F409" i="5"/>
  <c r="G116" i="5"/>
  <c r="G448" i="5"/>
  <c r="F124" i="5"/>
  <c r="G63" i="5"/>
  <c r="F308" i="5"/>
  <c r="F52" i="5"/>
  <c r="G495" i="5"/>
  <c r="G493" i="5"/>
  <c r="F467" i="5"/>
  <c r="F11" i="5"/>
  <c r="F410" i="5"/>
  <c r="G293" i="5"/>
  <c r="G30" i="5"/>
  <c r="G322" i="5"/>
  <c r="G356" i="5"/>
  <c r="G234" i="5"/>
  <c r="G233" i="5"/>
  <c r="F277" i="5"/>
  <c r="F92" i="5"/>
  <c r="G170" i="5"/>
  <c r="G257" i="5"/>
  <c r="F77" i="5"/>
  <c r="F26" i="5"/>
  <c r="G26" i="5"/>
  <c r="F103" i="5"/>
  <c r="F267" i="5"/>
  <c r="F159" i="5"/>
  <c r="G494" i="5"/>
  <c r="G415" i="5"/>
  <c r="F331" i="5"/>
  <c r="G79" i="5"/>
  <c r="G433" i="5"/>
  <c r="F137" i="5"/>
  <c r="F356" i="5"/>
  <c r="F99" i="5"/>
  <c r="F62" i="5"/>
  <c r="F228" i="5"/>
  <c r="F95" i="5"/>
  <c r="G236" i="5"/>
  <c r="F496" i="5"/>
  <c r="G34" i="5"/>
  <c r="G220" i="5"/>
  <c r="G340" i="5"/>
  <c r="G307" i="5"/>
  <c r="G383" i="5"/>
  <c r="F155" i="5"/>
  <c r="F435" i="5"/>
  <c r="G171" i="5"/>
  <c r="F418" i="5"/>
  <c r="G289" i="5"/>
  <c r="G490" i="5"/>
  <c r="F378" i="5"/>
  <c r="F427" i="5"/>
  <c r="F502" i="5"/>
  <c r="F276" i="5"/>
  <c r="F105" i="5"/>
  <c r="G387" i="5"/>
  <c r="F30" i="5"/>
  <c r="G196" i="5"/>
  <c r="G345" i="5"/>
  <c r="F63" i="5"/>
  <c r="G173" i="5"/>
  <c r="F340" i="5"/>
  <c r="F157" i="5"/>
  <c r="G209" i="5"/>
  <c r="G467" i="5"/>
  <c r="F36" i="5"/>
  <c r="F478" i="5"/>
  <c r="F313" i="5"/>
  <c r="G214" i="5"/>
  <c r="F315" i="5"/>
  <c r="G14" i="5"/>
  <c r="F272" i="5"/>
  <c r="G391" i="5"/>
  <c r="F198" i="5"/>
  <c r="G213" i="5"/>
  <c r="G377" i="5"/>
  <c r="G218" i="5"/>
  <c r="F371" i="5"/>
  <c r="F446" i="5"/>
  <c r="F305" i="5"/>
  <c r="G361" i="5"/>
  <c r="F363" i="5"/>
  <c r="G226" i="5"/>
  <c r="F6" i="5"/>
  <c r="F251" i="5"/>
  <c r="F374" i="5"/>
  <c r="G76" i="5"/>
  <c r="G91" i="5"/>
  <c r="G74" i="5"/>
  <c r="G240" i="5"/>
  <c r="F69" i="5"/>
  <c r="G6" i="5"/>
  <c r="G13" i="5"/>
  <c r="F453" i="5"/>
  <c r="F182" i="5"/>
  <c r="F76" i="5"/>
  <c r="F389" i="5"/>
  <c r="G469" i="5"/>
  <c r="G186" i="5"/>
  <c r="G430" i="5"/>
  <c r="G43" i="5"/>
  <c r="F290" i="5"/>
  <c r="G89" i="5"/>
  <c r="G181" i="5"/>
  <c r="G483" i="5"/>
  <c r="G106" i="5"/>
  <c r="G45" i="5"/>
  <c r="G160" i="5"/>
  <c r="G165" i="5"/>
  <c r="F377" i="5"/>
  <c r="G450" i="5"/>
  <c r="G330" i="5"/>
  <c r="F367" i="5"/>
  <c r="G241" i="5"/>
  <c r="F433" i="5"/>
  <c r="F229" i="5"/>
  <c r="G163" i="5"/>
  <c r="G434" i="5"/>
  <c r="G486" i="5"/>
  <c r="F219" i="5"/>
  <c r="G225" i="5"/>
  <c r="F310" i="5"/>
  <c r="G349" i="5"/>
  <c r="G145" i="5"/>
  <c r="G72" i="5"/>
  <c r="G112" i="5"/>
  <c r="G224" i="5"/>
  <c r="G427" i="5"/>
  <c r="F201" i="5"/>
  <c r="F206" i="5"/>
  <c r="G476" i="5"/>
  <c r="G118" i="5"/>
  <c r="F430" i="5"/>
  <c r="G454" i="5"/>
  <c r="G155" i="5"/>
  <c r="G193" i="5"/>
  <c r="G360" i="5"/>
  <c r="G284" i="5"/>
  <c r="G40" i="5"/>
  <c r="F191" i="5"/>
  <c r="G99" i="5"/>
  <c r="G491" i="5"/>
  <c r="F176" i="5"/>
  <c r="G332" i="5"/>
  <c r="F208" i="5"/>
  <c r="G184" i="5"/>
  <c r="G437" i="5"/>
  <c r="G197" i="5"/>
  <c r="F204" i="5"/>
  <c r="G258" i="5"/>
  <c r="F351" i="5"/>
  <c r="F127" i="5"/>
  <c r="F323" i="5"/>
  <c r="G162" i="5"/>
  <c r="G249" i="5"/>
  <c r="G261" i="5"/>
  <c r="F98" i="5"/>
  <c r="G263" i="5"/>
  <c r="F456" i="5"/>
  <c r="G436" i="5"/>
  <c r="G189" i="5"/>
  <c r="G364" i="5"/>
  <c r="F361" i="5"/>
  <c r="F65" i="5"/>
  <c r="G333" i="5"/>
  <c r="F91" i="5"/>
  <c r="F23" i="5"/>
  <c r="F40" i="5"/>
  <c r="G84" i="5"/>
  <c r="G119" i="5"/>
  <c r="G300" i="5"/>
  <c r="G501" i="5"/>
  <c r="G355" i="5"/>
  <c r="G338" i="5"/>
  <c r="F174" i="5"/>
  <c r="G471" i="5"/>
  <c r="F498" i="5"/>
  <c r="F202" i="5"/>
  <c r="G129" i="5"/>
  <c r="G388" i="5"/>
  <c r="F240" i="5"/>
  <c r="F111" i="5"/>
  <c r="F411" i="5"/>
  <c r="G400" i="5"/>
  <c r="F81" i="5"/>
  <c r="G376" i="5"/>
  <c r="G156" i="5"/>
  <c r="F365" i="5"/>
  <c r="F479" i="5"/>
  <c r="G438" i="5"/>
  <c r="F181" i="5"/>
  <c r="G237" i="5"/>
  <c r="F234" i="5"/>
  <c r="G211" i="5"/>
  <c r="F146" i="5"/>
  <c r="F153" i="5"/>
  <c r="F142" i="5"/>
  <c r="F149" i="5"/>
  <c r="G401" i="5"/>
  <c r="F74" i="5"/>
  <c r="G229" i="5"/>
  <c r="F402" i="5"/>
  <c r="F333" i="5"/>
  <c r="G19" i="5"/>
  <c r="F28" i="5"/>
  <c r="F454" i="5"/>
  <c r="F29" i="5"/>
  <c r="G341" i="5"/>
  <c r="F18" i="5"/>
  <c r="F25" i="5"/>
  <c r="F345" i="5"/>
  <c r="F21" i="5"/>
  <c r="F380" i="5"/>
  <c r="F252" i="5"/>
  <c r="G443" i="5"/>
  <c r="F429" i="5"/>
  <c r="F352" i="5"/>
  <c r="G71" i="5"/>
  <c r="G50" i="5"/>
  <c r="F250" i="5"/>
  <c r="F457" i="5"/>
  <c r="F372" i="5"/>
  <c r="F279" i="5"/>
  <c r="G92" i="5"/>
  <c r="F408" i="5"/>
  <c r="F311" i="5"/>
  <c r="F412" i="5"/>
  <c r="F342" i="5"/>
  <c r="G167" i="5"/>
  <c r="F319" i="5"/>
  <c r="G265" i="5"/>
  <c r="F452" i="5"/>
  <c r="F156" i="5"/>
  <c r="F257" i="5"/>
  <c r="F55" i="5"/>
  <c r="F197" i="5"/>
  <c r="F51" i="5"/>
  <c r="F193" i="5"/>
  <c r="F231" i="5"/>
  <c r="F47" i="5"/>
  <c r="F335" i="5"/>
  <c r="F423" i="5"/>
  <c r="F386" i="5"/>
  <c r="F185" i="5"/>
  <c r="G362" i="5"/>
  <c r="F341" i="5"/>
  <c r="G274" i="5"/>
  <c r="G309" i="5"/>
  <c r="F394" i="5"/>
  <c r="F348" i="5"/>
  <c r="G267" i="5"/>
  <c r="G202" i="5"/>
  <c r="G203" i="5"/>
  <c r="F455" i="5"/>
  <c r="G175" i="5"/>
  <c r="F354" i="5"/>
  <c r="F96" i="5"/>
  <c r="G29" i="5"/>
  <c r="F79" i="5"/>
  <c r="G412" i="5"/>
  <c r="G31" i="5"/>
  <c r="G212" i="5"/>
  <c r="F225" i="5"/>
  <c r="F83" i="5"/>
  <c r="F401" i="5"/>
  <c r="F472" i="5"/>
  <c r="F248" i="5"/>
  <c r="G228" i="5"/>
  <c r="G489" i="5"/>
  <c r="G389" i="5"/>
  <c r="F468" i="5"/>
  <c r="G251" i="5"/>
  <c r="F264" i="5"/>
  <c r="G480" i="5"/>
  <c r="G207" i="5"/>
  <c r="F464" i="5"/>
  <c r="G255" i="5"/>
  <c r="F268" i="5"/>
  <c r="F469" i="5"/>
  <c r="G168" i="5"/>
  <c r="F460" i="5"/>
  <c r="F5" i="5"/>
  <c r="G259" i="5"/>
  <c r="F94" i="5"/>
  <c r="G10" i="5"/>
  <c r="G457" i="5"/>
  <c r="G246" i="5"/>
  <c r="F309" i="5"/>
  <c r="F169" i="5"/>
  <c r="G85" i="5"/>
  <c r="G339" i="5"/>
  <c r="F282" i="5"/>
  <c r="F180" i="5"/>
  <c r="F491" i="5"/>
  <c r="F43" i="5"/>
  <c r="G294" i="5"/>
  <c r="G406" i="5"/>
  <c r="G210" i="5"/>
  <c r="F490" i="5"/>
  <c r="F447" i="5"/>
  <c r="G479" i="5"/>
  <c r="F107" i="5"/>
  <c r="F481" i="5"/>
  <c r="G297" i="5"/>
  <c r="G144" i="5"/>
  <c r="F493" i="5"/>
  <c r="G52" i="5"/>
  <c r="G125" i="5"/>
  <c r="G342" i="5"/>
  <c r="G302" i="5"/>
  <c r="F444" i="5"/>
  <c r="G275" i="5"/>
  <c r="F256" i="5"/>
  <c r="G416" i="5"/>
  <c r="G270" i="5"/>
  <c r="F440" i="5"/>
  <c r="G279" i="5"/>
  <c r="F292" i="5"/>
  <c r="F405" i="5"/>
  <c r="G405" i="5"/>
  <c r="F436" i="5"/>
  <c r="G283" i="5"/>
  <c r="F296" i="5"/>
  <c r="G393" i="5"/>
  <c r="F385" i="5"/>
  <c r="F400" i="5"/>
  <c r="G319" i="5"/>
  <c r="F300" i="5"/>
  <c r="F216" i="5"/>
  <c r="F362" i="5"/>
  <c r="F428" i="5"/>
  <c r="F37" i="5"/>
  <c r="G291" i="5"/>
  <c r="F126" i="5"/>
  <c r="G42" i="5"/>
  <c r="F373" i="5"/>
  <c r="G183" i="5"/>
  <c r="G245" i="5"/>
  <c r="G200" i="5"/>
  <c r="G117" i="5"/>
  <c r="F34" i="5"/>
  <c r="G343" i="5"/>
  <c r="F243" i="5"/>
  <c r="G325" i="5"/>
  <c r="G260" i="5"/>
  <c r="G346" i="5"/>
  <c r="F347" i="5"/>
  <c r="G250" i="5"/>
  <c r="F314" i="5"/>
  <c r="F220" i="5"/>
  <c r="F134" i="5"/>
  <c r="F238" i="5"/>
  <c r="G242" i="5"/>
  <c r="F387" i="5"/>
  <c r="G80" i="5"/>
  <c r="F211" i="5"/>
  <c r="F461" i="5"/>
  <c r="G440" i="5"/>
  <c r="G411" i="5"/>
  <c r="F113" i="5"/>
  <c r="F284" i="5"/>
  <c r="F263" i="5"/>
  <c r="F286" i="5"/>
  <c r="F222" i="5"/>
  <c r="F53" i="5"/>
  <c r="G65" i="5"/>
  <c r="F46" i="5"/>
  <c r="G231" i="5"/>
  <c r="F278" i="5"/>
  <c r="G150" i="5"/>
  <c r="F57" i="5"/>
  <c r="G69" i="5"/>
  <c r="F82" i="5"/>
  <c r="G373" i="5"/>
  <c r="F270" i="5"/>
  <c r="G142" i="5"/>
  <c r="F93" i="5"/>
  <c r="G73" i="5"/>
  <c r="F86" i="5"/>
  <c r="G98" i="5"/>
  <c r="G176" i="5"/>
  <c r="G353" i="5"/>
  <c r="F199" i="5"/>
  <c r="G127" i="5"/>
  <c r="F97" i="5"/>
  <c r="G109" i="5"/>
  <c r="F90" i="5"/>
  <c r="G102" i="5"/>
  <c r="F445" i="5"/>
  <c r="G286" i="5"/>
  <c r="F318" i="5"/>
  <c r="F360" i="5"/>
  <c r="F116" i="5"/>
  <c r="F133" i="5"/>
  <c r="G49" i="5"/>
  <c r="F304" i="5"/>
  <c r="G221" i="5"/>
  <c r="G138" i="5"/>
  <c r="F350" i="5"/>
  <c r="G318" i="5"/>
  <c r="F424" i="5"/>
  <c r="G451" i="5"/>
  <c r="F24" i="5"/>
  <c r="F41" i="5"/>
  <c r="G295" i="5"/>
  <c r="F213" i="5"/>
  <c r="F130" i="5"/>
  <c r="G46" i="5"/>
  <c r="F218" i="5"/>
  <c r="F438" i="5"/>
  <c r="G390" i="5"/>
  <c r="G363" i="5"/>
  <c r="F226" i="5"/>
  <c r="F173" i="5"/>
  <c r="F355" i="5"/>
  <c r="F151" i="5"/>
  <c r="F297" i="5"/>
  <c r="F442" i="5"/>
  <c r="G394" i="5"/>
  <c r="G367" i="5"/>
  <c r="G222" i="5"/>
  <c r="F422" i="5"/>
  <c r="F379" i="5"/>
  <c r="F45" i="5"/>
  <c r="G120" i="5"/>
  <c r="G474" i="5"/>
  <c r="F143" i="5"/>
  <c r="F212" i="5"/>
  <c r="F164" i="5"/>
  <c r="F483" i="5"/>
  <c r="F484" i="5"/>
  <c r="F370" i="5"/>
  <c r="G243" i="5"/>
  <c r="F38" i="5"/>
  <c r="G472" i="5"/>
  <c r="G500" i="5"/>
  <c r="G262" i="5"/>
  <c r="F293" i="5"/>
  <c r="G208" i="5"/>
  <c r="F42" i="5"/>
  <c r="G86" i="5"/>
  <c r="G488" i="5"/>
  <c r="F417" i="5"/>
  <c r="F223" i="5"/>
  <c r="F504" i="5"/>
  <c r="F85" i="5"/>
  <c r="G97" i="5"/>
  <c r="F110" i="5"/>
  <c r="G90" i="5"/>
  <c r="F477" i="5"/>
  <c r="G461" i="5"/>
  <c r="F215" i="5"/>
  <c r="F8" i="5"/>
  <c r="F121" i="5"/>
  <c r="G101" i="5"/>
  <c r="F114" i="5"/>
  <c r="G126" i="5"/>
  <c r="G465" i="5"/>
  <c r="G452" i="5"/>
  <c r="G143" i="5"/>
  <c r="F12" i="5"/>
  <c r="F125" i="5"/>
  <c r="G137" i="5"/>
  <c r="F118" i="5"/>
  <c r="G130" i="5"/>
  <c r="G369" i="5"/>
  <c r="F441" i="5"/>
  <c r="G128" i="5"/>
  <c r="F48" i="5"/>
  <c r="F129" i="5"/>
  <c r="G141" i="5"/>
  <c r="F154" i="5"/>
  <c r="G134" i="5"/>
  <c r="F358" i="5"/>
  <c r="G429" i="5"/>
  <c r="F254" i="5"/>
  <c r="F317" i="5"/>
  <c r="G8" i="5"/>
  <c r="F165" i="5"/>
  <c r="G81" i="5"/>
  <c r="G335" i="5"/>
  <c r="G252" i="5"/>
  <c r="F35" i="5"/>
  <c r="F449" i="5"/>
  <c r="G432" i="5"/>
  <c r="F392" i="5"/>
  <c r="G419" i="5"/>
  <c r="F56" i="5"/>
  <c r="F73" i="5"/>
  <c r="F327" i="5"/>
  <c r="G244" i="5"/>
  <c r="F162" i="5"/>
  <c r="G78" i="5"/>
  <c r="F289" i="5"/>
  <c r="F470" i="5"/>
  <c r="G422" i="5"/>
  <c r="F395" i="5"/>
  <c r="G194" i="5"/>
  <c r="G16" i="5"/>
  <c r="G139" i="5"/>
  <c r="F119" i="5"/>
  <c r="G11" i="5"/>
  <c r="F474" i="5"/>
  <c r="G426" i="5"/>
  <c r="F399" i="5"/>
  <c r="G190" i="5"/>
  <c r="G441" i="5"/>
  <c r="G115" i="5"/>
  <c r="F31" i="5"/>
  <c r="F249" i="5"/>
  <c r="G331" i="5"/>
  <c r="G77" i="5"/>
  <c r="F161" i="5"/>
  <c r="G504" i="5"/>
  <c r="F325" i="5"/>
  <c r="F262" i="5"/>
  <c r="G354" i="5"/>
  <c r="G380" i="5"/>
  <c r="G247" i="5"/>
  <c r="G66" i="5"/>
  <c r="F150" i="5"/>
  <c r="G232" i="5"/>
  <c r="G315" i="5"/>
  <c r="F61" i="5"/>
  <c r="F44" i="5"/>
  <c r="G431" i="5"/>
  <c r="F404" i="5"/>
  <c r="F200" i="5"/>
  <c r="F381" i="5"/>
  <c r="F87" i="5"/>
  <c r="G304" i="5"/>
  <c r="F50" i="5"/>
  <c r="G133" i="5"/>
  <c r="G216" i="5"/>
  <c r="G60" i="5"/>
  <c r="F214" i="5"/>
  <c r="G151" i="5"/>
  <c r="G4" i="5"/>
  <c r="G428" i="5"/>
  <c r="F393" i="5"/>
  <c r="G122" i="5"/>
  <c r="G205" i="5"/>
  <c r="F288" i="5"/>
  <c r="G33" i="5"/>
  <c r="F117" i="5"/>
  <c r="F100" i="5"/>
  <c r="G375" i="5"/>
  <c r="F349" i="5"/>
  <c r="F473" i="5"/>
  <c r="F497" i="5"/>
  <c r="G425" i="5"/>
  <c r="G22" i="5"/>
  <c r="F106" i="5"/>
  <c r="F189" i="5"/>
  <c r="G271" i="5"/>
  <c r="F17" i="5"/>
  <c r="G166" i="5"/>
  <c r="G27" i="5"/>
  <c r="F480" i="5"/>
  <c r="G496" i="5"/>
  <c r="G310" i="5"/>
  <c r="G417" i="5"/>
  <c r="F397" i="5"/>
  <c r="G449" i="5"/>
  <c r="G204" i="5"/>
  <c r="F230" i="5"/>
  <c r="G359" i="5"/>
  <c r="G386" i="5"/>
  <c r="F434" i="5"/>
  <c r="F210" i="5"/>
  <c r="G336" i="5"/>
  <c r="F70" i="5"/>
  <c r="G301" i="5"/>
  <c r="G235" i="5"/>
  <c r="G290" i="5"/>
  <c r="G366" i="5"/>
  <c r="G334" i="5"/>
  <c r="F421" i="5"/>
  <c r="G18" i="5"/>
  <c r="F337" i="5"/>
  <c r="G164" i="5"/>
  <c r="G219" i="5"/>
  <c r="F258" i="5"/>
  <c r="G313" i="5"/>
  <c r="G447" i="5"/>
  <c r="F147" i="5"/>
  <c r="F443" i="5"/>
  <c r="G470" i="5"/>
  <c r="F168" i="5"/>
  <c r="F321" i="5"/>
  <c r="F439" i="5"/>
  <c r="F375" i="5"/>
  <c r="G498" i="5"/>
  <c r="F10" i="5"/>
  <c r="G93" i="5"/>
  <c r="F177" i="5"/>
  <c r="G20" i="5"/>
  <c r="G348" i="5"/>
  <c r="F294" i="5"/>
  <c r="G397" i="5"/>
  <c r="G421" i="5"/>
  <c r="G350" i="5"/>
  <c r="G408" i="5"/>
  <c r="G385" i="5"/>
  <c r="G23" i="5"/>
  <c r="G292" i="5"/>
  <c r="F329" i="5"/>
  <c r="G180" i="5"/>
  <c r="F235" i="5"/>
  <c r="G337" i="5"/>
  <c r="F471" i="5"/>
  <c r="G59" i="5"/>
  <c r="F139" i="5"/>
  <c r="F451" i="5"/>
  <c r="G478" i="5"/>
  <c r="G15" i="5"/>
  <c r="F203" i="5"/>
  <c r="G370" i="5"/>
  <c r="G55" i="5"/>
  <c r="F175" i="5"/>
  <c r="F415" i="5"/>
  <c r="G442" i="5"/>
  <c r="F458" i="5"/>
  <c r="G328" i="5"/>
  <c r="F152" i="5"/>
  <c r="G299" i="5"/>
  <c r="F242" i="5"/>
  <c r="F344" i="5"/>
  <c r="G374" i="5"/>
  <c r="F390" i="5"/>
  <c r="G103" i="5"/>
  <c r="G266" i="5"/>
  <c r="G453" i="5"/>
  <c r="G384" i="5"/>
  <c r="G38" i="5"/>
  <c r="F122" i="5"/>
  <c r="F205" i="5"/>
  <c r="G287" i="5"/>
  <c r="F33" i="5"/>
  <c r="F16" i="5"/>
  <c r="G459" i="5"/>
  <c r="F432" i="5"/>
  <c r="F366" i="5"/>
  <c r="G456" i="5"/>
  <c r="F59" i="5"/>
  <c r="G276" i="5"/>
  <c r="F22" i="5"/>
  <c r="G105" i="5"/>
  <c r="G188" i="5"/>
  <c r="G32" i="5"/>
  <c r="F269" i="5"/>
  <c r="F207" i="5"/>
  <c r="G152" i="5"/>
  <c r="F239" i="5"/>
  <c r="G468" i="5"/>
  <c r="G94" i="5"/>
  <c r="F178" i="5"/>
  <c r="F260" i="5"/>
  <c r="G5" i="5"/>
  <c r="F89" i="5"/>
  <c r="F72" i="5"/>
  <c r="G403" i="5"/>
  <c r="F376" i="5"/>
  <c r="G396" i="5"/>
  <c r="G239" i="5"/>
  <c r="F501" i="5"/>
  <c r="F332" i="5"/>
  <c r="F78" i="5"/>
  <c r="G161" i="5"/>
  <c r="F244" i="5"/>
  <c r="G88" i="5"/>
  <c r="G158" i="5"/>
  <c r="G503" i="5"/>
  <c r="F476" i="5"/>
  <c r="F485" i="5"/>
  <c r="G278" i="5"/>
  <c r="F15" i="5"/>
  <c r="F233" i="5"/>
  <c r="F316" i="5"/>
  <c r="G61" i="5"/>
  <c r="F145" i="5"/>
  <c r="F128" i="5"/>
  <c r="G379" i="5"/>
  <c r="F353" i="5"/>
  <c r="G484" i="5"/>
  <c r="G254" i="5"/>
  <c r="F437" i="5"/>
  <c r="F287" i="5"/>
  <c r="F224" i="5"/>
  <c r="F160" i="5"/>
  <c r="F75" i="5"/>
  <c r="F487" i="5"/>
  <c r="G83" i="5"/>
  <c r="F172" i="5"/>
  <c r="F274" i="5"/>
  <c r="G148" i="5"/>
  <c r="G174" i="5"/>
  <c r="F171" i="5"/>
  <c r="F419" i="5"/>
  <c r="G446" i="5"/>
  <c r="F494" i="5"/>
  <c r="G136" i="5"/>
  <c r="F482" i="5"/>
  <c r="F13" i="5"/>
  <c r="G206" i="5"/>
  <c r="F383" i="5"/>
  <c r="G410" i="5"/>
  <c r="F426" i="5"/>
  <c r="F265" i="5"/>
  <c r="G179" i="5"/>
  <c r="F217" i="5"/>
  <c r="G277" i="5"/>
  <c r="F283" i="5"/>
  <c r="F338" i="5"/>
  <c r="G358" i="5"/>
  <c r="F60" i="5"/>
  <c r="F450" i="5"/>
  <c r="F306" i="5"/>
  <c r="F138" i="5"/>
  <c r="F221" i="5"/>
  <c r="G303" i="5"/>
  <c r="F49" i="5"/>
  <c r="F32" i="5"/>
  <c r="G475" i="5"/>
  <c r="F448" i="5"/>
  <c r="G409" i="5"/>
  <c r="G497" i="5"/>
  <c r="F4" i="5"/>
  <c r="G481" i="5"/>
  <c r="F192" i="5"/>
  <c r="G48" i="5"/>
  <c r="G198" i="5"/>
  <c r="F391" i="5"/>
  <c r="G418" i="5"/>
  <c r="F466" i="5"/>
  <c r="F281" i="5"/>
  <c r="G75" i="5"/>
  <c r="G153" i="5"/>
  <c r="G269" i="5"/>
  <c r="F299" i="5"/>
  <c r="G351" i="5"/>
  <c r="F398" i="5"/>
  <c r="G135" i="5"/>
  <c r="G223" i="5"/>
  <c r="F102" i="5"/>
  <c r="G305" i="5"/>
  <c r="G227" i="5"/>
  <c r="G282" i="5"/>
  <c r="F322" i="5"/>
  <c r="F388" i="5"/>
  <c r="F420" i="5"/>
  <c r="F115" i="5"/>
  <c r="F475" i="5"/>
  <c r="G502" i="5"/>
  <c r="F148" i="5"/>
  <c r="F187" i="5"/>
  <c r="F246" i="5"/>
  <c r="F425" i="5"/>
  <c r="F486" i="5"/>
  <c r="G104" i="5"/>
  <c r="F183" i="5"/>
  <c r="G237" i="27"/>
  <c r="F53" i="27"/>
  <c r="G26" i="27"/>
  <c r="F21" i="27"/>
  <c r="F16" i="27"/>
  <c r="F57" i="27"/>
  <c r="F214" i="27"/>
  <c r="G38" i="27"/>
  <c r="G250" i="27"/>
  <c r="G206" i="27"/>
  <c r="G94" i="27"/>
  <c r="G81" i="27"/>
  <c r="F76" i="27"/>
  <c r="G70" i="27"/>
  <c r="G58" i="27"/>
  <c r="G42" i="27"/>
  <c r="G4" i="27"/>
  <c r="G22" i="27"/>
  <c r="F89" i="27"/>
  <c r="F184" i="27"/>
  <c r="F145" i="27"/>
  <c r="F81" i="27"/>
  <c r="F52" i="27"/>
  <c r="F36" i="27"/>
  <c r="G30" i="27"/>
  <c r="F25" i="27"/>
  <c r="F20" i="27"/>
  <c r="G9" i="27"/>
  <c r="G86" i="27"/>
  <c r="G62" i="27"/>
  <c r="F41" i="27"/>
  <c r="G17" i="27"/>
  <c r="F49" i="27"/>
  <c r="F240" i="27"/>
  <c r="G196" i="27"/>
  <c r="F113" i="27"/>
  <c r="F45" i="27"/>
  <c r="F29" i="27"/>
  <c r="G13" i="27"/>
  <c r="F8" i="27"/>
  <c r="G49" i="27"/>
  <c r="G33" i="27"/>
  <c r="F7" i="27"/>
  <c r="G65" i="27"/>
  <c r="F253" i="27"/>
  <c r="F209" i="27"/>
  <c r="F105" i="27"/>
  <c r="F73" i="27"/>
  <c r="F61" i="27"/>
  <c r="G126" i="27"/>
  <c r="G78" i="27"/>
  <c r="F44" i="27"/>
  <c r="F12" i="27"/>
  <c r="G194" i="27"/>
  <c r="F232" i="27"/>
  <c r="F245" i="27"/>
  <c r="G160" i="27"/>
  <c r="G50" i="27"/>
  <c r="F97" i="27"/>
  <c r="G224" i="27"/>
  <c r="F224" i="27"/>
  <c r="F194" i="27"/>
  <c r="F160" i="27"/>
  <c r="G131" i="27"/>
  <c r="G99" i="27"/>
  <c r="G67" i="27"/>
  <c r="G35" i="27"/>
  <c r="G6" i="27"/>
  <c r="G210" i="27"/>
  <c r="G130" i="27"/>
  <c r="G239" i="27"/>
  <c r="G208" i="27"/>
  <c r="G175" i="27"/>
  <c r="F139" i="27"/>
  <c r="F107" i="27"/>
  <c r="F75" i="27"/>
  <c r="F43" i="27"/>
  <c r="G11" i="27"/>
  <c r="F154" i="27"/>
  <c r="F252" i="27"/>
  <c r="G223" i="27"/>
  <c r="F183" i="27"/>
  <c r="G154" i="27"/>
  <c r="G125" i="27"/>
  <c r="G93" i="27"/>
  <c r="G61" i="27"/>
  <c r="G29" i="27"/>
  <c r="G185" i="27"/>
  <c r="F85" i="27"/>
  <c r="G230" i="27"/>
  <c r="F200" i="27"/>
  <c r="G174" i="27"/>
  <c r="F138" i="27"/>
  <c r="F106" i="27"/>
  <c r="F74" i="27"/>
  <c r="F42" i="27"/>
  <c r="G10" i="27"/>
  <c r="G209" i="27"/>
  <c r="F140" i="27"/>
  <c r="F243" i="27"/>
  <c r="F207" i="27"/>
  <c r="G179" i="27"/>
  <c r="G153" i="27"/>
  <c r="G124" i="27"/>
  <c r="G92" i="27"/>
  <c r="G60" i="27"/>
  <c r="G28" i="27"/>
  <c r="F222" i="27"/>
  <c r="F153" i="27"/>
  <c r="F92" i="27"/>
  <c r="F137" i="27"/>
  <c r="F33" i="27"/>
  <c r="G211" i="27"/>
  <c r="F150" i="27"/>
  <c r="F86" i="27"/>
  <c r="F236" i="27"/>
  <c r="G90" i="27"/>
  <c r="G162" i="27"/>
  <c r="G64" i="27"/>
  <c r="F109" i="27"/>
  <c r="G172" i="27"/>
  <c r="F80" i="27"/>
  <c r="F133" i="27"/>
  <c r="F190" i="27"/>
  <c r="G95" i="27"/>
  <c r="G31" i="27"/>
  <c r="F116" i="27"/>
  <c r="F169" i="27"/>
  <c r="F79" i="27"/>
  <c r="F204" i="27"/>
  <c r="G12" i="27"/>
  <c r="G54" i="27"/>
  <c r="G173" i="27"/>
  <c r="F15" i="27"/>
  <c r="G110" i="27"/>
  <c r="F250" i="27"/>
  <c r="G221" i="27"/>
  <c r="G191" i="27"/>
  <c r="G157" i="27"/>
  <c r="F126" i="27"/>
  <c r="F94" i="27"/>
  <c r="F62" i="27"/>
  <c r="F30" i="27"/>
  <c r="G246" i="27"/>
  <c r="G200" i="27"/>
  <c r="F117" i="27"/>
  <c r="F234" i="27"/>
  <c r="F203" i="27"/>
  <c r="G170" i="27"/>
  <c r="G136" i="27"/>
  <c r="G104" i="27"/>
  <c r="G72" i="27"/>
  <c r="G40" i="27"/>
  <c r="F6" i="27"/>
  <c r="F141" i="27"/>
  <c r="G249" i="27"/>
  <c r="G218" i="27"/>
  <c r="G180" i="27"/>
  <c r="F152" i="27"/>
  <c r="F120" i="27"/>
  <c r="F88" i="27"/>
  <c r="F56" i="27"/>
  <c r="F24" i="27"/>
  <c r="G177" i="27"/>
  <c r="F77" i="27"/>
  <c r="F225" i="27"/>
  <c r="G197" i="27"/>
  <c r="G169" i="27"/>
  <c r="G135" i="27"/>
  <c r="G103" i="27"/>
  <c r="G71" i="27"/>
  <c r="G39" i="27"/>
  <c r="F5" i="27"/>
  <c r="G199" i="27"/>
  <c r="G129" i="27"/>
  <c r="F238" i="27"/>
  <c r="G204" i="27"/>
  <c r="F174" i="27"/>
  <c r="F151" i="27"/>
  <c r="F119" i="27"/>
  <c r="F87" i="27"/>
  <c r="F55" i="27"/>
  <c r="F23" i="27"/>
  <c r="G219" i="27"/>
  <c r="F148" i="27"/>
  <c r="F84" i="27"/>
  <c r="F54" i="27"/>
  <c r="F226" i="27"/>
  <c r="G128" i="27"/>
  <c r="G32" i="27"/>
  <c r="G241" i="27"/>
  <c r="F144" i="27"/>
  <c r="F48" i="27"/>
  <c r="G251" i="27"/>
  <c r="G161" i="27"/>
  <c r="G63" i="27"/>
  <c r="F179" i="27"/>
  <c r="F230" i="27"/>
  <c r="F143" i="27"/>
  <c r="F47" i="27"/>
  <c r="F132" i="27"/>
  <c r="G118" i="27"/>
  <c r="G25" i="27"/>
  <c r="G73" i="27"/>
  <c r="G229" i="27"/>
  <c r="F28" i="27"/>
  <c r="F129" i="27"/>
  <c r="G247" i="27"/>
  <c r="G216" i="27"/>
  <c r="G186" i="27"/>
  <c r="F155" i="27"/>
  <c r="G123" i="27"/>
  <c r="G91" i="27"/>
  <c r="G59" i="27"/>
  <c r="G27" i="27"/>
  <c r="F241" i="27"/>
  <c r="G190" i="27"/>
  <c r="F101" i="27"/>
  <c r="G231" i="27"/>
  <c r="G198" i="27"/>
  <c r="F165" i="27"/>
  <c r="F131" i="27"/>
  <c r="F99" i="27"/>
  <c r="F67" i="27"/>
  <c r="F35" i="27"/>
  <c r="F249" i="27"/>
  <c r="G122" i="27"/>
  <c r="F244" i="27"/>
  <c r="F213" i="27"/>
  <c r="F175" i="27"/>
  <c r="G149" i="27"/>
  <c r="G117" i="27"/>
  <c r="G85" i="27"/>
  <c r="G53" i="27"/>
  <c r="G21" i="27"/>
  <c r="G164" i="27"/>
  <c r="F69" i="27"/>
  <c r="F220" i="27"/>
  <c r="G195" i="27"/>
  <c r="F164" i="27"/>
  <c r="F130" i="27"/>
  <c r="F98" i="27"/>
  <c r="F66" i="27"/>
  <c r="F34" i="27"/>
  <c r="G253" i="27"/>
  <c r="F192" i="27"/>
  <c r="F124" i="27"/>
  <c r="G235" i="27"/>
  <c r="F202" i="27"/>
  <c r="G171" i="27"/>
  <c r="G148" i="27"/>
  <c r="G116" i="27"/>
  <c r="G84" i="27"/>
  <c r="G52" i="27"/>
  <c r="G20" i="27"/>
  <c r="G214" i="27"/>
  <c r="G137" i="27"/>
  <c r="G34" i="27"/>
  <c r="G242" i="27"/>
  <c r="G142" i="27"/>
  <c r="F242" i="27"/>
  <c r="F181" i="27"/>
  <c r="F118" i="27"/>
  <c r="F22" i="27"/>
  <c r="F172" i="27"/>
  <c r="F191" i="27"/>
  <c r="G96" i="27"/>
  <c r="F223" i="27"/>
  <c r="F208" i="27"/>
  <c r="F112" i="27"/>
  <c r="G16" i="27"/>
  <c r="F215" i="27"/>
  <c r="G127" i="27"/>
  <c r="F248" i="27"/>
  <c r="F197" i="27"/>
  <c r="F111" i="27"/>
  <c r="G15" i="27"/>
  <c r="G150" i="27"/>
  <c r="G57" i="27"/>
  <c r="G89" i="27"/>
  <c r="F68" i="27"/>
  <c r="F37" i="27"/>
  <c r="G155" i="27"/>
  <c r="F237" i="27"/>
  <c r="F206" i="27"/>
  <c r="G178" i="27"/>
  <c r="G147" i="27"/>
  <c r="G115" i="27"/>
  <c r="G83" i="27"/>
  <c r="G51" i="27"/>
  <c r="G19" i="27"/>
  <c r="G233" i="27"/>
  <c r="F159" i="27"/>
  <c r="F254" i="27"/>
  <c r="F221" i="27"/>
  <c r="G188" i="27"/>
  <c r="F157" i="27"/>
  <c r="F123" i="27"/>
  <c r="F91" i="27"/>
  <c r="F59" i="27"/>
  <c r="F27" i="27"/>
  <c r="F218" i="27"/>
  <c r="G98" i="27"/>
  <c r="F239" i="27"/>
  <c r="G205" i="27"/>
  <c r="F170" i="27"/>
  <c r="G141" i="27"/>
  <c r="G109" i="27"/>
  <c r="G77" i="27"/>
  <c r="G45" i="27"/>
  <c r="F11" i="27"/>
  <c r="F125" i="27"/>
  <c r="F246" i="27"/>
  <c r="G212" i="27"/>
  <c r="G187" i="27"/>
  <c r="G156" i="27"/>
  <c r="F122" i="27"/>
  <c r="F90" i="27"/>
  <c r="F58" i="27"/>
  <c r="F26" i="27"/>
  <c r="G245" i="27"/>
  <c r="F171" i="27"/>
  <c r="F108" i="27"/>
  <c r="G227" i="27"/>
  <c r="F195" i="27"/>
  <c r="G166" i="27"/>
  <c r="G140" i="27"/>
  <c r="G108" i="27"/>
  <c r="G76" i="27"/>
  <c r="G44" i="27"/>
  <c r="F10" i="27"/>
  <c r="G189" i="27"/>
  <c r="G121" i="27"/>
  <c r="F176" i="27"/>
  <c r="G18" i="27"/>
  <c r="G181" i="27"/>
  <c r="F201" i="27"/>
  <c r="G139" i="27"/>
  <c r="G75" i="27"/>
  <c r="G14" i="27"/>
  <c r="F247" i="27"/>
  <c r="G183" i="27"/>
  <c r="F147" i="27"/>
  <c r="F83" i="27"/>
  <c r="F19" i="27"/>
  <c r="G74" i="27"/>
  <c r="G193" i="27"/>
  <c r="G133" i="27"/>
  <c r="G69" i="27"/>
  <c r="F228" i="27"/>
  <c r="G238" i="27"/>
  <c r="G182" i="27"/>
  <c r="F114" i="27"/>
  <c r="F50" i="27"/>
  <c r="G232" i="27"/>
  <c r="F251" i="27"/>
  <c r="F187" i="27"/>
  <c r="G132" i="27"/>
  <c r="G68" i="27"/>
  <c r="F235" i="27"/>
  <c r="G105" i="27"/>
  <c r="F163" i="27"/>
  <c r="G66" i="27"/>
  <c r="G102" i="27"/>
  <c r="G5" i="27"/>
  <c r="G46" i="27"/>
  <c r="G168" i="27"/>
  <c r="G234" i="27"/>
  <c r="G203" i="27"/>
  <c r="F173" i="27"/>
  <c r="F142" i="27"/>
  <c r="F110" i="27"/>
  <c r="F78" i="27"/>
  <c r="F46" i="27"/>
  <c r="F17" i="27"/>
  <c r="G225" i="27"/>
  <c r="F149" i="27"/>
  <c r="G252" i="27"/>
  <c r="F216" i="27"/>
  <c r="F186" i="27"/>
  <c r="G152" i="27"/>
  <c r="G120" i="27"/>
  <c r="G88" i="27"/>
  <c r="G56" i="27"/>
  <c r="G24" i="27"/>
  <c r="F193" i="27"/>
  <c r="G82" i="27"/>
  <c r="G236" i="27"/>
  <c r="F198" i="27"/>
  <c r="G167" i="27"/>
  <c r="F136" i="27"/>
  <c r="F104" i="27"/>
  <c r="F72" i="27"/>
  <c r="F40" i="27"/>
  <c r="G8" i="27"/>
  <c r="G114" i="27"/>
  <c r="G243" i="27"/>
  <c r="F210" i="27"/>
  <c r="F185" i="27"/>
  <c r="G151" i="27"/>
  <c r="G119" i="27"/>
  <c r="G87" i="27"/>
  <c r="G55" i="27"/>
  <c r="G23" i="27"/>
  <c r="G240" i="27"/>
  <c r="G163" i="27"/>
  <c r="G97" i="27"/>
  <c r="G222" i="27"/>
  <c r="G192" i="27"/>
  <c r="F161" i="27"/>
  <c r="F135" i="27"/>
  <c r="F103" i="27"/>
  <c r="F71" i="27"/>
  <c r="F39" i="27"/>
  <c r="G7" i="27"/>
  <c r="G184" i="27"/>
  <c r="G113" i="27"/>
  <c r="F189" i="27"/>
  <c r="F121" i="27"/>
  <c r="F60" i="27"/>
  <c r="F229" i="27"/>
  <c r="F168" i="27"/>
  <c r="G107" i="27"/>
  <c r="G43" i="27"/>
  <c r="G220" i="27"/>
  <c r="G146" i="27"/>
  <c r="G213" i="27"/>
  <c r="F115" i="27"/>
  <c r="F51" i="27"/>
  <c r="F180" i="27"/>
  <c r="F231" i="27"/>
  <c r="F162" i="27"/>
  <c r="G101" i="27"/>
  <c r="G37" i="27"/>
  <c r="G106" i="27"/>
  <c r="G207" i="27"/>
  <c r="F146" i="27"/>
  <c r="F82" i="27"/>
  <c r="F18" i="27"/>
  <c r="F158" i="27"/>
  <c r="G217" i="27"/>
  <c r="G158" i="27"/>
  <c r="G100" i="27"/>
  <c r="G36" i="27"/>
  <c r="G176" i="27"/>
  <c r="F219" i="27"/>
  <c r="G165" i="27"/>
  <c r="G244" i="27"/>
  <c r="F167" i="27"/>
  <c r="F32" i="27"/>
  <c r="G79" i="27"/>
  <c r="F156" i="27"/>
  <c r="G41" i="27"/>
  <c r="F217" i="27"/>
  <c r="G138" i="27"/>
  <c r="F100" i="27"/>
  <c r="G201" i="27"/>
  <c r="F134" i="27"/>
  <c r="F211" i="27"/>
  <c r="G254" i="27"/>
  <c r="F205" i="27"/>
  <c r="G47" i="27"/>
  <c r="F127" i="27"/>
  <c r="F70" i="27"/>
  <c r="F233" i="27"/>
  <c r="F196" i="27"/>
  <c r="G134" i="27"/>
  <c r="F102" i="27"/>
  <c r="F178" i="27"/>
  <c r="G228" i="27"/>
  <c r="F93" i="27"/>
  <c r="F13" i="27"/>
  <c r="F95" i="27"/>
  <c r="G144" i="27"/>
  <c r="F188" i="27"/>
  <c r="F63" i="27"/>
  <c r="F14" i="27"/>
  <c r="F65" i="27"/>
  <c r="F38" i="27"/>
  <c r="G112" i="27"/>
  <c r="G159" i="27"/>
  <c r="G202" i="27"/>
  <c r="G145" i="27"/>
  <c r="F31" i="27"/>
  <c r="G111" i="27"/>
  <c r="F199" i="27"/>
  <c r="H199" i="27" s="1"/>
  <c r="I199" i="27" s="1"/>
  <c r="F9" i="27"/>
  <c r="G80" i="27"/>
  <c r="F128" i="27"/>
  <c r="F177" i="27"/>
  <c r="G248" i="27"/>
  <c r="F227" i="27"/>
  <c r="H227" i="27" s="1"/>
  <c r="I227" i="27" s="1"/>
  <c r="G226" i="27"/>
  <c r="G215" i="27"/>
  <c r="G48" i="27"/>
  <c r="F96" i="27"/>
  <c r="G143" i="27"/>
  <c r="F212" i="27"/>
  <c r="F166" i="27"/>
  <c r="F64" i="27"/>
  <c r="F182" i="27"/>
  <c r="H212" i="27" l="1"/>
  <c r="I212" i="27" s="1"/>
  <c r="H50" i="27"/>
  <c r="I50" i="27" s="1"/>
  <c r="H18" i="27"/>
  <c r="I18" i="27" s="1"/>
  <c r="H235" i="27"/>
  <c r="I235" i="27" s="1"/>
  <c r="H180" i="27"/>
  <c r="I180" i="27" s="1"/>
  <c r="H164" i="5"/>
  <c r="I164" i="5" s="1"/>
  <c r="H62" i="27"/>
  <c r="I62" i="27" s="1"/>
  <c r="H63" i="27"/>
  <c r="I63" i="27" s="1"/>
  <c r="H156" i="27"/>
  <c r="I156" i="27" s="1"/>
  <c r="H58" i="27"/>
  <c r="I58" i="27" s="1"/>
  <c r="H172" i="27"/>
  <c r="I172" i="27" s="1"/>
  <c r="H191" i="27"/>
  <c r="I191" i="27" s="1"/>
  <c r="H309" i="5"/>
  <c r="I309" i="5" s="1"/>
  <c r="H171" i="27"/>
  <c r="I171" i="27" s="1"/>
  <c r="H102" i="27"/>
  <c r="I102" i="27" s="1"/>
  <c r="H46" i="27"/>
  <c r="I46" i="27" s="1"/>
  <c r="H449" i="5"/>
  <c r="I449" i="5" s="1"/>
  <c r="H42" i="27"/>
  <c r="I42" i="27" s="1"/>
  <c r="G19" i="8"/>
  <c r="G12" i="8"/>
  <c r="H23" i="8"/>
  <c r="H22" i="8"/>
  <c r="H16" i="8"/>
  <c r="H24" i="8"/>
  <c r="G24" i="8"/>
  <c r="G4" i="8"/>
  <c r="H17" i="8"/>
  <c r="H18" i="8"/>
  <c r="G18" i="8"/>
  <c r="G23" i="8"/>
  <c r="H15" i="28"/>
  <c r="G20" i="8"/>
  <c r="H14" i="8"/>
  <c r="H12" i="8"/>
  <c r="G12" i="28"/>
  <c r="H27" i="8"/>
  <c r="G27" i="8"/>
  <c r="G15" i="8"/>
  <c r="G13" i="8"/>
  <c r="H9" i="28"/>
  <c r="H21" i="8"/>
  <c r="G8" i="28"/>
  <c r="H25" i="8"/>
  <c r="G26" i="8"/>
  <c r="G25" i="8"/>
  <c r="H19" i="8"/>
  <c r="G16" i="8"/>
  <c r="G17" i="8"/>
  <c r="G9" i="28"/>
  <c r="H7" i="28"/>
  <c r="G15" i="28"/>
  <c r="H11" i="28"/>
  <c r="H5" i="28"/>
  <c r="H26" i="8"/>
  <c r="G10" i="28"/>
  <c r="G21" i="8"/>
  <c r="H13" i="8"/>
  <c r="G14" i="28"/>
  <c r="G6" i="28"/>
  <c r="H6" i="28"/>
  <c r="G7" i="28"/>
  <c r="H8" i="28"/>
  <c r="H13" i="28"/>
  <c r="G14" i="8"/>
  <c r="H20" i="8"/>
  <c r="H14" i="28"/>
  <c r="H10" i="28"/>
  <c r="H16" i="28"/>
  <c r="G5" i="28"/>
  <c r="G13" i="28"/>
  <c r="G4" i="28"/>
  <c r="G22" i="8"/>
  <c r="H15" i="8"/>
  <c r="H4" i="8"/>
  <c r="H4" i="28"/>
  <c r="H12" i="28"/>
  <c r="G16" i="28"/>
  <c r="G11" i="28"/>
  <c r="H253" i="27"/>
  <c r="I253" i="27" s="1"/>
  <c r="H453" i="5"/>
  <c r="I453" i="5" s="1"/>
  <c r="H438" i="5"/>
  <c r="I438" i="5" s="1"/>
  <c r="H145" i="5"/>
  <c r="I145" i="5" s="1"/>
  <c r="G195" i="5"/>
  <c r="H429" i="5"/>
  <c r="I429" i="5" s="1"/>
  <c r="H305" i="5"/>
  <c r="I305" i="5" s="1"/>
  <c r="H10" i="5"/>
  <c r="I10" i="5" s="1"/>
  <c r="H362" i="5"/>
  <c r="I362" i="5" s="1"/>
  <c r="G460" i="5"/>
  <c r="H460" i="5" s="1"/>
  <c r="I460" i="5" s="1"/>
  <c r="F462" i="5"/>
  <c r="F196" i="5"/>
  <c r="H196" i="5" s="1"/>
  <c r="I196" i="5" s="1"/>
  <c r="F188" i="5"/>
  <c r="H188" i="5" s="1"/>
  <c r="I188" i="5" s="1"/>
  <c r="G44" i="5"/>
  <c r="H44" i="5" s="1"/>
  <c r="I44" i="5" s="1"/>
  <c r="F209" i="5"/>
  <c r="H209" i="5" s="1"/>
  <c r="I209" i="5" s="1"/>
  <c r="G312" i="5"/>
  <c r="G308" i="5"/>
  <c r="H308" i="5" s="1"/>
  <c r="I308" i="5" s="1"/>
  <c r="G272" i="5"/>
  <c r="H272" i="5" s="1"/>
  <c r="I272" i="5" s="1"/>
  <c r="G268" i="5"/>
  <c r="H268" i="5" s="1"/>
  <c r="I268" i="5" s="1"/>
  <c r="G264" i="5"/>
  <c r="H264" i="5" s="1"/>
  <c r="I264" i="5" s="1"/>
  <c r="G298" i="5"/>
  <c r="G402" i="5"/>
  <c r="H402" i="5" s="1"/>
  <c r="I402" i="5" s="1"/>
  <c r="G108" i="5"/>
  <c r="G12" i="5"/>
  <c r="H12" i="5" s="1"/>
  <c r="I12" i="5" s="1"/>
  <c r="G177" i="5"/>
  <c r="H177" i="5" s="1"/>
  <c r="I177" i="5" s="1"/>
  <c r="G280" i="5"/>
  <c r="F245" i="5"/>
  <c r="H245" i="5" s="1"/>
  <c r="I245" i="5" s="1"/>
  <c r="F241" i="5"/>
  <c r="H241" i="5" s="1"/>
  <c r="I241" i="5" s="1"/>
  <c r="F237" i="5"/>
  <c r="H237" i="5" s="1"/>
  <c r="I237" i="5" s="1"/>
  <c r="G201" i="5"/>
  <c r="H201" i="5" s="1"/>
  <c r="I201" i="5" s="1"/>
  <c r="G47" i="5"/>
  <c r="H47" i="5" s="1"/>
  <c r="I47" i="5" s="1"/>
  <c r="G424" i="5"/>
  <c r="H424" i="5" s="1"/>
  <c r="I424" i="5" s="1"/>
  <c r="G382" i="5"/>
  <c r="F68" i="5"/>
  <c r="F179" i="5"/>
  <c r="H179" i="5" s="1"/>
  <c r="I179" i="5" s="1"/>
  <c r="G157" i="5"/>
  <c r="H157" i="5" s="1"/>
  <c r="I157" i="5" s="1"/>
  <c r="F324" i="5"/>
  <c r="G347" i="5"/>
  <c r="H347" i="5" s="1"/>
  <c r="I347" i="5" s="1"/>
  <c r="F489" i="5"/>
  <c r="H489" i="5" s="1"/>
  <c r="I489" i="5" s="1"/>
  <c r="G381" i="5"/>
  <c r="H381" i="5" s="1"/>
  <c r="I381" i="5" s="1"/>
  <c r="G281" i="5"/>
  <c r="H281" i="5" s="1"/>
  <c r="I281" i="5" s="1"/>
  <c r="G159" i="5"/>
  <c r="H159" i="5" s="1"/>
  <c r="I159" i="5" s="1"/>
  <c r="F291" i="5"/>
  <c r="H291" i="5" s="1"/>
  <c r="I291" i="5" s="1"/>
  <c r="G324" i="5"/>
  <c r="F339" i="5"/>
  <c r="H339" i="5" s="1"/>
  <c r="I339" i="5" s="1"/>
  <c r="G326" i="5"/>
  <c r="G329" i="5"/>
  <c r="H329" i="5" s="1"/>
  <c r="I329" i="5" s="1"/>
  <c r="F19" i="5"/>
  <c r="H19" i="5" s="1"/>
  <c r="I19" i="5" s="1"/>
  <c r="F58" i="5"/>
  <c r="G87" i="5"/>
  <c r="H87" i="5" s="1"/>
  <c r="I87" i="5" s="1"/>
  <c r="G107" i="5"/>
  <c r="H107" i="5" s="1"/>
  <c r="I107" i="5" s="1"/>
  <c r="G317" i="5"/>
  <c r="H317" i="5" s="1"/>
  <c r="I317" i="5" s="1"/>
  <c r="G169" i="5"/>
  <c r="H169" i="5" s="1"/>
  <c r="I169" i="5" s="1"/>
  <c r="G113" i="5"/>
  <c r="H113" i="5" s="1"/>
  <c r="I113" i="5" s="1"/>
  <c r="F195" i="5"/>
  <c r="F465" i="5"/>
  <c r="H465" i="5" s="1"/>
  <c r="I465" i="5" s="1"/>
  <c r="G316" i="5"/>
  <c r="H316" i="5" s="1"/>
  <c r="I316" i="5" s="1"/>
  <c r="F131" i="5"/>
  <c r="F414" i="5"/>
  <c r="F108" i="5"/>
  <c r="F406" i="5"/>
  <c r="H406" i="5" s="1"/>
  <c r="I406" i="5" s="1"/>
  <c r="F227" i="5"/>
  <c r="H227" i="5" s="1"/>
  <c r="I227" i="5" s="1"/>
  <c r="F261" i="5"/>
  <c r="H261" i="5" s="1"/>
  <c r="I261" i="5" s="1"/>
  <c r="G357" i="5"/>
  <c r="F503" i="5"/>
  <c r="H503" i="5" s="1"/>
  <c r="I503" i="5" s="1"/>
  <c r="G398" i="5"/>
  <c r="H398" i="5" s="1"/>
  <c r="I398" i="5" s="1"/>
  <c r="G70" i="5"/>
  <c r="H70" i="5" s="1"/>
  <c r="I70" i="5" s="1"/>
  <c r="G321" i="5"/>
  <c r="H321" i="5" s="1"/>
  <c r="I321" i="5" s="1"/>
  <c r="G365" i="5"/>
  <c r="H365" i="5" s="1"/>
  <c r="I365" i="5" s="1"/>
  <c r="F253" i="5"/>
  <c r="G110" i="5"/>
  <c r="H110" i="5" s="1"/>
  <c r="I110" i="5" s="1"/>
  <c r="F141" i="5"/>
  <c r="H141" i="5" s="1"/>
  <c r="I141" i="5" s="1"/>
  <c r="F295" i="5"/>
  <c r="H295" i="5" s="1"/>
  <c r="I295" i="5" s="1"/>
  <c r="F112" i="5"/>
  <c r="H112" i="5" s="1"/>
  <c r="I112" i="5" s="1"/>
  <c r="G191" i="5"/>
  <c r="H191" i="5" s="1"/>
  <c r="I191" i="5" s="1"/>
  <c r="F431" i="5"/>
  <c r="H431" i="5" s="1"/>
  <c r="I431" i="5" s="1"/>
  <c r="G466" i="5"/>
  <c r="H466" i="5" s="1"/>
  <c r="I466" i="5" s="1"/>
  <c r="G140" i="5"/>
  <c r="F330" i="5"/>
  <c r="H330" i="5" s="1"/>
  <c r="I330" i="5" s="1"/>
  <c r="F298" i="5"/>
  <c r="F163" i="5"/>
  <c r="H163" i="5" s="1"/>
  <c r="I163" i="5" s="1"/>
  <c r="F123" i="5"/>
  <c r="G285" i="5"/>
  <c r="G215" i="5"/>
  <c r="H215" i="5" s="1"/>
  <c r="I215" i="5" s="1"/>
  <c r="F247" i="5"/>
  <c r="H247" i="5" s="1"/>
  <c r="I247" i="5" s="1"/>
  <c r="G404" i="5"/>
  <c r="H404" i="5" s="1"/>
  <c r="I404" i="5" s="1"/>
  <c r="F135" i="5"/>
  <c r="H135" i="5" s="1"/>
  <c r="I135" i="5" s="1"/>
  <c r="G378" i="5"/>
  <c r="H378" i="5" s="1"/>
  <c r="I378" i="5" s="1"/>
  <c r="G7" i="5"/>
  <c r="F71" i="5"/>
  <c r="H71" i="5" s="1"/>
  <c r="I71" i="5" s="1"/>
  <c r="F326" i="5"/>
  <c r="F20" i="5"/>
  <c r="H20" i="5" s="1"/>
  <c r="I20" i="5" s="1"/>
  <c r="G68" i="5"/>
  <c r="G64" i="5"/>
  <c r="G28" i="5"/>
  <c r="H28" i="5" s="1"/>
  <c r="I28" i="5" s="1"/>
  <c r="G24" i="5"/>
  <c r="H24" i="5" s="1"/>
  <c r="I24" i="5" s="1"/>
  <c r="G230" i="5"/>
  <c r="H230" i="5" s="1"/>
  <c r="I230" i="5" s="1"/>
  <c r="G51" i="5"/>
  <c r="H51" i="5" s="1"/>
  <c r="I51" i="5" s="1"/>
  <c r="F186" i="5"/>
  <c r="H186" i="5" s="1"/>
  <c r="I186" i="5" s="1"/>
  <c r="F39" i="5"/>
  <c r="G420" i="5"/>
  <c r="H420" i="5" s="1"/>
  <c r="I420" i="5" s="1"/>
  <c r="G111" i="5"/>
  <c r="H111" i="5" s="1"/>
  <c r="I111" i="5" s="1"/>
  <c r="G36" i="5"/>
  <c r="H36" i="5" s="1"/>
  <c r="I36" i="5" s="1"/>
  <c r="F140" i="5"/>
  <c r="F136" i="5"/>
  <c r="H136" i="5" s="1"/>
  <c r="I136" i="5" s="1"/>
  <c r="F132" i="5"/>
  <c r="F384" i="5"/>
  <c r="H384" i="5" s="1"/>
  <c r="I384" i="5" s="1"/>
  <c r="G414" i="5"/>
  <c r="G248" i="5"/>
  <c r="H248" i="5" s="1"/>
  <c r="I248" i="5" s="1"/>
  <c r="F343" i="5"/>
  <c r="H343" i="5" s="1"/>
  <c r="I343" i="5" s="1"/>
  <c r="G199" i="5"/>
  <c r="H199" i="5" s="1"/>
  <c r="I199" i="5" s="1"/>
  <c r="G172" i="5"/>
  <c r="H172" i="5" s="1"/>
  <c r="I172" i="5" s="1"/>
  <c r="G56" i="5"/>
  <c r="H56" i="5" s="1"/>
  <c r="I56" i="5" s="1"/>
  <c r="G96" i="5"/>
  <c r="H96" i="5" s="1"/>
  <c r="I96" i="5" s="1"/>
  <c r="G147" i="5"/>
  <c r="H147" i="5" s="1"/>
  <c r="I147" i="5" s="1"/>
  <c r="F14" i="5"/>
  <c r="H14" i="5" s="1"/>
  <c r="I14" i="5" s="1"/>
  <c r="F54" i="5"/>
  <c r="G121" i="5"/>
  <c r="H121" i="5" s="1"/>
  <c r="I121" i="5" s="1"/>
  <c r="G392" i="5"/>
  <c r="H392" i="5" s="1"/>
  <c r="I392" i="5" s="1"/>
  <c r="F64" i="5"/>
  <c r="G273" i="5"/>
  <c r="G132" i="5"/>
  <c r="F413" i="5"/>
  <c r="G296" i="5"/>
  <c r="H296" i="5" s="1"/>
  <c r="I296" i="5" s="1"/>
  <c r="G463" i="5"/>
  <c r="F84" i="5"/>
  <c r="H84" i="5" s="1"/>
  <c r="I84" i="5" s="1"/>
  <c r="G154" i="5"/>
  <c r="H154" i="5" s="1"/>
  <c r="I154" i="5" s="1"/>
  <c r="F302" i="5"/>
  <c r="H302" i="5" s="1"/>
  <c r="I302" i="5" s="1"/>
  <c r="F328" i="5"/>
  <c r="H328" i="5" s="1"/>
  <c r="I328" i="5" s="1"/>
  <c r="G192" i="5"/>
  <c r="H192" i="5" s="1"/>
  <c r="I192" i="5" s="1"/>
  <c r="F88" i="5"/>
  <c r="H88" i="5" s="1"/>
  <c r="I88" i="5" s="1"/>
  <c r="G473" i="5"/>
  <c r="H473" i="5" s="1"/>
  <c r="I473" i="5" s="1"/>
  <c r="G217" i="5"/>
  <c r="H217" i="5" s="1"/>
  <c r="I217" i="5" s="1"/>
  <c r="F120" i="5"/>
  <c r="H120" i="5" s="1"/>
  <c r="I120" i="5" s="1"/>
  <c r="G314" i="5"/>
  <c r="H314" i="5" s="1"/>
  <c r="I314" i="5" s="1"/>
  <c r="G253" i="5"/>
  <c r="G67" i="5"/>
  <c r="G458" i="5"/>
  <c r="H458" i="5" s="1"/>
  <c r="I458" i="5" s="1"/>
  <c r="G37" i="5"/>
  <c r="H37" i="5" s="1"/>
  <c r="I37" i="5" s="1"/>
  <c r="F357" i="5"/>
  <c r="G149" i="5"/>
  <c r="H149" i="5" s="1"/>
  <c r="I149" i="5" s="1"/>
  <c r="F495" i="5"/>
  <c r="H495" i="5" s="1"/>
  <c r="I495" i="5" s="1"/>
  <c r="F109" i="5"/>
  <c r="H109" i="5" s="1"/>
  <c r="I109" i="5" s="1"/>
  <c r="G95" i="5"/>
  <c r="H95" i="5" s="1"/>
  <c r="I95" i="5" s="1"/>
  <c r="F403" i="5"/>
  <c r="H403" i="5" s="1"/>
  <c r="I403" i="5" s="1"/>
  <c r="G35" i="5"/>
  <c r="H35" i="5" s="1"/>
  <c r="I35" i="5" s="1"/>
  <c r="F67" i="5"/>
  <c r="F301" i="5"/>
  <c r="H301" i="5" s="1"/>
  <c r="I301" i="5" s="1"/>
  <c r="G131" i="5"/>
  <c r="F336" i="5"/>
  <c r="H336" i="5" s="1"/>
  <c r="I336" i="5" s="1"/>
  <c r="F492" i="5"/>
  <c r="F144" i="5"/>
  <c r="H144" i="5" s="1"/>
  <c r="I144" i="5" s="1"/>
  <c r="F280" i="5"/>
  <c r="F488" i="5"/>
  <c r="H488" i="5" s="1"/>
  <c r="I488" i="5" s="1"/>
  <c r="G445" i="5"/>
  <c r="H445" i="5" s="1"/>
  <c r="I445" i="5" s="1"/>
  <c r="F396" i="5"/>
  <c r="H396" i="5" s="1"/>
  <c r="I396" i="5" s="1"/>
  <c r="G368" i="5"/>
  <c r="F382" i="5"/>
  <c r="G323" i="5"/>
  <c r="H323" i="5" s="1"/>
  <c r="I323" i="5" s="1"/>
  <c r="F7" i="5"/>
  <c r="G62" i="5"/>
  <c r="H62" i="5" s="1"/>
  <c r="I62" i="5" s="1"/>
  <c r="G58" i="5"/>
  <c r="G54" i="5"/>
  <c r="G482" i="5"/>
  <c r="H482" i="5" s="1"/>
  <c r="I482" i="5" s="1"/>
  <c r="F194" i="5"/>
  <c r="H194" i="5" s="1"/>
  <c r="I194" i="5" s="1"/>
  <c r="F407" i="5"/>
  <c r="G288" i="5"/>
  <c r="H288" i="5" s="1"/>
  <c r="I288" i="5" s="1"/>
  <c r="G444" i="5"/>
  <c r="H444" i="5" s="1"/>
  <c r="I444" i="5" s="1"/>
  <c r="G455" i="5"/>
  <c r="H455" i="5" s="1"/>
  <c r="I455" i="5" s="1"/>
  <c r="F364" i="5"/>
  <c r="H364" i="5" s="1"/>
  <c r="I364" i="5" s="1"/>
  <c r="F368" i="5"/>
  <c r="G371" i="5"/>
  <c r="H371" i="5" s="1"/>
  <c r="I371" i="5" s="1"/>
  <c r="G407" i="5"/>
  <c r="F334" i="5"/>
  <c r="H334" i="5" s="1"/>
  <c r="I334" i="5" s="1"/>
  <c r="F266" i="5"/>
  <c r="H266" i="5" s="1"/>
  <c r="I266" i="5" s="1"/>
  <c r="F275" i="5"/>
  <c r="H275" i="5" s="1"/>
  <c r="I275" i="5" s="1"/>
  <c r="G256" i="5"/>
  <c r="H256" i="5" s="1"/>
  <c r="I256" i="5" s="1"/>
  <c r="G492" i="5"/>
  <c r="G487" i="5"/>
  <c r="H487" i="5" s="1"/>
  <c r="I487" i="5" s="1"/>
  <c r="G395" i="5"/>
  <c r="H395" i="5" s="1"/>
  <c r="I395" i="5" s="1"/>
  <c r="G399" i="5"/>
  <c r="H399" i="5" s="1"/>
  <c r="I399" i="5" s="1"/>
  <c r="G435" i="5"/>
  <c r="H435" i="5" s="1"/>
  <c r="I435" i="5" s="1"/>
  <c r="G439" i="5"/>
  <c r="H439" i="5" s="1"/>
  <c r="I439" i="5" s="1"/>
  <c r="F303" i="5"/>
  <c r="H303" i="5" s="1"/>
  <c r="I303" i="5" s="1"/>
  <c r="F273" i="5"/>
  <c r="G178" i="5"/>
  <c r="H178" i="5" s="1"/>
  <c r="I178" i="5" s="1"/>
  <c r="F416" i="5"/>
  <c r="H416" i="5" s="1"/>
  <c r="I416" i="5" s="1"/>
  <c r="F104" i="5"/>
  <c r="H104" i="5" s="1"/>
  <c r="I104" i="5" s="1"/>
  <c r="G146" i="5"/>
  <c r="H146" i="5" s="1"/>
  <c r="I146" i="5" s="1"/>
  <c r="F320" i="5"/>
  <c r="G327" i="5"/>
  <c r="H327" i="5" s="1"/>
  <c r="I327" i="5" s="1"/>
  <c r="F167" i="5"/>
  <c r="H167" i="5" s="1"/>
  <c r="I167" i="5" s="1"/>
  <c r="G477" i="5"/>
  <c r="H477" i="5" s="1"/>
  <c r="I477" i="5" s="1"/>
  <c r="G372" i="5"/>
  <c r="H372" i="5" s="1"/>
  <c r="I372" i="5" s="1"/>
  <c r="G413" i="5"/>
  <c r="G499" i="5"/>
  <c r="F271" i="5"/>
  <c r="H271" i="5" s="1"/>
  <c r="I271" i="5" s="1"/>
  <c r="F236" i="5"/>
  <c r="H236" i="5" s="1"/>
  <c r="I236" i="5" s="1"/>
  <c r="F255" i="5"/>
  <c r="H255" i="5" s="1"/>
  <c r="I255" i="5" s="1"/>
  <c r="F170" i="5"/>
  <c r="H170" i="5" s="1"/>
  <c r="I170" i="5" s="1"/>
  <c r="G344" i="5"/>
  <c r="H344" i="5" s="1"/>
  <c r="I344" i="5" s="1"/>
  <c r="G41" i="5"/>
  <c r="H41" i="5" s="1"/>
  <c r="I41" i="5" s="1"/>
  <c r="G17" i="5"/>
  <c r="H17" i="5" s="1"/>
  <c r="I17" i="5" s="1"/>
  <c r="F359" i="5"/>
  <c r="H359" i="5" s="1"/>
  <c r="I359" i="5" s="1"/>
  <c r="G39" i="5"/>
  <c r="G485" i="5"/>
  <c r="H485" i="5" s="1"/>
  <c r="I485" i="5" s="1"/>
  <c r="G185" i="5"/>
  <c r="H185" i="5" s="1"/>
  <c r="I185" i="5" s="1"/>
  <c r="G21" i="5"/>
  <c r="H21" i="5" s="1"/>
  <c r="I21" i="5" s="1"/>
  <c r="G311" i="5"/>
  <c r="H311" i="5" s="1"/>
  <c r="I311" i="5" s="1"/>
  <c r="F369" i="5"/>
  <c r="H369" i="5" s="1"/>
  <c r="I369" i="5" s="1"/>
  <c r="G53" i="5"/>
  <c r="H53" i="5" s="1"/>
  <c r="I53" i="5" s="1"/>
  <c r="F463" i="5"/>
  <c r="G25" i="5"/>
  <c r="H25" i="5" s="1"/>
  <c r="I25" i="5" s="1"/>
  <c r="F101" i="5"/>
  <c r="H101" i="5" s="1"/>
  <c r="I101" i="5" s="1"/>
  <c r="G57" i="5"/>
  <c r="H57" i="5" s="1"/>
  <c r="I57" i="5" s="1"/>
  <c r="G464" i="5"/>
  <c r="H464" i="5" s="1"/>
  <c r="I464" i="5" s="1"/>
  <c r="G423" i="5"/>
  <c r="H423" i="5" s="1"/>
  <c r="I423" i="5" s="1"/>
  <c r="G320" i="5"/>
  <c r="F312" i="5"/>
  <c r="F285" i="5"/>
  <c r="F9" i="5"/>
  <c r="H9" i="5" s="1"/>
  <c r="I9" i="5" s="1"/>
  <c r="F307" i="5"/>
  <c r="H307" i="5" s="1"/>
  <c r="I307" i="5" s="1"/>
  <c r="F80" i="5"/>
  <c r="H80" i="5" s="1"/>
  <c r="I80" i="5" s="1"/>
  <c r="F346" i="5"/>
  <c r="H346" i="5" s="1"/>
  <c r="I346" i="5" s="1"/>
  <c r="F166" i="5"/>
  <c r="H166" i="5" s="1"/>
  <c r="I166" i="5" s="1"/>
  <c r="G462" i="5"/>
  <c r="F500" i="5"/>
  <c r="H500" i="5" s="1"/>
  <c r="I500" i="5" s="1"/>
  <c r="F190" i="5"/>
  <c r="H190" i="5" s="1"/>
  <c r="I190" i="5" s="1"/>
  <c r="G100" i="5"/>
  <c r="H100" i="5" s="1"/>
  <c r="I100" i="5" s="1"/>
  <c r="G182" i="5"/>
  <c r="H182" i="5" s="1"/>
  <c r="I182" i="5" s="1"/>
  <c r="G306" i="5"/>
  <c r="H306" i="5" s="1"/>
  <c r="I306" i="5" s="1"/>
  <c r="F459" i="5"/>
  <c r="H459" i="5" s="1"/>
  <c r="I459" i="5" s="1"/>
  <c r="F232" i="5"/>
  <c r="H232" i="5" s="1"/>
  <c r="I232" i="5" s="1"/>
  <c r="G114" i="5"/>
  <c r="H114" i="5" s="1"/>
  <c r="I114" i="5" s="1"/>
  <c r="F499" i="5"/>
  <c r="F66" i="5"/>
  <c r="H66" i="5" s="1"/>
  <c r="I66" i="5" s="1"/>
  <c r="H82" i="5"/>
  <c r="I82" i="5" s="1"/>
  <c r="F184" i="5"/>
  <c r="H184" i="5" s="1"/>
  <c r="I184" i="5" s="1"/>
  <c r="G123" i="5"/>
  <c r="F4" i="27"/>
  <c r="H4" i="27" s="1"/>
  <c r="I4" i="27" s="1"/>
  <c r="H471" i="5"/>
  <c r="I471" i="5" s="1"/>
  <c r="H194" i="27"/>
  <c r="I194" i="27" s="1"/>
  <c r="H340" i="5"/>
  <c r="I340" i="5" s="1"/>
  <c r="H377" i="5"/>
  <c r="I377" i="5" s="1"/>
  <c r="H297" i="5"/>
  <c r="I297" i="5" s="1"/>
  <c r="H79" i="5"/>
  <c r="I79" i="5" s="1"/>
  <c r="H74" i="5"/>
  <c r="I74" i="5" s="1"/>
  <c r="H126" i="5"/>
  <c r="I126" i="5" s="1"/>
  <c r="H155" i="5"/>
  <c r="I155" i="5" s="1"/>
  <c r="H490" i="5"/>
  <c r="I490" i="5" s="1"/>
  <c r="H116" i="5"/>
  <c r="I116" i="5" s="1"/>
  <c r="H387" i="5"/>
  <c r="I387" i="5" s="1"/>
  <c r="H405" i="5"/>
  <c r="I405" i="5" s="1"/>
  <c r="H257" i="5"/>
  <c r="I257" i="5" s="1"/>
  <c r="H65" i="5"/>
  <c r="I65" i="5" s="1"/>
  <c r="H129" i="27"/>
  <c r="I129" i="27" s="1"/>
  <c r="H206" i="5"/>
  <c r="I206" i="5" s="1"/>
  <c r="H187" i="5"/>
  <c r="I187" i="5" s="1"/>
  <c r="H446" i="5"/>
  <c r="I446" i="5" s="1"/>
  <c r="H456" i="5"/>
  <c r="I456" i="5" s="1"/>
  <c r="H175" i="5"/>
  <c r="I175" i="5" s="1"/>
  <c r="H393" i="5"/>
  <c r="I393" i="5" s="1"/>
  <c r="H162" i="5"/>
  <c r="I162" i="5" s="1"/>
  <c r="H358" i="5"/>
  <c r="I358" i="5" s="1"/>
  <c r="H410" i="5"/>
  <c r="I410" i="5" s="1"/>
  <c r="H332" i="5"/>
  <c r="I332" i="5" s="1"/>
  <c r="H18" i="5"/>
  <c r="I18" i="5" s="1"/>
  <c r="H315" i="5"/>
  <c r="I315" i="5" s="1"/>
  <c r="H134" i="5"/>
  <c r="I134" i="5" s="1"/>
  <c r="H34" i="5"/>
  <c r="I34" i="5" s="1"/>
  <c r="H436" i="5"/>
  <c r="I436" i="5" s="1"/>
  <c r="H345" i="5"/>
  <c r="I345" i="5" s="1"/>
  <c r="H454" i="5"/>
  <c r="I454" i="5" s="1"/>
  <c r="H240" i="5"/>
  <c r="I240" i="5" s="1"/>
  <c r="H99" i="5"/>
  <c r="I99" i="5" s="1"/>
  <c r="H43" i="5"/>
  <c r="I43" i="5" s="1"/>
  <c r="H69" i="5"/>
  <c r="I69" i="5" s="1"/>
  <c r="H220" i="5"/>
  <c r="I220" i="5" s="1"/>
  <c r="H433" i="5"/>
  <c r="I433" i="5" s="1"/>
  <c r="H105" i="5"/>
  <c r="I105" i="5" s="1"/>
  <c r="H496" i="5"/>
  <c r="I496" i="5" s="1"/>
  <c r="H103" i="5"/>
  <c r="I103" i="5" s="1"/>
  <c r="H331" i="5"/>
  <c r="I331" i="5" s="1"/>
  <c r="H208" i="5"/>
  <c r="I208" i="5" s="1"/>
  <c r="H270" i="5"/>
  <c r="I270" i="5" s="1"/>
  <c r="H250" i="5"/>
  <c r="I250" i="5" s="1"/>
  <c r="H174" i="5"/>
  <c r="I174" i="5" s="1"/>
  <c r="H388" i="5"/>
  <c r="I388" i="5" s="1"/>
  <c r="H409" i="5"/>
  <c r="I409" i="5" s="1"/>
  <c r="H451" i="5"/>
  <c r="I451" i="5" s="1"/>
  <c r="H348" i="5"/>
  <c r="I348" i="5" s="1"/>
  <c r="H11" i="5"/>
  <c r="I11" i="5" s="1"/>
  <c r="H289" i="5"/>
  <c r="I289" i="5" s="1"/>
  <c r="H483" i="5"/>
  <c r="I483" i="5" s="1"/>
  <c r="H213" i="5"/>
  <c r="I213" i="5" s="1"/>
  <c r="H238" i="5"/>
  <c r="I238" i="5" s="1"/>
  <c r="H319" i="5"/>
  <c r="I319" i="5" s="1"/>
  <c r="H52" i="5"/>
  <c r="I52" i="5" s="1"/>
  <c r="H251" i="5"/>
  <c r="I251" i="5" s="1"/>
  <c r="H72" i="5"/>
  <c r="I72" i="5" s="1"/>
  <c r="H168" i="5"/>
  <c r="I168" i="5" s="1"/>
  <c r="H119" i="5"/>
  <c r="I119" i="5" s="1"/>
  <c r="H376" i="5"/>
  <c r="I376" i="5" s="1"/>
  <c r="H228" i="5"/>
  <c r="I228" i="5" s="1"/>
  <c r="H153" i="5"/>
  <c r="I153" i="5" s="1"/>
  <c r="H476" i="5"/>
  <c r="I476" i="5" s="1"/>
  <c r="H106" i="5"/>
  <c r="I106" i="5" s="1"/>
  <c r="H335" i="5"/>
  <c r="I335" i="5" s="1"/>
  <c r="H233" i="5"/>
  <c r="I233" i="5" s="1"/>
  <c r="H293" i="5"/>
  <c r="I293" i="5" s="1"/>
  <c r="H351" i="5"/>
  <c r="I351" i="5" s="1"/>
  <c r="H391" i="5"/>
  <c r="I391" i="5" s="1"/>
  <c r="H448" i="5"/>
  <c r="I448" i="5" s="1"/>
  <c r="H450" i="5"/>
  <c r="I450" i="5" s="1"/>
  <c r="H374" i="5"/>
  <c r="I374" i="5" s="1"/>
  <c r="H31" i="5"/>
  <c r="I31" i="5" s="1"/>
  <c r="H440" i="5"/>
  <c r="I440" i="5" s="1"/>
  <c r="H102" i="5"/>
  <c r="I102" i="5" s="1"/>
  <c r="H115" i="5"/>
  <c r="I115" i="5" s="1"/>
  <c r="H223" i="5"/>
  <c r="I223" i="5" s="1"/>
  <c r="H158" i="5"/>
  <c r="I158" i="5" s="1"/>
  <c r="H128" i="5"/>
  <c r="I128" i="5" s="1"/>
  <c r="H221" i="5"/>
  <c r="I221" i="5" s="1"/>
  <c r="H386" i="5"/>
  <c r="I386" i="5" s="1"/>
  <c r="H124" i="5"/>
  <c r="I124" i="5" s="1"/>
  <c r="H59" i="5"/>
  <c r="I59" i="5" s="1"/>
  <c r="H139" i="5"/>
  <c r="I139" i="5" s="1"/>
  <c r="H122" i="5"/>
  <c r="I122" i="5" s="1"/>
  <c r="H133" i="5"/>
  <c r="I133" i="5" s="1"/>
  <c r="H226" i="5"/>
  <c r="I226" i="5" s="1"/>
  <c r="H205" i="5"/>
  <c r="I205" i="5" s="1"/>
  <c r="H385" i="5"/>
  <c r="I385" i="5" s="1"/>
  <c r="H397" i="5"/>
  <c r="I397" i="5" s="1"/>
  <c r="H76" i="5"/>
  <c r="I76" i="5" s="1"/>
  <c r="H48" i="5"/>
  <c r="I48" i="5" s="1"/>
  <c r="H137" i="5"/>
  <c r="I137" i="5" s="1"/>
  <c r="H210" i="5"/>
  <c r="I210" i="5" s="1"/>
  <c r="H380" i="5"/>
  <c r="I380" i="5" s="1"/>
  <c r="H494" i="5"/>
  <c r="I494" i="5" s="1"/>
  <c r="H148" i="5"/>
  <c r="I148" i="5" s="1"/>
  <c r="H218" i="5"/>
  <c r="I218" i="5" s="1"/>
  <c r="H486" i="5"/>
  <c r="I486" i="5" s="1"/>
  <c r="H214" i="5"/>
  <c r="I214" i="5" s="1"/>
  <c r="H77" i="5"/>
  <c r="I77" i="5" s="1"/>
  <c r="H97" i="5"/>
  <c r="I97" i="5" s="1"/>
  <c r="H203" i="5"/>
  <c r="I203" i="5" s="1"/>
  <c r="H40" i="5"/>
  <c r="I40" i="5" s="1"/>
  <c r="H434" i="5"/>
  <c r="I434" i="5" s="1"/>
  <c r="H276" i="5"/>
  <c r="I276" i="5" s="1"/>
  <c r="H27" i="5"/>
  <c r="I27" i="5" s="1"/>
  <c r="H216" i="5"/>
  <c r="I216" i="5" s="1"/>
  <c r="H129" i="5"/>
  <c r="I129" i="5" s="1"/>
  <c r="H173" i="5"/>
  <c r="I173" i="5" s="1"/>
  <c r="H231" i="5"/>
  <c r="I231" i="5" s="1"/>
  <c r="H212" i="5"/>
  <c r="I212" i="5" s="1"/>
  <c r="H412" i="5"/>
  <c r="I412" i="5" s="1"/>
  <c r="H98" i="5"/>
  <c r="I98" i="5" s="1"/>
  <c r="H6" i="5"/>
  <c r="I6" i="5" s="1"/>
  <c r="H478" i="5"/>
  <c r="I478" i="5" s="1"/>
  <c r="H277" i="5"/>
  <c r="I277" i="5" s="1"/>
  <c r="H259" i="5"/>
  <c r="I259" i="5" s="1"/>
  <c r="H198" i="5"/>
  <c r="I198" i="5" s="1"/>
  <c r="H89" i="5"/>
  <c r="I89" i="5" s="1"/>
  <c r="H338" i="5"/>
  <c r="I338" i="5" s="1"/>
  <c r="H383" i="5"/>
  <c r="I383" i="5" s="1"/>
  <c r="H189" i="5"/>
  <c r="I189" i="5" s="1"/>
  <c r="H263" i="5"/>
  <c r="I263" i="5" s="1"/>
  <c r="H352" i="5"/>
  <c r="I352" i="5" s="1"/>
  <c r="H318" i="5"/>
  <c r="I318" i="5" s="1"/>
  <c r="H30" i="5"/>
  <c r="I30" i="5" s="1"/>
  <c r="H26" i="5"/>
  <c r="I26" i="5" s="1"/>
  <c r="H502" i="5"/>
  <c r="I502" i="5" s="1"/>
  <c r="H171" i="5"/>
  <c r="I171" i="5" s="1"/>
  <c r="H160" i="5"/>
  <c r="I160" i="5" s="1"/>
  <c r="H370" i="5"/>
  <c r="I370" i="5" s="1"/>
  <c r="H484" i="5"/>
  <c r="I484" i="5" s="1"/>
  <c r="H29" i="5"/>
  <c r="I29" i="5" s="1"/>
  <c r="H481" i="5"/>
  <c r="I481" i="5" s="1"/>
  <c r="H224" i="5"/>
  <c r="I224" i="5" s="1"/>
  <c r="H498" i="5"/>
  <c r="I498" i="5" s="1"/>
  <c r="H310" i="5"/>
  <c r="I310" i="5" s="1"/>
  <c r="H61" i="5"/>
  <c r="I61" i="5" s="1"/>
  <c r="H258" i="5"/>
  <c r="I258" i="5" s="1"/>
  <c r="H300" i="5"/>
  <c r="I300" i="5" s="1"/>
  <c r="H225" i="5"/>
  <c r="I225" i="5" s="1"/>
  <c r="H193" i="5"/>
  <c r="I193" i="5" s="1"/>
  <c r="H234" i="5"/>
  <c r="I234" i="5" s="1"/>
  <c r="H361" i="5"/>
  <c r="I361" i="5" s="1"/>
  <c r="H55" i="5"/>
  <c r="I55" i="5" s="1"/>
  <c r="H408" i="5"/>
  <c r="I408" i="5" s="1"/>
  <c r="H93" i="5"/>
  <c r="I93" i="5" s="1"/>
  <c r="H325" i="5"/>
  <c r="I325" i="5" s="1"/>
  <c r="H219" i="5"/>
  <c r="I219" i="5" s="1"/>
  <c r="H249" i="5"/>
  <c r="I249" i="5" s="1"/>
  <c r="H81" i="5"/>
  <c r="I81" i="5" s="1"/>
  <c r="H353" i="5"/>
  <c r="I353" i="5" s="1"/>
  <c r="H452" i="5"/>
  <c r="I452" i="5" s="1"/>
  <c r="H38" i="5"/>
  <c r="I38" i="5" s="1"/>
  <c r="H49" i="5"/>
  <c r="I49" i="5" s="1"/>
  <c r="H501" i="5"/>
  <c r="I501" i="5" s="1"/>
  <c r="H260" i="5"/>
  <c r="I260" i="5" s="1"/>
  <c r="H32" i="5"/>
  <c r="I32" i="5" s="1"/>
  <c r="H350" i="5"/>
  <c r="I350" i="5" s="1"/>
  <c r="H475" i="5"/>
  <c r="I475" i="5" s="1"/>
  <c r="H73" i="5"/>
  <c r="I73" i="5" s="1"/>
  <c r="H426" i="5"/>
  <c r="I426" i="5" s="1"/>
  <c r="H118" i="5"/>
  <c r="I118" i="5" s="1"/>
  <c r="H42" i="5"/>
  <c r="I42" i="5" s="1"/>
  <c r="H45" i="5"/>
  <c r="I45" i="5" s="1"/>
  <c r="H360" i="5"/>
  <c r="I360" i="5" s="1"/>
  <c r="H127" i="5"/>
  <c r="I127" i="5" s="1"/>
  <c r="H142" i="5"/>
  <c r="I142" i="5" s="1"/>
  <c r="H72" i="27"/>
  <c r="I72" i="27" s="1"/>
  <c r="H246" i="27"/>
  <c r="I246" i="27" s="1"/>
  <c r="H474" i="5"/>
  <c r="I474" i="5" s="1"/>
  <c r="H419" i="5"/>
  <c r="I419" i="5" s="1"/>
  <c r="H165" i="5"/>
  <c r="I165" i="5" s="1"/>
  <c r="H379" i="5"/>
  <c r="I379" i="5" s="1"/>
  <c r="H130" i="5"/>
  <c r="I130" i="5" s="1"/>
  <c r="H286" i="5"/>
  <c r="I286" i="5" s="1"/>
  <c r="H243" i="5"/>
  <c r="I243" i="5" s="1"/>
  <c r="H292" i="5"/>
  <c r="I292" i="5" s="1"/>
  <c r="H180" i="5"/>
  <c r="I180" i="5" s="1"/>
  <c r="H156" i="5"/>
  <c r="I156" i="5" s="1"/>
  <c r="H342" i="5"/>
  <c r="I342" i="5" s="1"/>
  <c r="H333" i="5"/>
  <c r="I333" i="5" s="1"/>
  <c r="H411" i="5"/>
  <c r="I411" i="5" s="1"/>
  <c r="H202" i="5"/>
  <c r="I202" i="5" s="1"/>
  <c r="H197" i="5"/>
  <c r="I197" i="5" s="1"/>
  <c r="H176" i="5"/>
  <c r="I176" i="5" s="1"/>
  <c r="H284" i="5"/>
  <c r="I284" i="5" s="1"/>
  <c r="H430" i="5"/>
  <c r="I430" i="5" s="1"/>
  <c r="H427" i="5"/>
  <c r="I427" i="5" s="1"/>
  <c r="H349" i="5"/>
  <c r="I349" i="5" s="1"/>
  <c r="H367" i="5"/>
  <c r="I367" i="5" s="1"/>
  <c r="H13" i="5"/>
  <c r="I13" i="5" s="1"/>
  <c r="H91" i="5"/>
  <c r="I91" i="5" s="1"/>
  <c r="H356" i="5"/>
  <c r="I356" i="5" s="1"/>
  <c r="H415" i="5"/>
  <c r="I415" i="5" s="1"/>
  <c r="H92" i="5"/>
  <c r="I92" i="5" s="1"/>
  <c r="H322" i="5"/>
  <c r="I322" i="5" s="1"/>
  <c r="H467" i="5"/>
  <c r="I467" i="5" s="1"/>
  <c r="H63" i="5"/>
  <c r="I63" i="5" s="1"/>
  <c r="H269" i="5"/>
  <c r="I269" i="5" s="1"/>
  <c r="H8" i="5"/>
  <c r="I8" i="5" s="1"/>
  <c r="H138" i="5"/>
  <c r="I138" i="5" s="1"/>
  <c r="H491" i="5"/>
  <c r="I491" i="5" s="1"/>
  <c r="H290" i="5"/>
  <c r="I290" i="5" s="1"/>
  <c r="H389" i="5"/>
  <c r="I389" i="5" s="1"/>
  <c r="H363" i="5"/>
  <c r="I363" i="5" s="1"/>
  <c r="H235" i="5"/>
  <c r="I235" i="5" s="1"/>
  <c r="H14" i="27"/>
  <c r="I14" i="27" s="1"/>
  <c r="H71" i="27"/>
  <c r="I71" i="27" s="1"/>
  <c r="H198" i="27"/>
  <c r="I198" i="27" s="1"/>
  <c r="H78" i="27"/>
  <c r="I78" i="27" s="1"/>
  <c r="H187" i="27"/>
  <c r="I187" i="27" s="1"/>
  <c r="H122" i="27"/>
  <c r="I122" i="27" s="1"/>
  <c r="H242" i="27"/>
  <c r="I242" i="27" s="1"/>
  <c r="H94" i="27"/>
  <c r="I94" i="27" s="1"/>
  <c r="H94" i="5"/>
  <c r="I94" i="5" s="1"/>
  <c r="H375" i="5"/>
  <c r="I375" i="5" s="1"/>
  <c r="H366" i="5"/>
  <c r="I366" i="5" s="1"/>
  <c r="H22" i="5"/>
  <c r="I22" i="5" s="1"/>
  <c r="H33" i="5"/>
  <c r="I33" i="5" s="1"/>
  <c r="H200" i="5"/>
  <c r="I200" i="5" s="1"/>
  <c r="H267" i="5"/>
  <c r="I267" i="5" s="1"/>
  <c r="H437" i="5"/>
  <c r="I437" i="5" s="1"/>
  <c r="H480" i="5"/>
  <c r="I480" i="5" s="1"/>
  <c r="H128" i="27"/>
  <c r="I128" i="27" s="1"/>
  <c r="H95" i="27"/>
  <c r="I95" i="27" s="1"/>
  <c r="H233" i="27"/>
  <c r="I233" i="27" s="1"/>
  <c r="H113" i="27"/>
  <c r="I113" i="27" s="1"/>
  <c r="H114" i="27"/>
  <c r="I114" i="27" s="1"/>
  <c r="H19" i="27"/>
  <c r="I19" i="27" s="1"/>
  <c r="H76" i="27"/>
  <c r="I76" i="27" s="1"/>
  <c r="H157" i="27"/>
  <c r="I157" i="27" s="1"/>
  <c r="H130" i="27"/>
  <c r="I130" i="27" s="1"/>
  <c r="H35" i="27"/>
  <c r="I35" i="27" s="1"/>
  <c r="H148" i="27"/>
  <c r="I148" i="27" s="1"/>
  <c r="H418" i="5"/>
  <c r="I418" i="5" s="1"/>
  <c r="H125" i="5"/>
  <c r="I125" i="5" s="1"/>
  <c r="H184" i="27"/>
  <c r="I184" i="27" s="1"/>
  <c r="H125" i="27"/>
  <c r="I125" i="27" s="1"/>
  <c r="H15" i="5"/>
  <c r="I15" i="5" s="1"/>
  <c r="H23" i="5"/>
  <c r="I23" i="5" s="1"/>
  <c r="H204" i="5"/>
  <c r="I204" i="5" s="1"/>
  <c r="H441" i="5"/>
  <c r="I441" i="5" s="1"/>
  <c r="H461" i="5"/>
  <c r="I461" i="5" s="1"/>
  <c r="H143" i="5"/>
  <c r="I143" i="5" s="1"/>
  <c r="H394" i="5"/>
  <c r="I394" i="5" s="1"/>
  <c r="H90" i="5"/>
  <c r="I90" i="5" s="1"/>
  <c r="H86" i="5"/>
  <c r="I86" i="5" s="1"/>
  <c r="H211" i="5"/>
  <c r="I211" i="5" s="1"/>
  <c r="H400" i="5"/>
  <c r="I400" i="5" s="1"/>
  <c r="H493" i="5"/>
  <c r="I493" i="5" s="1"/>
  <c r="H479" i="5"/>
  <c r="I479" i="5" s="1"/>
  <c r="H181" i="5"/>
  <c r="I181" i="5" s="1"/>
  <c r="H7" i="27"/>
  <c r="I7" i="27" s="1"/>
  <c r="H20" i="27"/>
  <c r="I20" i="27" s="1"/>
  <c r="H278" i="5"/>
  <c r="I278" i="5" s="1"/>
  <c r="H50" i="5"/>
  <c r="I50" i="5" s="1"/>
  <c r="H252" i="5"/>
  <c r="I252" i="5" s="1"/>
  <c r="H5" i="5"/>
  <c r="I5" i="5" s="1"/>
  <c r="H242" i="5"/>
  <c r="I242" i="5" s="1"/>
  <c r="H151" i="5"/>
  <c r="I151" i="5" s="1"/>
  <c r="H150" i="5"/>
  <c r="I150" i="5" s="1"/>
  <c r="H279" i="5"/>
  <c r="I279" i="5" s="1"/>
  <c r="H222" i="5"/>
  <c r="I222" i="5" s="1"/>
  <c r="H470" i="5"/>
  <c r="I470" i="5" s="1"/>
  <c r="H182" i="27"/>
  <c r="I182" i="27" s="1"/>
  <c r="H178" i="27"/>
  <c r="I178" i="27" s="1"/>
  <c r="H208" i="27"/>
  <c r="I208" i="27" s="1"/>
  <c r="H179" i="27"/>
  <c r="I179" i="27" s="1"/>
  <c r="H16" i="5"/>
  <c r="I16" i="5" s="1"/>
  <c r="H244" i="5"/>
  <c r="I244" i="5" s="1"/>
  <c r="H46" i="5"/>
  <c r="I46" i="5" s="1"/>
  <c r="H294" i="5"/>
  <c r="I294" i="5" s="1"/>
  <c r="H468" i="5"/>
  <c r="I468" i="5" s="1"/>
  <c r="H472" i="5"/>
  <c r="I472" i="5" s="1"/>
  <c r="H354" i="5"/>
  <c r="I354" i="5" s="1"/>
  <c r="H341" i="5"/>
  <c r="I341" i="5" s="1"/>
  <c r="H265" i="5"/>
  <c r="I265" i="5" s="1"/>
  <c r="H457" i="5"/>
  <c r="I457" i="5" s="1"/>
  <c r="H32" i="27"/>
  <c r="I32" i="27" s="1"/>
  <c r="H209" i="27"/>
  <c r="I209" i="27" s="1"/>
  <c r="H161" i="5"/>
  <c r="I161" i="5" s="1"/>
  <c r="H136" i="27"/>
  <c r="I136" i="27" s="1"/>
  <c r="H11" i="27"/>
  <c r="I11" i="27" s="1"/>
  <c r="H29" i="27"/>
  <c r="I29" i="27" s="1"/>
  <c r="H154" i="27"/>
  <c r="I154" i="27" s="1"/>
  <c r="H422" i="5"/>
  <c r="I422" i="5" s="1"/>
  <c r="H313" i="5"/>
  <c r="I313" i="5" s="1"/>
  <c r="H442" i="5"/>
  <c r="I442" i="5" s="1"/>
  <c r="H207" i="5"/>
  <c r="I207" i="5" s="1"/>
  <c r="H401" i="5"/>
  <c r="I401" i="5" s="1"/>
  <c r="H229" i="5"/>
  <c r="I229" i="5" s="1"/>
  <c r="H41" i="27"/>
  <c r="I41" i="27" s="1"/>
  <c r="H195" i="27"/>
  <c r="I195" i="27" s="1"/>
  <c r="H27" i="27"/>
  <c r="I27" i="27" s="1"/>
  <c r="H153" i="27"/>
  <c r="I153" i="27" s="1"/>
  <c r="H224" i="27"/>
  <c r="I224" i="27" s="1"/>
  <c r="H183" i="5"/>
  <c r="I183" i="5" s="1"/>
  <c r="H274" i="5"/>
  <c r="I274" i="5" s="1"/>
  <c r="H60" i="5"/>
  <c r="I60" i="5" s="1"/>
  <c r="H469" i="5"/>
  <c r="I469" i="5" s="1"/>
  <c r="H390" i="5"/>
  <c r="I390" i="5" s="1"/>
  <c r="H373" i="5"/>
  <c r="I373" i="5" s="1"/>
  <c r="H282" i="5"/>
  <c r="I282" i="5" s="1"/>
  <c r="H149" i="27"/>
  <c r="I149" i="27" s="1"/>
  <c r="H68" i="27"/>
  <c r="I68" i="27" s="1"/>
  <c r="H78" i="5"/>
  <c r="I78" i="5" s="1"/>
  <c r="H262" i="5"/>
  <c r="I262" i="5" s="1"/>
  <c r="H105" i="27"/>
  <c r="I105" i="27" s="1"/>
  <c r="H164" i="27"/>
  <c r="I164" i="27" s="1"/>
  <c r="H432" i="5"/>
  <c r="I432" i="5" s="1"/>
  <c r="H299" i="5"/>
  <c r="I299" i="5" s="1"/>
  <c r="H421" i="5"/>
  <c r="I421" i="5" s="1"/>
  <c r="H417" i="5"/>
  <c r="I417" i="5" s="1"/>
  <c r="H177" i="27"/>
  <c r="I177" i="27" s="1"/>
  <c r="H196" i="27"/>
  <c r="I196" i="27" s="1"/>
  <c r="H134" i="27"/>
  <c r="I134" i="27" s="1"/>
  <c r="H189" i="27"/>
  <c r="I189" i="27" s="1"/>
  <c r="H161" i="27"/>
  <c r="I161" i="27" s="1"/>
  <c r="H40" i="27"/>
  <c r="I40" i="27" s="1"/>
  <c r="H193" i="27"/>
  <c r="I193" i="27" s="1"/>
  <c r="H173" i="27"/>
  <c r="I173" i="27" s="1"/>
  <c r="H163" i="27"/>
  <c r="I163" i="27" s="1"/>
  <c r="H44" i="27"/>
  <c r="I44" i="27" s="1"/>
  <c r="H170" i="27"/>
  <c r="I170" i="27" s="1"/>
  <c r="H123" i="27"/>
  <c r="I123" i="27" s="1"/>
  <c r="H53" i="27"/>
  <c r="I53" i="27" s="1"/>
  <c r="H249" i="27"/>
  <c r="I249" i="27" s="1"/>
  <c r="H174" i="27"/>
  <c r="I174" i="27" s="1"/>
  <c r="H56" i="27"/>
  <c r="I56" i="27" s="1"/>
  <c r="H6" i="27"/>
  <c r="I6" i="27" s="1"/>
  <c r="H117" i="27"/>
  <c r="I117" i="27" s="1"/>
  <c r="H80" i="27"/>
  <c r="I80" i="27" s="1"/>
  <c r="H355" i="5"/>
  <c r="I355" i="5" s="1"/>
  <c r="H504" i="5"/>
  <c r="H9" i="27"/>
  <c r="I9" i="27" s="1"/>
  <c r="H16" i="27"/>
  <c r="I16" i="27" s="1"/>
  <c r="H246" i="5"/>
  <c r="I246" i="5" s="1"/>
  <c r="H83" i="5"/>
  <c r="I83" i="5" s="1"/>
  <c r="H65" i="27"/>
  <c r="I65" i="27" s="1"/>
  <c r="H82" i="27"/>
  <c r="I82" i="27" s="1"/>
  <c r="H39" i="27"/>
  <c r="I39" i="27" s="1"/>
  <c r="H52" i="27"/>
  <c r="I52" i="27" s="1"/>
  <c r="H28" i="27"/>
  <c r="I28" i="27" s="1"/>
  <c r="H85" i="5"/>
  <c r="I85" i="5" s="1"/>
  <c r="H75" i="5"/>
  <c r="I75" i="5" s="1"/>
  <c r="H283" i="5"/>
  <c r="I283" i="5" s="1"/>
  <c r="H152" i="5"/>
  <c r="I152" i="5" s="1"/>
  <c r="H447" i="5"/>
  <c r="I447" i="5" s="1"/>
  <c r="H117" i="5"/>
  <c r="I117" i="5" s="1"/>
  <c r="H38" i="27"/>
  <c r="I38" i="27" s="1"/>
  <c r="H93" i="27"/>
  <c r="I93" i="27" s="1"/>
  <c r="H185" i="27"/>
  <c r="I185" i="27" s="1"/>
  <c r="H17" i="27"/>
  <c r="I17" i="27" s="1"/>
  <c r="H57" i="27"/>
  <c r="I57" i="27" s="1"/>
  <c r="H210" i="27"/>
  <c r="I210" i="27" s="1"/>
  <c r="H425" i="5"/>
  <c r="I425" i="5" s="1"/>
  <c r="H254" i="5"/>
  <c r="I254" i="5" s="1"/>
  <c r="H287" i="5"/>
  <c r="I287" i="5" s="1"/>
  <c r="H205" i="27"/>
  <c r="I205" i="27" s="1"/>
  <c r="H36" i="27"/>
  <c r="I36" i="27" s="1"/>
  <c r="H237" i="27"/>
  <c r="I237" i="27" s="1"/>
  <c r="H145" i="27"/>
  <c r="I145" i="27" s="1"/>
  <c r="H197" i="27"/>
  <c r="I197" i="27" s="1"/>
  <c r="H443" i="5"/>
  <c r="I443" i="5" s="1"/>
  <c r="H428" i="5"/>
  <c r="I428" i="5" s="1"/>
  <c r="H304" i="5"/>
  <c r="I304" i="5" s="1"/>
  <c r="H96" i="27"/>
  <c r="I96" i="27" s="1"/>
  <c r="H13" i="27"/>
  <c r="I13" i="27" s="1"/>
  <c r="H70" i="27"/>
  <c r="I70" i="27" s="1"/>
  <c r="H100" i="27"/>
  <c r="I100" i="27" s="1"/>
  <c r="H162" i="27"/>
  <c r="I162" i="27" s="1"/>
  <c r="H104" i="27"/>
  <c r="I104" i="27" s="1"/>
  <c r="H83" i="27"/>
  <c r="I83" i="27" s="1"/>
  <c r="H239" i="27"/>
  <c r="I239" i="27" s="1"/>
  <c r="H89" i="27"/>
  <c r="I89" i="27" s="1"/>
  <c r="H215" i="27"/>
  <c r="I215" i="27" s="1"/>
  <c r="H214" i="27"/>
  <c r="I214" i="27" s="1"/>
  <c r="H241" i="27"/>
  <c r="I241" i="27" s="1"/>
  <c r="H47" i="27"/>
  <c r="I47" i="27" s="1"/>
  <c r="H238" i="27"/>
  <c r="I238" i="27" s="1"/>
  <c r="H120" i="27"/>
  <c r="I120" i="27" s="1"/>
  <c r="H250" i="27"/>
  <c r="I250" i="27" s="1"/>
  <c r="H239" i="5"/>
  <c r="I239" i="5" s="1"/>
  <c r="H497" i="5"/>
  <c r="I497" i="5" s="1"/>
  <c r="H213" i="27"/>
  <c r="I213" i="27" s="1"/>
  <c r="H165" i="27"/>
  <c r="I165" i="27" s="1"/>
  <c r="H12" i="27"/>
  <c r="I12" i="27" s="1"/>
  <c r="H64" i="27"/>
  <c r="I64" i="27" s="1"/>
  <c r="H31" i="27"/>
  <c r="I31" i="27" s="1"/>
  <c r="H110" i="27"/>
  <c r="I110" i="27" s="1"/>
  <c r="H59" i="27"/>
  <c r="I59" i="27" s="1"/>
  <c r="H337" i="5"/>
  <c r="I337" i="5" s="1"/>
  <c r="H248" i="27"/>
  <c r="I248" i="27" s="1"/>
  <c r="H101" i="27"/>
  <c r="I101" i="27" s="1"/>
  <c r="H84" i="27"/>
  <c r="I84" i="27" s="1"/>
  <c r="H204" i="27"/>
  <c r="I204" i="27" s="1"/>
  <c r="H150" i="27"/>
  <c r="I150" i="27" s="1"/>
  <c r="H183" i="27"/>
  <c r="I183" i="27" s="1"/>
  <c r="H132" i="27"/>
  <c r="I132" i="27" s="1"/>
  <c r="H79" i="27"/>
  <c r="I79" i="27" s="1"/>
  <c r="H115" i="27"/>
  <c r="I115" i="27" s="1"/>
  <c r="H60" i="27"/>
  <c r="I60" i="27" s="1"/>
  <c r="H103" i="27"/>
  <c r="I103" i="27" s="1"/>
  <c r="H186" i="27"/>
  <c r="I186" i="27" s="1"/>
  <c r="H251" i="27"/>
  <c r="I251" i="27" s="1"/>
  <c r="H109" i="27"/>
  <c r="I109" i="27" s="1"/>
  <c r="H111" i="27"/>
  <c r="I111" i="27" s="1"/>
  <c r="H223" i="27"/>
  <c r="I223" i="27" s="1"/>
  <c r="H34" i="27"/>
  <c r="I34" i="27" s="1"/>
  <c r="H244" i="27"/>
  <c r="I244" i="27" s="1"/>
  <c r="H73" i="27"/>
  <c r="I73" i="27" s="1"/>
  <c r="H226" i="27"/>
  <c r="I226" i="27" s="1"/>
  <c r="H119" i="27"/>
  <c r="I119" i="27" s="1"/>
  <c r="H203" i="27"/>
  <c r="I203" i="27" s="1"/>
  <c r="H126" i="27"/>
  <c r="I126" i="27" s="1"/>
  <c r="H190" i="27"/>
  <c r="I190" i="27" s="1"/>
  <c r="H236" i="27"/>
  <c r="I236" i="27" s="1"/>
  <c r="H222" i="27"/>
  <c r="I222" i="27" s="1"/>
  <c r="H243" i="27"/>
  <c r="I243" i="27" s="1"/>
  <c r="H75" i="27"/>
  <c r="I75" i="27" s="1"/>
  <c r="H166" i="27"/>
  <c r="I166" i="27" s="1"/>
  <c r="H188" i="27"/>
  <c r="I188" i="27" s="1"/>
  <c r="H211" i="27"/>
  <c r="I211" i="27" s="1"/>
  <c r="H121" i="27"/>
  <c r="I121" i="27" s="1"/>
  <c r="H135" i="27"/>
  <c r="I135" i="27" s="1"/>
  <c r="H8" i="27"/>
  <c r="I8" i="27" s="1"/>
  <c r="H216" i="27"/>
  <c r="I216" i="27" s="1"/>
  <c r="H142" i="27"/>
  <c r="I142" i="27" s="1"/>
  <c r="H10" i="27"/>
  <c r="I10" i="27" s="1"/>
  <c r="H108" i="27"/>
  <c r="I108" i="27" s="1"/>
  <c r="H91" i="27"/>
  <c r="I91" i="27" s="1"/>
  <c r="H66" i="27"/>
  <c r="I66" i="27" s="1"/>
  <c r="H231" i="27"/>
  <c r="I231" i="27" s="1"/>
  <c r="H155" i="27"/>
  <c r="I155" i="27" s="1"/>
  <c r="H25" i="27"/>
  <c r="I25" i="27" s="1"/>
  <c r="H54" i="27"/>
  <c r="I54" i="27" s="1"/>
  <c r="H151" i="27"/>
  <c r="I151" i="27" s="1"/>
  <c r="H24" i="27"/>
  <c r="I24" i="27" s="1"/>
  <c r="H141" i="27"/>
  <c r="I141" i="27" s="1"/>
  <c r="H234" i="27"/>
  <c r="I234" i="27" s="1"/>
  <c r="H133" i="27"/>
  <c r="I133" i="27" s="1"/>
  <c r="H86" i="27"/>
  <c r="I86" i="27" s="1"/>
  <c r="H140" i="27"/>
  <c r="I140" i="27" s="1"/>
  <c r="H200" i="27"/>
  <c r="I200" i="27" s="1"/>
  <c r="H107" i="27"/>
  <c r="I107" i="27" s="1"/>
  <c r="H97" i="27"/>
  <c r="I97" i="27" s="1"/>
  <c r="H21" i="27"/>
  <c r="I21" i="27" s="1"/>
  <c r="H201" i="27"/>
  <c r="I201" i="27" s="1"/>
  <c r="H202" i="27"/>
  <c r="I202" i="27" s="1"/>
  <c r="H48" i="27"/>
  <c r="I48" i="27" s="1"/>
  <c r="H88" i="27"/>
  <c r="I88" i="27" s="1"/>
  <c r="H85" i="27"/>
  <c r="I85" i="27" s="1"/>
  <c r="H49" i="27"/>
  <c r="I49" i="27" s="1"/>
  <c r="H139" i="27"/>
  <c r="I139" i="27" s="1"/>
  <c r="H158" i="27"/>
  <c r="I158" i="27" s="1"/>
  <c r="H26" i="27"/>
  <c r="I26" i="27" s="1"/>
  <c r="H22" i="27"/>
  <c r="I22" i="27" s="1"/>
  <c r="H67" i="27"/>
  <c r="I67" i="27" s="1"/>
  <c r="H247" i="27"/>
  <c r="I247" i="27" s="1"/>
  <c r="H144" i="27"/>
  <c r="I144" i="27" s="1"/>
  <c r="H169" i="27"/>
  <c r="I169" i="27" s="1"/>
  <c r="H33" i="27"/>
  <c r="I33" i="27" s="1"/>
  <c r="H252" i="27"/>
  <c r="I252" i="27" s="1"/>
  <c r="H245" i="27"/>
  <c r="I245" i="27" s="1"/>
  <c r="H127" i="27"/>
  <c r="I127" i="27" s="1"/>
  <c r="H168" i="27"/>
  <c r="I168" i="27" s="1"/>
  <c r="H98" i="27"/>
  <c r="I98" i="27" s="1"/>
  <c r="H221" i="27"/>
  <c r="I221" i="27" s="1"/>
  <c r="H147" i="27"/>
  <c r="I147" i="27" s="1"/>
  <c r="H118" i="27"/>
  <c r="I118" i="27" s="1"/>
  <c r="H124" i="27"/>
  <c r="I124" i="27" s="1"/>
  <c r="H99" i="27"/>
  <c r="I99" i="27" s="1"/>
  <c r="H143" i="27"/>
  <c r="I143" i="27" s="1"/>
  <c r="H23" i="27"/>
  <c r="I23" i="27" s="1"/>
  <c r="H152" i="27"/>
  <c r="I152" i="27" s="1"/>
  <c r="H30" i="27"/>
  <c r="I30" i="27" s="1"/>
  <c r="H116" i="27"/>
  <c r="I116" i="27" s="1"/>
  <c r="H137" i="27"/>
  <c r="I137" i="27" s="1"/>
  <c r="H74" i="27"/>
  <c r="I74" i="27" s="1"/>
  <c r="H160" i="27"/>
  <c r="I160" i="27" s="1"/>
  <c r="H232" i="27"/>
  <c r="I232" i="27" s="1"/>
  <c r="H37" i="27"/>
  <c r="I37" i="27" s="1"/>
  <c r="H217" i="27"/>
  <c r="I217" i="27" s="1"/>
  <c r="H219" i="27"/>
  <c r="I219" i="27" s="1"/>
  <c r="H167" i="27"/>
  <c r="I167" i="27" s="1"/>
  <c r="H228" i="27"/>
  <c r="I228" i="27" s="1"/>
  <c r="H176" i="27"/>
  <c r="I176" i="27" s="1"/>
  <c r="H90" i="27"/>
  <c r="I90" i="27" s="1"/>
  <c r="H218" i="27"/>
  <c r="I218" i="27" s="1"/>
  <c r="H254" i="27"/>
  <c r="H112" i="27"/>
  <c r="I112" i="27" s="1"/>
  <c r="H181" i="27"/>
  <c r="I181" i="27" s="1"/>
  <c r="H192" i="27"/>
  <c r="I192" i="27" s="1"/>
  <c r="H220" i="27"/>
  <c r="I220" i="27" s="1"/>
  <c r="H175" i="27"/>
  <c r="I175" i="27" s="1"/>
  <c r="H131" i="27"/>
  <c r="I131" i="27" s="1"/>
  <c r="H230" i="27"/>
  <c r="I230" i="27" s="1"/>
  <c r="H55" i="27"/>
  <c r="I55" i="27" s="1"/>
  <c r="H225" i="27"/>
  <c r="I225" i="27" s="1"/>
  <c r="H15" i="27"/>
  <c r="I15" i="27" s="1"/>
  <c r="H92" i="27"/>
  <c r="I92" i="27" s="1"/>
  <c r="H106" i="27"/>
  <c r="I106" i="27" s="1"/>
  <c r="H61" i="27"/>
  <c r="I61" i="27" s="1"/>
  <c r="H81" i="27"/>
  <c r="I81" i="27" s="1"/>
  <c r="H146" i="27"/>
  <c r="I146" i="27" s="1"/>
  <c r="H51" i="27"/>
  <c r="I51" i="27" s="1"/>
  <c r="H240" i="27"/>
  <c r="I240" i="27" s="1"/>
  <c r="H159" i="27"/>
  <c r="I159" i="27" s="1"/>
  <c r="H206" i="27"/>
  <c r="I206" i="27" s="1"/>
  <c r="H69" i="27"/>
  <c r="I69" i="27" s="1"/>
  <c r="H229" i="27"/>
  <c r="I229" i="27" s="1"/>
  <c r="H87" i="27"/>
  <c r="I87" i="27" s="1"/>
  <c r="H5" i="27"/>
  <c r="I5" i="27" s="1"/>
  <c r="H77" i="27"/>
  <c r="I77" i="27" s="1"/>
  <c r="H207" i="27"/>
  <c r="I207" i="27" s="1"/>
  <c r="H138" i="27"/>
  <c r="I138" i="27" s="1"/>
  <c r="H43" i="27"/>
  <c r="I43" i="27" s="1"/>
  <c r="H45" i="27"/>
  <c r="I45" i="27" s="1"/>
  <c r="L153" i="26" l="1"/>
  <c r="FM2" i="21" s="1"/>
  <c r="I19" i="8"/>
  <c r="J19" i="8" s="1"/>
  <c r="H39" i="5"/>
  <c r="I39" i="5" s="1"/>
  <c r="I24" i="8"/>
  <c r="J24" i="8" s="1"/>
  <c r="I16" i="8"/>
  <c r="J16" i="8" s="1"/>
  <c r="I12" i="8"/>
  <c r="J12" i="8" s="1"/>
  <c r="I23" i="8"/>
  <c r="J23" i="8" s="1"/>
  <c r="I14" i="8"/>
  <c r="J14" i="8" s="1"/>
  <c r="I21" i="8"/>
  <c r="J21" i="8" s="1"/>
  <c r="I12" i="28"/>
  <c r="J12" i="28" s="1"/>
  <c r="I7" i="28"/>
  <c r="J7" i="28" s="1"/>
  <c r="I25" i="8"/>
  <c r="J25" i="8" s="1"/>
  <c r="I27" i="8"/>
  <c r="I18" i="8"/>
  <c r="J18" i="8" s="1"/>
  <c r="I17" i="8"/>
  <c r="J17" i="8" s="1"/>
  <c r="I15" i="8"/>
  <c r="J15" i="8" s="1"/>
  <c r="I13" i="8"/>
  <c r="J13" i="8" s="1"/>
  <c r="I15" i="28"/>
  <c r="J15" i="28" s="1"/>
  <c r="I22" i="8"/>
  <c r="J22" i="8" s="1"/>
  <c r="I20" i="8"/>
  <c r="J20" i="8" s="1"/>
  <c r="I9" i="28"/>
  <c r="J9" i="28" s="1"/>
  <c r="I11" i="28"/>
  <c r="J11" i="28" s="1"/>
  <c r="I8" i="28"/>
  <c r="J8" i="28" s="1"/>
  <c r="I26" i="8"/>
  <c r="J26" i="8" s="1"/>
  <c r="I5" i="28"/>
  <c r="J5" i="28" s="1"/>
  <c r="I14" i="28"/>
  <c r="J14" i="28" s="1"/>
  <c r="I16" i="28"/>
  <c r="I6" i="28"/>
  <c r="J6" i="28" s="1"/>
  <c r="I10" i="28"/>
  <c r="J10" i="28" s="1"/>
  <c r="I13" i="28"/>
  <c r="J13" i="28" s="1"/>
  <c r="I4" i="28"/>
  <c r="J4" i="28" s="1"/>
  <c r="H273" i="5"/>
  <c r="I273" i="5" s="1"/>
  <c r="H357" i="5"/>
  <c r="I357" i="5" s="1"/>
  <c r="H7" i="5"/>
  <c r="I7" i="5" s="1"/>
  <c r="H382" i="5"/>
  <c r="I382" i="5" s="1"/>
  <c r="H64" i="5"/>
  <c r="I64" i="5" s="1"/>
  <c r="H140" i="5"/>
  <c r="I140" i="5" s="1"/>
  <c r="H195" i="5"/>
  <c r="I195" i="5" s="1"/>
  <c r="H312" i="5"/>
  <c r="I312" i="5" s="1"/>
  <c r="H68" i="5"/>
  <c r="I68" i="5" s="1"/>
  <c r="H298" i="5"/>
  <c r="I298" i="5" s="1"/>
  <c r="H67" i="5"/>
  <c r="I67" i="5" s="1"/>
  <c r="H326" i="5"/>
  <c r="I326" i="5" s="1"/>
  <c r="H132" i="5"/>
  <c r="I132" i="5" s="1"/>
  <c r="H280" i="5"/>
  <c r="I280" i="5" s="1"/>
  <c r="H131" i="5"/>
  <c r="I131" i="5" s="1"/>
  <c r="H413" i="5"/>
  <c r="I413" i="5" s="1"/>
  <c r="H123" i="5"/>
  <c r="I123" i="5" s="1"/>
  <c r="H108" i="5"/>
  <c r="I108" i="5" s="1"/>
  <c r="H58" i="5"/>
  <c r="I58" i="5" s="1"/>
  <c r="H414" i="5"/>
  <c r="I414" i="5" s="1"/>
  <c r="H368" i="5"/>
  <c r="I368" i="5" s="1"/>
  <c r="H499" i="5"/>
  <c r="I499" i="5" s="1"/>
  <c r="H54" i="5"/>
  <c r="I54" i="5" s="1"/>
  <c r="H407" i="5"/>
  <c r="I407" i="5" s="1"/>
  <c r="H253" i="5"/>
  <c r="I253" i="5" s="1"/>
  <c r="H463" i="5"/>
  <c r="I463" i="5" s="1"/>
  <c r="H492" i="5"/>
  <c r="I492" i="5" s="1"/>
  <c r="H285" i="5"/>
  <c r="I285" i="5" s="1"/>
  <c r="H462" i="5"/>
  <c r="I462" i="5" s="1"/>
  <c r="H324" i="5"/>
  <c r="I324" i="5" s="1"/>
  <c r="H320" i="5"/>
  <c r="I320" i="5" s="1"/>
  <c r="R123" i="7" l="1"/>
  <c r="D123" i="7"/>
  <c r="AK153" i="26"/>
  <c r="H7" i="56"/>
  <c r="O17" i="22"/>
  <c r="B17" i="22" s="1"/>
  <c r="E5" i="22"/>
  <c r="AE2" i="21"/>
  <c r="AD2" i="21"/>
  <c r="AC2" i="21"/>
  <c r="T2" i="21"/>
  <c r="S2" i="21"/>
  <c r="R2" i="21"/>
  <c r="Q2" i="21"/>
  <c r="H6" i="56" l="1"/>
  <c r="N2" i="21"/>
  <c r="X4" i="33"/>
  <c r="H17" i="26"/>
  <c r="CT2" i="21" s="1"/>
  <c r="X5" i="33"/>
  <c r="H18" i="26"/>
  <c r="CU2" i="21" s="1"/>
  <c r="HO2" i="21" l="1"/>
  <c r="HN2" i="21"/>
  <c r="AA2" i="21"/>
  <c r="AB2" i="21" l="1"/>
  <c r="H10" i="8" l="1"/>
  <c r="G10" i="8"/>
  <c r="H11" i="8"/>
  <c r="G11" i="8"/>
  <c r="I10" i="8" l="1"/>
  <c r="J10" i="8" s="1"/>
  <c r="I11" i="8"/>
  <c r="J11" i="8" s="1"/>
  <c r="G5" i="8"/>
  <c r="K4" i="8" l="1"/>
  <c r="K5" i="8"/>
  <c r="K8" i="8"/>
  <c r="K9" i="8"/>
  <c r="K10" i="8"/>
  <c r="K7" i="8"/>
  <c r="K6" i="8"/>
  <c r="G9" i="8"/>
  <c r="G8" i="8"/>
  <c r="G7" i="8"/>
  <c r="G6" i="8"/>
  <c r="H6" i="8"/>
  <c r="H9" i="8"/>
  <c r="H5" i="8"/>
  <c r="H7" i="8"/>
  <c r="H8" i="8"/>
  <c r="I7" i="8" l="1"/>
  <c r="J7" i="8" s="1"/>
  <c r="I4" i="8"/>
  <c r="J4" i="8" s="1"/>
  <c r="I9" i="8"/>
  <c r="J9" i="8" s="1"/>
  <c r="I8" i="8"/>
  <c r="J8" i="8" s="1"/>
  <c r="I5" i="8"/>
  <c r="J5" i="8" s="1"/>
  <c r="I6" i="8"/>
  <c r="J6" i="8" s="1"/>
  <c r="CL2" i="21" l="1"/>
  <c r="AK123" i="7" l="1"/>
  <c r="CK2" i="21"/>
  <c r="AL144" i="7" l="1"/>
  <c r="AL145" i="7"/>
  <c r="AL146" i="7"/>
  <c r="AL147" i="7"/>
  <c r="AL148" i="7"/>
  <c r="AL149" i="7"/>
  <c r="AL150" i="7"/>
  <c r="AL151" i="7"/>
  <c r="AL139" i="7"/>
  <c r="AL140" i="7"/>
  <c r="AL141" i="7"/>
  <c r="AL142" i="7"/>
  <c r="AL143" i="7"/>
  <c r="AL138" i="7"/>
  <c r="AL137" i="7"/>
  <c r="AL136" i="7"/>
  <c r="AL134" i="7"/>
  <c r="AL133" i="7"/>
  <c r="AL128" i="7"/>
  <c r="AL132" i="7"/>
  <c r="AL131" i="7"/>
  <c r="AL135" i="7"/>
  <c r="AL130" i="7"/>
  <c r="AL129" i="7"/>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4" i="5" l="1"/>
  <c r="I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C4A7C51E-B6A4-4DBC-B421-6BA5E1C58DC6}">
      <text>
        <r>
          <rPr>
            <b/>
            <sz val="9"/>
            <color indexed="81"/>
            <rFont val="MS P ゴシック"/>
            <family val="3"/>
            <charset val="128"/>
          </rPr>
          <t>忘れずにチェックしてください</t>
        </r>
      </text>
    </comment>
    <comment ref="B12" authorId="0" shapeId="0" xr:uid="{A2EEE42D-563D-4055-AEE9-9C8C35B9403C}">
      <text>
        <r>
          <rPr>
            <b/>
            <sz val="9"/>
            <color indexed="81"/>
            <rFont val="MS P 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5A580868-D559-4BB1-8CA3-25BA548137E4}">
      <text>
        <r>
          <rPr>
            <b/>
            <sz val="9"/>
            <color indexed="81"/>
            <rFont val="MS P ゴシック"/>
            <family val="3"/>
            <charset val="128"/>
          </rPr>
          <t>忘れずにチェックしてください</t>
        </r>
      </text>
    </comment>
    <comment ref="B12" authorId="0" shapeId="0" xr:uid="{255491D9-835B-4D56-A1B6-AA999FD633D3}">
      <text>
        <r>
          <rPr>
            <b/>
            <sz val="9"/>
            <color indexed="81"/>
            <rFont val="MS P ゴシック"/>
            <family val="3"/>
            <charset val="128"/>
          </rPr>
          <t>忘れずにチェックしてください</t>
        </r>
      </text>
    </comment>
    <comment ref="AK37" authorId="0" shapeId="0" xr:uid="{91DC583A-7876-4F4D-9CE8-B96A0F012CDB}">
      <text>
        <r>
          <rPr>
            <sz val="10"/>
            <color indexed="81"/>
            <rFont val="MS P ゴシック"/>
            <family val="3"/>
            <charset val="128"/>
          </rPr>
          <t>年度によって
参照する区分が変更するため</t>
        </r>
      </text>
    </comment>
    <comment ref="AK40" authorId="0" shapeId="0" xr:uid="{BCF77539-6070-47F5-A781-7610AB219EB9}">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2B94C648-6882-43D2-9BC1-2B04C99A3566}">
      <text>
        <r>
          <rPr>
            <b/>
            <sz val="9"/>
            <color indexed="81"/>
            <rFont val="MS P ゴシック"/>
            <family val="3"/>
            <charset val="128"/>
          </rPr>
          <t>忘れずにチェックしてください</t>
        </r>
      </text>
    </comment>
    <comment ref="B12" authorId="0" shapeId="0" xr:uid="{C47ADE12-DCA6-4B83-8CE6-AA8327D89E76}">
      <text>
        <r>
          <rPr>
            <b/>
            <sz val="9"/>
            <color indexed="81"/>
            <rFont val="MS P ゴシック"/>
            <family val="3"/>
            <charset val="128"/>
          </rPr>
          <t>忘れずにチェックしてください</t>
        </r>
      </text>
    </comment>
    <comment ref="AK39" authorId="0" shapeId="0" xr:uid="{58BDB481-830F-4C85-BF9E-9A572198A28B}">
      <text>
        <r>
          <rPr>
            <sz val="10"/>
            <color indexed="81"/>
            <rFont val="MS P ゴシック"/>
            <family val="3"/>
            <charset val="128"/>
          </rPr>
          <t>年度によって
参照する区分が変更するため</t>
        </r>
      </text>
    </comment>
    <comment ref="AK42" authorId="0" shapeId="0" xr:uid="{E26BAD7F-9ED5-40A4-8166-AF0E4D33D7C6}">
      <text>
        <r>
          <rPr>
            <sz val="10"/>
            <color indexed="81"/>
            <rFont val="MS P ゴシック"/>
            <family val="3"/>
            <charset val="128"/>
          </rPr>
          <t>年度によって
参照する区分が変更するため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8" authorId="0" shapeId="0" xr:uid="{DE7DA72D-BC43-44E7-B692-12A5F0E36FF3}">
      <text>
        <r>
          <rPr>
            <sz val="10"/>
            <color indexed="81"/>
            <rFont val="MS P ゴシック"/>
            <family val="3"/>
            <charset val="128"/>
          </rPr>
          <t>年度によって
参照する区分が変更するため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0" authorId="0" shapeId="0" xr:uid="{A6F8F24C-3DDC-41F1-A17B-C5DD3ACB7726}">
      <text>
        <r>
          <rPr>
            <sz val="10"/>
            <color indexed="81"/>
            <rFont val="MS P ゴシック"/>
            <family val="3"/>
            <charset val="128"/>
          </rPr>
          <t>年度によって
参照する区分が変更するため</t>
        </r>
      </text>
    </comment>
    <comment ref="AK13" authorId="0" shapeId="0" xr:uid="{914E04A5-A06C-41AF-AD15-080CF80716DA}">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<sst xmlns="http://schemas.openxmlformats.org/spreadsheetml/2006/main" count="4083" uniqueCount="1929">
  <si>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</si>
  <si>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</si>
  <si>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</si>
  <si>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</si>
  <si>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</si>
  <si>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</si>
  <si>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</si>
  <si>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</si>
  <si>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</si>
  <si>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</si>
  <si>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</si>
  <si>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</si>
  <si>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</si>
  <si>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</si>
  <si>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</si>
  <si>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</si>
  <si>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</si>
  <si>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</si>
  <si>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</si>
  <si>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</si>
  <si>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</si>
  <si>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</si>
  <si>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</si>
  <si>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</si>
  <si>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</si>
  <si>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</si>
  <si>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</si>
  <si>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</si>
  <si>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</si>
  <si>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</si>
  <si>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</si>
  <si>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</si>
  <si>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</si>
  <si>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</si>
  <si>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</si>
  <si>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</si>
  <si>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</si>
  <si>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</si>
  <si>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</si>
  <si>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</si>
  <si>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</si>
  <si>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</si>
  <si>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</si>
  <si>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</si>
  <si>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</si>
  <si>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</si>
  <si>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</si>
  <si>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</si>
  <si>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r>
      <t>※　対象職員とは、</t>
    </r>
    <r>
      <rPr>
        <sz val="14"/>
        <color rgb="FFFF0000"/>
        <rFont val="ＭＳ Ｐゴシック"/>
        <family val="3"/>
        <charset val="128"/>
      </rPr>
      <t>自保険医療機関に勤務する職員</t>
    </r>
    <r>
      <rPr>
        <sz val="14"/>
        <rFont val="ＭＳ Ｐゴシック"/>
        <family val="3"/>
      </rPr>
      <t>をいう。</t>
    </r>
    <rPh sb="2" eb="4">
      <t>タイショウ</t>
    </rPh>
    <rPh sb="4" eb="6">
      <t>ショクイン</t>
    </rPh>
    <rPh sb="9" eb="10">
      <t>ジ</t>
    </rPh>
    <rPh sb="10" eb="12">
      <t>ホケン</t>
    </rPh>
    <rPh sb="12" eb="14">
      <t>イリョウ</t>
    </rPh>
    <rPh sb="14" eb="16">
      <t>キカン</t>
    </rPh>
    <rPh sb="17" eb="19">
      <t>キンム</t>
    </rPh>
    <rPh sb="21" eb="23">
      <t>ショクイン</t>
    </rPh>
    <phoneticPr fontId="1"/>
  </si>
  <si>
    <t>※　０より大きい数であればよい。</t>
    <rPh sb="5" eb="6">
      <t>オオ</t>
    </rPh>
    <rPh sb="8" eb="9">
      <t>スウ</t>
    </rPh>
    <phoneticPr fontId="1"/>
  </si>
  <si>
    <t>外来・在宅ベースアップ評価料（Ⅰ）注５に係る算定要件確認</t>
    <rPh sb="0" eb="2">
      <t>ガイライ</t>
    </rPh>
    <rPh sb="3" eb="5">
      <t>ザイタク</t>
    </rPh>
    <rPh sb="11" eb="14">
      <t>ヒョウカリョウ</t>
    </rPh>
    <rPh sb="17" eb="18">
      <t>チュウ</t>
    </rPh>
    <rPh sb="20" eb="21">
      <t>カカ</t>
    </rPh>
    <rPh sb="22" eb="24">
      <t>サンテイ</t>
    </rPh>
    <rPh sb="24" eb="26">
      <t>ヨウケン</t>
    </rPh>
    <rPh sb="26" eb="28">
      <t>カクニン</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</si>
  <si>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</si>
  <si>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</si>
  <si>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</si>
  <si>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</si>
  <si>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なお、常勤の職員の常勤換算数は１とする。常勤でない職員の常勤換算数は、「当該常勤でない職員の</t>
    <phoneticPr fontId="1"/>
  </si>
  <si>
    <t>　　　所定労働時間」を「当該保険医療機関において定めている常勤職員の所定労働時間」で除して得た数</t>
    <phoneticPr fontId="1"/>
  </si>
  <si>
    <t>　　　（当該常勤でない職員の常勤換算数が１を超える場合は、１）とする。</t>
    <phoneticPr fontId="1"/>
  </si>
  <si>
    <t>様式96</t>
    <rPh sb="0" eb="2">
      <t>ヨウシキ</t>
    </rPh>
    <phoneticPr fontId="5"/>
  </si>
  <si>
    <t>　　　　　　　　　　　　　　　　　　　　　　　　　　　　　　　の施設基準に係る届出書添付書類 　（新規・区分変更）</t>
    <rPh sb="32" eb="34">
      <t>シセツ</t>
    </rPh>
    <rPh sb="34" eb="36">
      <t>キジュン</t>
    </rPh>
    <rPh sb="37" eb="38">
      <t>カカ</t>
    </rPh>
    <rPh sb="39" eb="42">
      <t>トドケデショ</t>
    </rPh>
    <rPh sb="42" eb="44">
      <t>テンプ</t>
    </rPh>
    <rPh sb="44" eb="46">
      <t>ショルイ</t>
    </rPh>
    <rPh sb="49" eb="51">
      <t>シンキ</t>
    </rPh>
    <rPh sb="52" eb="54">
      <t>クブン</t>
    </rPh>
    <rPh sb="54" eb="56">
      <t>ヘンコウ</t>
    </rPh>
    <phoneticPr fontId="5"/>
  </si>
  <si>
    <t>外来・在宅ベースアップ評価料（Ⅱ）</t>
    <phoneticPr fontId="1"/>
  </si>
  <si>
    <t>歯科外来・在宅ベースアップ評価料（Ⅱ）</t>
  </si>
  <si>
    <t>該当する届出</t>
    <rPh sb="0" eb="2">
      <t>ガイトウ</t>
    </rPh>
    <rPh sb="4" eb="6">
      <t>トドケデ</t>
    </rPh>
    <phoneticPr fontId="5"/>
  </si>
  <si>
    <t>新規届出　　　</t>
    <rPh sb="0" eb="2">
      <t>シンキ</t>
    </rPh>
    <rPh sb="2" eb="4">
      <t>トドケデ</t>
    </rPh>
    <phoneticPr fontId="5"/>
  </si>
  <si>
    <t>区分変更</t>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</si>
  <si>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</si>
  <si>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</si>
  <si>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（前回届出時</t>
    <rPh sb="1" eb="3">
      <t>ゼンカイ</t>
    </rPh>
    <rPh sb="3" eb="5">
      <t>トドケデ</t>
    </rPh>
    <rPh sb="5" eb="6">
      <t>ジ</t>
    </rPh>
    <phoneticPr fontId="5"/>
  </si>
  <si>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</si>
  <si>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</si>
  <si>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</si>
  <si>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対象職員（常勤換算）数が2.0人未満の場合、特定地域（※）に所在する保険医療機関に該当するか。</t>
    <phoneticPr fontId="1"/>
  </si>
  <si>
    <t>※　「基本診療料の施設基準等」別表第六の二に掲げる地域</t>
    <phoneticPr fontId="1"/>
  </si>
  <si>
    <t>（１）届出年月日</t>
    <rPh sb="3" eb="5">
      <t>トドケデ</t>
    </rPh>
    <rPh sb="5" eb="6">
      <t>ネン</t>
    </rPh>
    <rPh sb="6" eb="7">
      <t>ツキ</t>
    </rPh>
    <rPh sb="7" eb="8">
      <t>ヒ</t>
    </rPh>
    <phoneticPr fontId="1"/>
  </si>
  <si>
    <t>令和８年度以前（~R9.5.31）：１</t>
    <rPh sb="0" eb="2">
      <t>レイワ</t>
    </rPh>
    <rPh sb="3" eb="5">
      <t>ネンド</t>
    </rPh>
    <rPh sb="5" eb="7">
      <t>イゼン</t>
    </rPh>
    <phoneticPr fontId="1"/>
  </si>
  <si>
    <t>令和９年度以前（R9.6.1~）：２</t>
    <rPh sb="0" eb="2">
      <t>レイワ</t>
    </rPh>
    <rPh sb="3" eb="5">
      <t>ネンド</t>
    </rPh>
    <rPh sb="5" eb="7">
      <t>イゼン</t>
    </rPh>
    <phoneticPr fontId="1"/>
  </si>
  <si>
    <t>（２）賃金改善開始年月日</t>
    <rPh sb="3" eb="5">
      <t>チンギン</t>
    </rPh>
    <rPh sb="5" eb="7">
      <t>カイゼン</t>
    </rPh>
    <rPh sb="7" eb="9">
      <t>カイシ</t>
    </rPh>
    <rPh sb="9" eb="10">
      <t>ネン</t>
    </rPh>
    <rPh sb="10" eb="11">
      <t>ツキ</t>
    </rPh>
    <rPh sb="11" eb="12">
      <t>ヒ</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</si>
  <si>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</si>
  <si>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</si>
  <si>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</si>
  <si>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●同一法人内の複数医療機関で通算して算出しますか。　はい</t>
    <rPh sb="1" eb="3">
      <t>ドウイツ</t>
    </rPh>
    <rPh sb="3" eb="5">
      <t>ホウジン</t>
    </rPh>
    <rPh sb="5" eb="6">
      <t>ナイ</t>
    </rPh>
    <rPh sb="7" eb="9">
      <t>フクスウ</t>
    </rPh>
    <rPh sb="9" eb="11">
      <t>イリョウ</t>
    </rPh>
    <rPh sb="11" eb="13">
      <t>キカン</t>
    </rPh>
    <rPh sb="14" eb="16">
      <t>ツウサン</t>
    </rPh>
    <rPh sb="18" eb="20">
      <t>サンシュツ</t>
    </rPh>
    <phoneticPr fontId="1"/>
  </si>
  <si>
    <t>（はいの場合は（２）の記入は不要、様式９９の記入が必要）</t>
    <rPh sb="4" eb="6">
      <t>バアイ</t>
    </rPh>
    <rPh sb="11" eb="13">
      <t>キニュウ</t>
    </rPh>
    <rPh sb="14" eb="16">
      <t>フヨウ</t>
    </rPh>
    <rPh sb="17" eb="19">
      <t>ヨウシキ</t>
    </rPh>
    <rPh sb="22" eb="24">
      <t>キニュウ</t>
    </rPh>
    <rPh sb="25" eb="27">
      <t>ヒツヨウ</t>
    </rPh>
    <phoneticPr fontId="1"/>
  </si>
  <si>
    <t>（２）賃金改善算定基礎額の算出</t>
    <phoneticPr fontId="1"/>
  </si>
  <si>
    <t>係数掛け合わせ後</t>
    <rPh sb="0" eb="2">
      <t>ケイスウ</t>
    </rPh>
    <rPh sb="2" eb="3">
      <t>カ</t>
    </rPh>
    <rPh sb="4" eb="5">
      <t>ア</t>
    </rPh>
    <rPh sb="7" eb="8">
      <t>ゴ</t>
    </rPh>
    <phoneticPr fontId="1"/>
  </si>
  <si>
    <t>係数表</t>
    <rPh sb="0" eb="2">
      <t>ケイスウ</t>
    </rPh>
    <rPh sb="2" eb="3">
      <t>ヒョウ</t>
    </rPh>
    <phoneticPr fontId="1"/>
  </si>
  <si>
    <t>円</t>
    <rPh sb="0" eb="1">
      <t>エン</t>
    </rPh>
    <phoneticPr fontId="5"/>
  </si>
  <si>
    <t>計算式：15.38／12＊0.032</t>
    <rPh sb="0" eb="2">
      <t>ケイサン</t>
    </rPh>
    <rPh sb="2" eb="3">
      <t>シキ</t>
    </rPh>
    <phoneticPr fontId="1"/>
  </si>
  <si>
    <t>イ　自保険医療機関に勤務する職員のうち、看護補助者及び事務職員の月額賃金総額</t>
    <phoneticPr fontId="1"/>
  </si>
  <si>
    <t>計算式：15.38／12＊0.057</t>
    <rPh sb="0" eb="2">
      <t>ケイサン</t>
    </rPh>
    <rPh sb="2" eb="3">
      <t>シキ</t>
    </rPh>
    <phoneticPr fontId="1"/>
  </si>
  <si>
    <t>ウ</t>
    <phoneticPr fontId="1"/>
  </si>
  <si>
    <t>円／人</t>
    <rPh sb="0" eb="1">
      <t>エン</t>
    </rPh>
    <rPh sb="2" eb="3">
      <t>ジン</t>
    </rPh>
    <phoneticPr fontId="1"/>
  </si>
  <si>
    <t>エ</t>
    <phoneticPr fontId="1"/>
  </si>
  <si>
    <t>➡</t>
    <phoneticPr fontId="1"/>
  </si>
  <si>
    <t>【賃金改善算定基礎額】</t>
    <phoneticPr fontId="1"/>
  </si>
  <si>
    <t>区分の上限を算出する値（【B】）</t>
    <rPh sb="3" eb="5">
      <t>ジョウゲン</t>
    </rPh>
    <phoneticPr fontId="1"/>
  </si>
  <si>
    <t>●　外来・在宅ベースアップ評価料（Ⅰ）等の算定回数・金額の見込み</t>
    <rPh sb="19" eb="20">
      <t>トウ</t>
    </rPh>
    <rPh sb="21" eb="23">
      <t>サンテイ</t>
    </rPh>
    <rPh sb="23" eb="25">
      <t>カイスウ</t>
    </rPh>
    <rPh sb="26" eb="28">
      <t>キンガク</t>
    </rPh>
    <rPh sb="29" eb="31">
      <t>ミコ</t>
    </rPh>
    <phoneticPr fontId="1"/>
  </si>
  <si>
    <r>
      <t>【算出の際に用いる「外来・在宅ベースアップ評価料(Ⅰ)等の</t>
    </r>
    <r>
      <rPr>
        <u/>
        <sz val="14"/>
        <rFont val="ＭＳ Ｐゴシック"/>
        <family val="3"/>
        <charset val="128"/>
      </rPr>
      <t>対象期間</t>
    </r>
    <r>
      <rPr>
        <sz val="14"/>
        <rFont val="ＭＳ Ｐゴシック"/>
        <family val="3"/>
        <charset val="128"/>
      </rPr>
      <t xml:space="preserve">： </t>
    </r>
    <rPh sb="27" eb="28">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</si>
  <si>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</si>
  <si>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点数表の項目</t>
    <rPh sb="0" eb="2">
      <t>テンスウ</t>
    </rPh>
    <rPh sb="2" eb="3">
      <t>ヒョウ</t>
    </rPh>
    <rPh sb="4" eb="6">
      <t>コウモク</t>
    </rPh>
    <phoneticPr fontId="1"/>
  </si>
  <si>
    <r>
      <t xml:space="preserve">算定回数
</t>
    </r>
    <r>
      <rPr>
        <u/>
        <sz val="12"/>
        <rFont val="ＭＳ Ｐゴシック"/>
        <family val="3"/>
        <charset val="128"/>
      </rPr>
      <t>（直近３月平均）</t>
    </r>
    <rPh sb="0" eb="4">
      <t>サンテイカイスウ</t>
    </rPh>
    <rPh sb="6" eb="8">
      <t>チョッキン</t>
    </rPh>
    <rPh sb="9" eb="10">
      <t>ゲツ</t>
    </rPh>
    <rPh sb="10" eb="12">
      <t>ヘイキン</t>
    </rPh>
    <phoneticPr fontId="1"/>
  </si>
  <si>
    <t>点数</t>
    <rPh sb="0" eb="2">
      <t>テンスウ</t>
    </rPh>
    <phoneticPr fontId="1"/>
  </si>
  <si>
    <t>医科点数表</t>
    <rPh sb="0" eb="2">
      <t>イカ</t>
    </rPh>
    <rPh sb="2" eb="5">
      <t>テンスウヒョウ</t>
    </rPh>
    <phoneticPr fontId="1"/>
  </si>
  <si>
    <t>①</t>
    <phoneticPr fontId="1"/>
  </si>
  <si>
    <t>初診料等</t>
    <rPh sb="0" eb="3">
      <t>ショシンリョウ</t>
    </rPh>
    <rPh sb="2" eb="3">
      <t>リョウ</t>
    </rPh>
    <rPh sb="3" eb="4">
      <t>トウ</t>
    </rPh>
    <phoneticPr fontId="1"/>
  </si>
  <si>
    <t>回</t>
    <rPh sb="0" eb="1">
      <t>カイ</t>
    </rPh>
    <phoneticPr fontId="1"/>
  </si>
  <si>
    <t>②</t>
    <phoneticPr fontId="1"/>
  </si>
  <si>
    <t>再診料等</t>
    <rPh sb="0" eb="3">
      <t>サイシンリョウ</t>
    </rPh>
    <rPh sb="2" eb="3">
      <t>リョウ</t>
    </rPh>
    <rPh sb="3" eb="4">
      <t>トウ</t>
    </rPh>
    <phoneticPr fontId="1"/>
  </si>
  <si>
    <t>③</t>
    <phoneticPr fontId="1"/>
  </si>
  <si>
    <t>訪問診療料（同一建物以外）</t>
    <rPh sb="0" eb="2">
      <t>ホウモン</t>
    </rPh>
    <rPh sb="2" eb="4">
      <t>シンリョウ</t>
    </rPh>
    <rPh sb="4" eb="5">
      <t>リョウ</t>
    </rPh>
    <rPh sb="6" eb="8">
      <t>ドウイツ</t>
    </rPh>
    <rPh sb="8" eb="10">
      <t>タテモノ</t>
    </rPh>
    <rPh sb="10" eb="12">
      <t>イガイ</t>
    </rPh>
    <phoneticPr fontId="1"/>
  </si>
  <si>
    <t>④</t>
    <phoneticPr fontId="1"/>
  </si>
  <si>
    <t>訪問診療料（同一建物）</t>
    <rPh sb="0" eb="2">
      <t>ホウモン</t>
    </rPh>
    <rPh sb="2" eb="4">
      <t>シンリョウ</t>
    </rPh>
    <rPh sb="4" eb="5">
      <t>リョウ</t>
    </rPh>
    <rPh sb="6" eb="8">
      <t>ドウイツ</t>
    </rPh>
    <rPh sb="8" eb="10">
      <t>タテモノ</t>
    </rPh>
    <phoneticPr fontId="1"/>
  </si>
  <si>
    <t>歯科点数表</t>
    <rPh sb="0" eb="2">
      <t>シカ</t>
    </rPh>
    <rPh sb="2" eb="5">
      <t>テンスウヒョウ</t>
    </rPh>
    <phoneticPr fontId="1"/>
  </si>
  <si>
    <t>⑤</t>
    <phoneticPr fontId="1"/>
  </si>
  <si>
    <t>⑥</t>
    <phoneticPr fontId="1"/>
  </si>
  <si>
    <t>⑦</t>
    <phoneticPr fontId="1"/>
  </si>
  <si>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</si>
  <si>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⑧</t>
    <phoneticPr fontId="1"/>
  </si>
  <si>
    <t>歯科訪問診療料（同一建物）</t>
    <rPh sb="0" eb="2">
      <t>シカ</t>
    </rPh>
    <rPh sb="2" eb="4">
      <t>ホウモン</t>
    </rPh>
    <rPh sb="4" eb="6">
      <t>シンリョウ</t>
    </rPh>
    <rPh sb="6" eb="7">
      <t>リョウ</t>
    </rPh>
    <rPh sb="8" eb="10">
      <t>ドウイツ</t>
    </rPh>
    <rPh sb="10" eb="12">
      <t>タテモノ</t>
    </rPh>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</si>
  <si>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</si>
  <si>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それぞれの当該評価料の１から３まで又は注６に規定する点数を算定したものとみなす。</t>
    <rPh sb="7" eb="9">
      <t>トウガイ</t>
    </rPh>
    <rPh sb="9" eb="11">
      <t>ヒョウカ</t>
    </rPh>
    <rPh sb="11" eb="12">
      <t>リョウ</t>
    </rPh>
    <rPh sb="19" eb="20">
      <t>マタ</t>
    </rPh>
    <rPh sb="21" eb="22">
      <t>チュウ</t>
    </rPh>
    <rPh sb="24" eb="26">
      <t>キテイ</t>
    </rPh>
    <rPh sb="28" eb="30">
      <t>テンスウ</t>
    </rPh>
    <rPh sb="31" eb="33">
      <t>サンテイ</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</si>
  <si>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</si>
  <si>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</si>
  <si>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</si>
  <si>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</si>
  <si>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</si>
  <si>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回</t>
    <rPh sb="0" eb="1">
      <t>カイ</t>
    </rPh>
    <phoneticPr fontId="5"/>
  </si>
  <si>
    <t>回）</t>
    <rPh sb="0" eb="1">
      <t>カイ</t>
    </rPh>
    <phoneticPr fontId="5"/>
  </si>
  <si>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</si>
  <si>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</si>
  <si>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見込み点</t>
    <rPh sb="0" eb="2">
      <t>ミコ</t>
    </rPh>
    <rPh sb="3" eb="4">
      <t>テン</t>
    </rPh>
    <phoneticPr fontId="1"/>
  </si>
  <si>
    <t>外来ベアⅡ</t>
  </si>
  <si>
    <t>イ</t>
    <phoneticPr fontId="1"/>
  </si>
  <si>
    <t>ロ</t>
    <phoneticPr fontId="1"/>
  </si>
  <si>
    <t>【Ｂ】＝</t>
  </si>
  <si>
    <t>賃金改善算定基礎額×０．５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</si>
  <si>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</si>
  <si>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</si>
  <si>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</si>
  <si>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金額</t>
    <rPh sb="0" eb="2">
      <t>キンガク</t>
    </rPh>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</si>
  <si>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</si>
  <si>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</si>
  <si>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</si>
  <si>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５</t>
    <phoneticPr fontId="5"/>
  </si>
  <si>
    <t>施設基準要件の確認</t>
    <rPh sb="0" eb="2">
      <t>シセツ</t>
    </rPh>
    <rPh sb="2" eb="4">
      <t>キジュン</t>
    </rPh>
    <rPh sb="4" eb="6">
      <t>ヨウケン</t>
    </rPh>
    <rPh sb="7" eb="9">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</si>
  <si>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</si>
  <si>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r>
      <t>●１月あたりの入院料（※）の算定回数が</t>
    </r>
    <r>
      <rPr>
        <u/>
        <sz val="14"/>
        <rFont val="ＭＳ Ｐゴシック"/>
        <family val="3"/>
        <charset val="128"/>
      </rPr>
      <t>30未満の医療機関であること。</t>
    </r>
    <rPh sb="2" eb="3">
      <t>ツキ</t>
    </rPh>
    <rPh sb="24" eb="26">
      <t>イリョウ</t>
    </rPh>
    <rPh sb="26" eb="28">
      <t>キカン</t>
    </rPh>
    <phoneticPr fontId="1"/>
  </si>
  <si>
    <t>※医科点数表又は歯科点数表第１章第２部第１節の入院基本料（特別入院基本料等を含む。）、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</si>
  <si>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</si>
  <si>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t>●外来・在宅ベースアップ評価料（Ⅰ）の届出を行っており、</t>
    <rPh sb="1" eb="3">
      <t>ガイライ</t>
    </rPh>
    <rPh sb="4" eb="6">
      <t>ザイタク</t>
    </rPh>
    <rPh sb="12" eb="15">
      <t>ヒョウカリョウ</t>
    </rPh>
    <rPh sb="19" eb="21">
      <t>トドケデ</t>
    </rPh>
    <rPh sb="22" eb="23">
      <t>オコナ</t>
    </rPh>
    <phoneticPr fontId="1"/>
  </si>
  <si>
    <r>
      <t xml:space="preserve">　 </t>
    </r>
    <r>
      <rPr>
        <u/>
        <sz val="14"/>
        <rFont val="ＭＳ Ｐゴシック"/>
        <family val="3"/>
        <charset val="128"/>
      </rPr>
      <t>入院ベースアップ評価料の届出を行っていない保険</t>
    </r>
    <r>
      <rPr>
        <sz val="14"/>
        <rFont val="ＭＳ Ｐゴシック"/>
        <family val="3"/>
        <charset val="128"/>
      </rPr>
      <t>医療機関であること</t>
    </r>
    <rPh sb="23" eb="25">
      <t>ホケン</t>
    </rPh>
    <phoneticPr fontId="1"/>
  </si>
  <si>
    <t>●社会保険診療等に係る収入金額（※）の合計額が、総収入の８０／１００を超えること。</t>
    <phoneticPr fontId="1"/>
  </si>
  <si>
    <t>６</t>
    <phoneticPr fontId="5"/>
  </si>
  <si>
    <t>（１）　算定が可能となる区分</t>
    <phoneticPr fontId="1"/>
  </si>
  <si>
    <t>（２）　届出する区分（いずれかを選択）</t>
    <rPh sb="16" eb="18">
      <t>センタク</t>
    </rPh>
    <phoneticPr fontId="1"/>
  </si>
  <si>
    <t>届出無し</t>
    <rPh sb="0" eb="2">
      <t>トドケデ</t>
    </rPh>
    <rPh sb="2" eb="3">
      <t>ナ</t>
    </rPh>
    <phoneticPr fontId="1"/>
  </si>
  <si>
    <t>　</t>
  </si>
  <si>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</si>
  <si>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</si>
  <si>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</si>
  <si>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</si>
  <si>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</si>
  <si>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</si>
  <si>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</si>
  <si>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</si>
  <si>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</si>
  <si>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</si>
  <si>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</si>
  <si>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</si>
  <si>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</si>
  <si>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</si>
  <si>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</si>
  <si>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</si>
  <si>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外来・在宅ベースアップ評価料（Ⅱ）9</t>
    <phoneticPr fontId="1"/>
  </si>
  <si>
    <t>歯科外来・在宅ベースアップ評価料（Ⅱ）9</t>
    <phoneticPr fontId="1"/>
  </si>
  <si>
    <t>外来・在宅ベースアップ評価料（Ⅱ）10</t>
  </si>
  <si>
    <t>歯科外来・在宅ベースアップ評価料（Ⅱ）10</t>
  </si>
  <si>
    <t>外来・在宅ベースアップ評価料（Ⅱ）11</t>
  </si>
  <si>
    <t>歯科外来・在宅ベースアップ評価料（Ⅱ）11</t>
  </si>
  <si>
    <t>外来・在宅ベースアップ評価料（Ⅱ）12</t>
  </si>
  <si>
    <t>歯科外来・在宅ベースアップ評価料（Ⅱ）12</t>
  </si>
  <si>
    <t>～令和９年５月末まで</t>
    <rPh sb="1" eb="3">
      <t>レイワ</t>
    </rPh>
    <rPh sb="4" eb="5">
      <t>ネン</t>
    </rPh>
    <rPh sb="6" eb="7">
      <t>ガツ</t>
    </rPh>
    <rPh sb="7" eb="8">
      <t>マツ</t>
    </rPh>
    <phoneticPr fontId="1"/>
  </si>
  <si>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</si>
  <si>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</si>
  <si>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</si>
  <si>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</si>
  <si>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</si>
  <si>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</si>
  <si>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</si>
  <si>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</si>
  <si>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</si>
  <si>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</si>
  <si>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</si>
  <si>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</si>
  <si>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外来・在宅ベースアップ評価料（Ⅱ）19</t>
  </si>
  <si>
    <t>歯科外来・在宅ベースアップ評価料（Ⅱ）19</t>
  </si>
  <si>
    <t>外来・在宅ベースアップ評価料（Ⅱ）20</t>
  </si>
  <si>
    <t>歯科外来・在宅ベースアップ評価料（Ⅱ）20</t>
  </si>
  <si>
    <t>外来・在宅ベースアップ評価料（Ⅱ）21</t>
  </si>
  <si>
    <t>歯科外来・在宅ベースアップ評価料（Ⅱ）21</t>
  </si>
  <si>
    <t>外来・在宅ベースアップ評価料（Ⅱ）22</t>
  </si>
  <si>
    <t>歯科外来・在宅ベースアップ評価料（Ⅱ）22</t>
  </si>
  <si>
    <t>外来・在宅ベースアップ評価料（Ⅱ）23</t>
  </si>
  <si>
    <t>歯科外来・在宅ベースアップ評価料（Ⅱ）23</t>
  </si>
  <si>
    <t>外来・在宅ベースアップ評価料（Ⅱ）24</t>
  </si>
  <si>
    <t>歯科外来・在宅ベースアップ評価料（Ⅱ）24</t>
  </si>
  <si>
    <t>～令和10年５月末まで</t>
    <rPh sb="1" eb="3">
      <t>レイワ</t>
    </rPh>
    <rPh sb="5" eb="6">
      <t>ネン</t>
    </rPh>
    <rPh sb="7" eb="8">
      <t>ガツ</t>
    </rPh>
    <rPh sb="8" eb="9">
      <t>マツ</t>
    </rPh>
    <phoneticPr fontId="1"/>
  </si>
  <si>
    <t>　　　なお、いずれにも該当する保険医療機関にあっては、いずれも☑を記載すること。</t>
    <rPh sb="33" eb="35">
      <t>キサイ</t>
    </rPh>
    <phoneticPr fontId="1"/>
  </si>
  <si>
    <t>　２　「３」の「対象職員（常勤換算）数」については、自保険医療機関に勤務する職員をいう。ただし、40歳以上の医師及び歯科医師</t>
    <phoneticPr fontId="1"/>
  </si>
  <si>
    <t>　　　並びに業務委託により勤務する者を除く。また、事業主及び役員を含まない。</t>
    <rPh sb="25" eb="28">
      <t>ジギョウヌシ</t>
    </rPh>
    <rPh sb="28" eb="29">
      <t>オヨ</t>
    </rPh>
    <rPh sb="30" eb="32">
      <t>ヤクイン</t>
    </rPh>
    <rPh sb="33" eb="34">
      <t>フク</t>
    </rPh>
    <phoneticPr fontId="1"/>
  </si>
  <si>
    <t>　　　常勤の職員の常勤換算数は１とする。常勤でない職員の常勤換算数は、「当該常勤でない職員の所定労働時間」を</t>
    <phoneticPr fontId="1"/>
  </si>
  <si>
    <t>　　　時間外手当等の月ごとに変動して支払われる手当の合計をいい、賞与、期末・勤勉手当等特定の時期にのみ支払われる</t>
    <phoneticPr fontId="1"/>
  </si>
  <si>
    <t>　　　手当を含まない。</t>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</si>
  <si>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</si>
  <si>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</si>
  <si>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</si>
  <si>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</si>
  <si>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</si>
  <si>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</si>
  <si>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</si>
  <si>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</si>
  <si>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</si>
  <si>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</si>
  <si>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</si>
  <si>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</si>
  <si>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</si>
  <si>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７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</si>
  <si>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</si>
  <si>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</si>
  <si>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８　「４」（２）「④訪問診療料（同一建物に係る算定回数）」については、以下の合計算定回数を記載すること。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</si>
  <si>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・区分番号Ｃ001に掲げる在宅患者訪問診療料(Ⅰ)の１のロ若しくは２のロ</t>
    <phoneticPr fontId="1"/>
  </si>
  <si>
    <t>　　　・区分番号Ｃ001-2に掲げる在宅患者訪問診療料(Ⅱ)</t>
    <phoneticPr fontId="1"/>
  </si>
  <si>
    <t>　９　「４」（２）「⑤歯科初診料等に係る算定回数」については、歯科点数表区分番号（以下９～12において、単に「区分番号」という。）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</si>
  <si>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Ａ000に掲げる初診料の合計算定回数を記載すること。</t>
    <phoneticPr fontId="1"/>
  </si>
  <si>
    <t>　10　「４」（２）「⑥歯科再診料等に係る算定回数」については、以下の合計算定回数を記載すること。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</si>
  <si>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</si>
  <si>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</si>
  <si>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</si>
  <si>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</si>
  <si>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11　「４」（２）「⑦歯科訪問診療料（同一建物以外）に係る算定回数」については、区分番号Ｃ000の１に掲げる歯科訪問診療料の</t>
    <phoneticPr fontId="1"/>
  </si>
  <si>
    <t xml:space="preserve">       １　歯科訪問診療１（同一患家の患者について算定した場合を除く。）の合計算定回数を記載すること。</t>
    <phoneticPr fontId="1"/>
  </si>
  <si>
    <t>　12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</si>
  <si>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</si>
  <si>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</si>
  <si>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</si>
  <si>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</si>
  <si>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</si>
  <si>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</si>
  <si>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</si>
  <si>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　13　「５」の「社会保険診療等に係る収入金額」については、社会保険診療報酬のほか、労災保険制度等の収入が含まれる。</t>
    <phoneticPr fontId="1"/>
  </si>
  <si>
    <t>様式97</t>
    <rPh sb="0" eb="2">
      <t>ヨウシキ</t>
    </rPh>
    <phoneticPr fontId="5"/>
  </si>
  <si>
    <t>看護職員処遇改善評価料</t>
    <rPh sb="0" eb="11">
      <t>カンゴショクインショグウカイゼンヒョウカリョウ</t>
    </rPh>
    <phoneticPr fontId="1"/>
  </si>
  <si>
    <t>入院ベースアップ評価料</t>
    <rPh sb="0" eb="2">
      <t>ニュウイン</t>
    </rPh>
    <rPh sb="8" eb="11">
      <t>ヒョウカリョウ</t>
    </rPh>
    <phoneticPr fontId="1"/>
  </si>
  <si>
    <t>新規　　　</t>
    <rPh sb="0" eb="2">
      <t>シンキ</t>
    </rPh>
    <phoneticPr fontId="5"/>
  </si>
  <si>
    <t>※　原則２以上であるが、以下の項目に該当する場合はその限りではない。</t>
    <phoneticPr fontId="1"/>
  </si>
  <si>
    <t>人月</t>
    <rPh sb="0" eb="1">
      <t>ニン</t>
    </rPh>
    <rPh sb="1" eb="2">
      <t>ツキ</t>
    </rPh>
    <phoneticPr fontId="5"/>
  </si>
  <si>
    <t>※　本様式の届出を行う月の直近３月の期間の各月１日時点における１月あたりの平均の数値（小数第二位を四捨五入）を記載すること。</t>
    <phoneticPr fontId="5"/>
  </si>
  <si>
    <t>（２）　延べ入院患者数</t>
    <rPh sb="4" eb="5">
      <t>ノ</t>
    </rPh>
    <rPh sb="6" eb="8">
      <t>ニュウイン</t>
    </rPh>
    <rPh sb="8" eb="11">
      <t>カンジャスウ</t>
    </rPh>
    <phoneticPr fontId="1"/>
  </si>
  <si>
    <t>※　本様式の届出を行う月の直近３月の期間の１月あたりの平均の数値（小数第二位を四捨五入）を記載すること。</t>
    <phoneticPr fontId="5"/>
  </si>
  <si>
    <t>　　 公費負担医療や労災保険制度等、診療報酬点数表に従って医療費が算定される患者については、計上する。　</t>
    <phoneticPr fontId="1"/>
  </si>
  <si>
    <r>
      <t>※　</t>
    </r>
    <r>
      <rPr>
        <u/>
        <sz val="12"/>
        <rFont val="ＭＳ Ｐゴシック"/>
        <family val="3"/>
        <charset val="128"/>
      </rPr>
      <t>対象期間の１月当たりの平均延べ入院患者数が30人月未満である場合については、</t>
    </r>
    <r>
      <rPr>
        <sz val="12"/>
        <rFont val="ＭＳ Ｐゴシック"/>
        <family val="3"/>
        <charset val="128"/>
      </rPr>
      <t>外来・在宅ベースアップ評価料（Ⅱ）又は歯科外来・</t>
    </r>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</si>
  <si>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</si>
  <si>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（３）算出方法</t>
    <rPh sb="3" eb="5">
      <t>サンシュツ</t>
    </rPh>
    <rPh sb="5" eb="7">
      <t>ホウホウ</t>
    </rPh>
    <phoneticPr fontId="1"/>
  </si>
  <si>
    <t>（はいの場合は（４）の記入は不要、様式９９の記入が必要）</t>
    <rPh sb="4" eb="6">
      <t>バアイ</t>
    </rPh>
    <rPh sb="11" eb="13">
      <t>キニュウ</t>
    </rPh>
    <rPh sb="14" eb="16">
      <t>フヨウ</t>
    </rPh>
    <rPh sb="17" eb="19">
      <t>ヨウシキ</t>
    </rPh>
    <rPh sb="22" eb="24">
      <t>キニュウ</t>
    </rPh>
    <rPh sb="25" eb="27">
      <t>ヒツヨウ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</si>
  <si>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</si>
  <si>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</si>
  <si>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</si>
  <si>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t>
    <phoneticPr fontId="1"/>
  </si>
  <si>
    <t>（５）外来・在宅ベースアップ評価料（Ⅰ）等により算定される点数の見込み、看護職員処遇改善評価料の区分の上限を</t>
    <phoneticPr fontId="1"/>
  </si>
  <si>
    <t>算出する値（【A】）・入院ベースアップ評価料の区分の上限を算出する値（【Ｃ】）</t>
    <rPh sb="11" eb="13">
      <t>ニュウイン</t>
    </rPh>
    <rPh sb="19" eb="22">
      <t>ヒョウカリョウ</t>
    </rPh>
    <rPh sb="26" eb="28">
      <t>ジョウゲン</t>
    </rPh>
    <phoneticPr fontId="1"/>
  </si>
  <si>
    <t>※　本様式の届出を行う月の直近３月の期間の１月あたりの平均の数値（小数点第二位を四捨五入）を記載すること。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</si>
  <si>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それぞれの評価料の１から３まで又は注６に規定する点数を算定したものとみなす。</t>
    <rPh sb="7" eb="9">
      <t>ヒョウカ</t>
    </rPh>
    <rPh sb="9" eb="10">
      <t>リョウ</t>
    </rPh>
    <rPh sb="17" eb="18">
      <t>マタ</t>
    </rPh>
    <rPh sb="19" eb="20">
      <t>チュウ</t>
    </rPh>
    <rPh sb="22" eb="24">
      <t>キテイ</t>
    </rPh>
    <rPh sb="26" eb="28">
      <t>テンスウ</t>
    </rPh>
    <rPh sb="29" eb="31">
      <t>サンテイ</t>
    </rPh>
    <phoneticPr fontId="1"/>
  </si>
  <si>
    <t>（６）　【Ａ】・【Ｃ】の値</t>
    <phoneticPr fontId="1"/>
  </si>
  <si>
    <t>【Ａ】の値</t>
    <phoneticPr fontId="1"/>
  </si>
  <si>
    <t>【Ａ】＝</t>
    <phoneticPr fontId="1"/>
  </si>
  <si>
    <t>看護職員等の賃上げ必要額：</t>
    <rPh sb="0" eb="2">
      <t>カンゴ</t>
    </rPh>
    <rPh sb="2" eb="4">
      <t>ショクイン</t>
    </rPh>
    <rPh sb="4" eb="5">
      <t>トウ</t>
    </rPh>
    <rPh sb="6" eb="8">
      <t>チンア</t>
    </rPh>
    <rPh sb="9" eb="11">
      <t>ヒツヨウ</t>
    </rPh>
    <rPh sb="11" eb="12">
      <t>ガク</t>
    </rPh>
    <phoneticPr fontId="1"/>
  </si>
  <si>
    <t>当該保険医療機関の延べ入院患者数×10 円</t>
    <phoneticPr fontId="1"/>
  </si>
  <si>
    <t>【Ｃ】の値</t>
  </si>
  <si>
    <t>【Ｃ】＝</t>
    <phoneticPr fontId="1"/>
  </si>
  <si>
    <t>賃金改善算定基礎額 － （外来・在宅ベースアップ評価料（Ⅰ）及び</t>
    <phoneticPr fontId="5"/>
  </si>
  <si>
    <t>　(イ)　区分番号「Ａ２０５」に掲げる救急医療管理加算に係る届出を行っている</t>
    <phoneticPr fontId="5"/>
  </si>
  <si>
    <t>　(ロ)　救急搬送実績が、年間で200件以上であること</t>
    <phoneticPr fontId="5"/>
  </si>
  <si>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</si>
  <si>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</si>
  <si>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</si>
  <si>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</si>
  <si>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●入院料（※）を算定している保険医療機関であること</t>
    <rPh sb="8" eb="10">
      <t>サンテイ</t>
    </rPh>
    <rPh sb="14" eb="16">
      <t>ホケン</t>
    </rPh>
    <rPh sb="16" eb="18">
      <t>イリョウ</t>
    </rPh>
    <rPh sb="18" eb="20">
      <t>キカン</t>
    </rPh>
    <phoneticPr fontId="1"/>
  </si>
  <si>
    <t>　　　※医科点数表又は歯科点数表第１章第２部第１節の入院基本料（特別入院基本料等を含む。）、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</si>
  <si>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</si>
  <si>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r>
      <t xml:space="preserve">　 </t>
    </r>
    <r>
      <rPr>
        <u/>
        <sz val="14"/>
        <rFont val="ＭＳ Ｐゴシック"/>
        <family val="3"/>
        <charset val="128"/>
      </rPr>
      <t>外来・在宅ベースアップ評価料Ⅱ及び歯科外来・在宅ベースアップ評価料Ⅱの届出を行っていない</t>
    </r>
    <rPh sb="2" eb="4">
      <t>ガイライ</t>
    </rPh>
    <rPh sb="5" eb="7">
      <t>ザイタク</t>
    </rPh>
    <rPh sb="13" eb="17">
      <t>ヒョウカリョウ2</t>
    </rPh>
    <rPh sb="17" eb="18">
      <t>オヨ</t>
    </rPh>
    <rPh sb="19" eb="21">
      <t>シカ</t>
    </rPh>
    <rPh sb="21" eb="23">
      <t>ガイライ</t>
    </rPh>
    <rPh sb="24" eb="26">
      <t>ザイタク</t>
    </rPh>
    <rPh sb="32" eb="35">
      <t>ヒョウカリョウ</t>
    </rPh>
    <phoneticPr fontId="1"/>
  </si>
  <si>
    <r>
      <t xml:space="preserve">　 </t>
    </r>
    <r>
      <rPr>
        <u/>
        <sz val="14"/>
        <rFont val="ＭＳ Ｐゴシック"/>
        <family val="3"/>
        <charset val="128"/>
      </rPr>
      <t>保険医療機関であること</t>
    </r>
    <rPh sb="2" eb="4">
      <t>ホケン</t>
    </rPh>
    <phoneticPr fontId="1"/>
  </si>
  <si>
    <t>※　【記載上の注意】３を参照</t>
    <rPh sb="3" eb="5">
      <t>キサイ</t>
    </rPh>
    <rPh sb="5" eb="6">
      <t>ジョウ</t>
    </rPh>
    <rPh sb="7" eb="9">
      <t>チュウイ</t>
    </rPh>
    <rPh sb="12" eb="14">
      <t>サンショウ</t>
    </rPh>
    <phoneticPr fontId="1"/>
  </si>
  <si>
    <t>３により算出した【Ａ】・【Ｃ】に基づき、該当する区分</t>
    <phoneticPr fontId="1"/>
  </si>
  <si>
    <t>（１）　看護職員処遇改善評価料算定が可能となる区分</t>
    <rPh sb="4" eb="6">
      <t>カンゴ</t>
    </rPh>
    <rPh sb="6" eb="8">
      <t>ショクイン</t>
    </rPh>
    <rPh sb="8" eb="15">
      <t>ショグウカイゼンヒョウカリョウ</t>
    </rPh>
    <phoneticPr fontId="1"/>
  </si>
  <si>
    <t>（２）　入院ベースアップ評価料算定が可能となる区分</t>
    <rPh sb="4" eb="6">
      <t>ニュウイン</t>
    </rPh>
    <rPh sb="12" eb="15">
      <t>ヒョウカリョウ</t>
    </rPh>
    <phoneticPr fontId="1"/>
  </si>
  <si>
    <t>様式98</t>
    <rPh sb="0" eb="2">
      <t>ヨウシキ</t>
    </rPh>
    <phoneticPr fontId="5"/>
  </si>
  <si>
    <r>
      <t>外来・在宅ベースアップ評価料（Ⅰ）・歯科外来・在宅ベースアップ評価料（Ⅰ）の　</t>
    </r>
    <r>
      <rPr>
        <b/>
        <sz val="14"/>
        <rFont val="ＭＳ Ｐゴシック"/>
        <family val="3"/>
        <charset val="128"/>
      </rPr>
      <t>注５</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</si>
  <si>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外来・在宅ベースアップ評価料（Ⅱ）・歯科外来・在宅ベースアップ評価料（Ⅱ）の　</t>
    </r>
    <r>
      <rPr>
        <b/>
        <sz val="14"/>
        <rFont val="ＭＳ Ｐゴシック"/>
        <family val="3"/>
        <charset val="128"/>
      </rPr>
      <t>注５・６</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</si>
  <si>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 xml:space="preserve">医科診療報酬点数表第１章第２部　入院料等　通則11 </t>
    </r>
    <r>
      <rPr>
        <b/>
        <sz val="14"/>
        <rFont val="ＭＳ Ｐゴシック"/>
        <family val="3"/>
        <charset val="128"/>
      </rPr>
      <t>【入院料減算免除】</t>
    </r>
    <rPh sb="27" eb="30">
      <t>ニュウインリョウ</t>
    </rPh>
    <rPh sb="30" eb="32">
      <t>ゲンサン</t>
    </rPh>
    <rPh sb="32" eb="34">
      <t>メンジョ</t>
    </rPh>
    <phoneticPr fontId="1"/>
  </si>
  <si>
    <t>届出年月日</t>
    <rPh sb="0" eb="2">
      <t>トドケデ</t>
    </rPh>
    <rPh sb="2" eb="3">
      <t>ネン</t>
    </rPh>
    <rPh sb="3" eb="4">
      <t>ツキ</t>
    </rPh>
    <rPh sb="4" eb="5">
      <t>ヒ</t>
    </rPh>
    <phoneticPr fontId="1"/>
  </si>
  <si>
    <t>要件の確認</t>
    <rPh sb="0" eb="2">
      <t>ヨウケン</t>
    </rPh>
    <rPh sb="3" eb="5">
      <t>カクニン</t>
    </rPh>
    <phoneticPr fontId="5"/>
  </si>
  <si>
    <t>はい</t>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</si>
  <si>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</si>
  <si>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【ベースアップ評価料対象職種について】</t>
    <rPh sb="7" eb="9">
      <t>ヒョウカ</t>
    </rPh>
    <rPh sb="9" eb="10">
      <t>リョウ</t>
    </rPh>
    <rPh sb="10" eb="12">
      <t>タイショウ</t>
    </rPh>
    <rPh sb="12" eb="14">
      <t>ショクシュ</t>
    </rPh>
    <phoneticPr fontId="1"/>
  </si>
  <si>
    <t>基本給等（基本給又は決まって毎月支払われる手当）に係る事項</t>
    <phoneticPr fontId="1"/>
  </si>
  <si>
    <t>令和８年度比</t>
    <rPh sb="0" eb="2">
      <t>レイワ</t>
    </rPh>
    <rPh sb="3" eb="5">
      <t>ネンド</t>
    </rPh>
    <rPh sb="5" eb="6">
      <t>ヒ</t>
    </rPh>
    <phoneticPr fontId="1"/>
  </si>
  <si>
    <t>令和９年度比</t>
    <rPh sb="0" eb="2">
      <t>レイワ</t>
    </rPh>
    <rPh sb="3" eb="5">
      <t>ネンド</t>
    </rPh>
    <rPh sb="5" eb="6">
      <t>ヒ</t>
    </rPh>
    <phoneticPr fontId="1"/>
  </si>
  <si>
    <t>人</t>
    <rPh sb="0" eb="1">
      <t>ニン</t>
    </rPh>
    <phoneticPr fontId="1"/>
  </si>
  <si>
    <t>円</t>
    <rPh sb="0" eb="1">
      <t>エン</t>
    </rPh>
    <phoneticPr fontId="1"/>
  </si>
  <si>
    <t>基本給等（基本給又は決まって毎月支払われる手当）に係る事項</t>
  </si>
  <si>
    <t>ベースアップ評価料対象職員（40歳以下の常勤医師・歯科医師を除く。）の令和６年３月以降の賃金改善が、</t>
    <phoneticPr fontId="1"/>
  </si>
  <si>
    <t>要件の該当可否</t>
    <rPh sb="0" eb="2">
      <t>ヨウケン</t>
    </rPh>
    <rPh sb="3" eb="5">
      <t>ガイトウ</t>
    </rPh>
    <rPh sb="5" eb="7">
      <t>カヒ</t>
    </rPh>
    <phoneticPr fontId="1"/>
  </si>
  <si>
    <t>●外来・在宅ベースアップ評価料（Ⅰ）・歯科外来・在宅ベースアップ評価料（Ⅰ）</t>
    <phoneticPr fontId="1"/>
  </si>
  <si>
    <t>注５</t>
    <rPh sb="0" eb="1">
      <t>チュウ</t>
    </rPh>
    <phoneticPr fontId="1"/>
  </si>
  <si>
    <t>及び</t>
    <rPh sb="0" eb="1">
      <t>オヨ</t>
    </rPh>
    <phoneticPr fontId="1"/>
  </si>
  <si>
    <t>●外来・在宅ベースアップ評価料（Ⅱ）・歯科外来・在宅ベースアップ評価料（Ⅱ）</t>
    <rPh sb="1" eb="3">
      <t>ガイライ</t>
    </rPh>
    <rPh sb="4" eb="6">
      <t>ザイタク</t>
    </rPh>
    <rPh sb="12" eb="15">
      <t>ヒョウカリョウ</t>
    </rPh>
    <rPh sb="19" eb="21">
      <t>シカ</t>
    </rPh>
    <rPh sb="21" eb="23">
      <t>ガイライ</t>
    </rPh>
    <rPh sb="24" eb="26">
      <t>ザイタク</t>
    </rPh>
    <rPh sb="32" eb="35">
      <t>ヒョウカリョウ</t>
    </rPh>
    <phoneticPr fontId="1"/>
  </si>
  <si>
    <t>【算定可否】</t>
    <rPh sb="1" eb="3">
      <t>サンテイ</t>
    </rPh>
    <rPh sb="3" eb="5">
      <t>カヒ</t>
    </rPh>
    <phoneticPr fontId="1"/>
  </si>
  <si>
    <t>入院料減算の要否</t>
    <rPh sb="0" eb="3">
      <t>ニュウインリョウ</t>
    </rPh>
    <rPh sb="3" eb="5">
      <t>ゲンサン</t>
    </rPh>
    <rPh sb="6" eb="8">
      <t>ヨウヒ</t>
    </rPh>
    <phoneticPr fontId="1"/>
  </si>
  <si>
    <t>●医科診療報酬点数表第１章第２部　入院料等　通則11 【入院料減算の免除】</t>
    <rPh sb="34" eb="36">
      <t>メンジョ</t>
    </rPh>
    <phoneticPr fontId="1"/>
  </si>
  <si>
    <t>●歯科診療報酬点数表第１章第２部　入院料等　通則９ 【入院料減算の免除】</t>
    <rPh sb="33" eb="35">
      <t>メンジョ</t>
    </rPh>
    <phoneticPr fontId="1"/>
  </si>
  <si>
    <t>【記載上の注意】</t>
    <rPh sb="1" eb="3">
      <t>キサイ</t>
    </rPh>
    <rPh sb="3" eb="4">
      <t>ジョウ</t>
    </rPh>
    <rPh sb="5" eb="7">
      <t>チュウイ</t>
    </rPh>
    <phoneticPr fontId="1"/>
  </si>
  <si>
    <t>様式99</t>
    <rPh sb="0" eb="2">
      <t>ヨウシキ</t>
    </rPh>
    <phoneticPr fontId="5"/>
  </si>
  <si>
    <t>（医療機関以外の法人職員を含めてはならない）</t>
  </si>
  <si>
    <r>
      <t>　保険医療機関に勤務する職員のうち、看護補助者及び事務職員の</t>
    </r>
    <r>
      <rPr>
        <sz val="14"/>
        <color rgb="FFFF0000"/>
        <rFont val="ＭＳ Ｐゴシック"/>
        <family val="3"/>
        <charset val="128"/>
      </rPr>
      <t>月額賃金総額</t>
    </r>
    <rPh sb="1" eb="3">
      <t>ホケン</t>
    </rPh>
    <rPh sb="3" eb="5">
      <t>イリョウ</t>
    </rPh>
    <rPh sb="5" eb="7">
      <t>キカン</t>
    </rPh>
    <rPh sb="8" eb="10">
      <t>キンム</t>
    </rPh>
    <rPh sb="12" eb="14">
      <t>ショクイン</t>
    </rPh>
    <phoneticPr fontId="1"/>
  </si>
  <si>
    <r>
      <t>　保険医療機関に勤務する職員のうち40歳未満の常勤医師及び歯科医師の</t>
    </r>
    <r>
      <rPr>
        <sz val="14"/>
        <color rgb="FFFF0000"/>
        <rFont val="ＭＳ Ｐゴシック"/>
        <family val="3"/>
        <charset val="128"/>
      </rPr>
      <t>人数</t>
    </r>
    <rPh sb="3" eb="5">
      <t>イリョウ</t>
    </rPh>
    <rPh sb="5" eb="7">
      <t>キカン</t>
    </rPh>
    <rPh sb="8" eb="10">
      <t>キンム</t>
    </rPh>
    <rPh sb="12" eb="14">
      <t>ショクイン</t>
    </rPh>
    <rPh sb="23" eb="25">
      <t>ジョウキン</t>
    </rPh>
    <phoneticPr fontId="1"/>
  </si>
  <si>
    <r>
      <t>　保険医療機関に勤務する職員のうち、週22時間以上勤務する非常勤の医師及び歯科医師の</t>
    </r>
    <r>
      <rPr>
        <sz val="14"/>
        <color rgb="FFFF0000"/>
        <rFont val="ＭＳ Ｐゴシック"/>
        <family val="3"/>
        <charset val="128"/>
      </rPr>
      <t>人数</t>
    </r>
    <rPh sb="3" eb="5">
      <t>イリョウ</t>
    </rPh>
    <rPh sb="5" eb="7">
      <t>キカン</t>
    </rPh>
    <rPh sb="8" eb="10">
      <t>キンム</t>
    </rPh>
    <rPh sb="12" eb="14">
      <t>ショクイン</t>
    </rPh>
    <phoneticPr fontId="1"/>
  </si>
  <si>
    <t>②賃金改善算定基礎額＜通算して算出する医療機関の合計額＞</t>
    <rPh sb="1" eb="3">
      <t>チンギン</t>
    </rPh>
    <rPh sb="3" eb="5">
      <t>カイゼン</t>
    </rPh>
    <rPh sb="5" eb="7">
      <t>サンテイ</t>
    </rPh>
    <rPh sb="7" eb="9">
      <t>キソ</t>
    </rPh>
    <rPh sb="9" eb="10">
      <t>ガク</t>
    </rPh>
    <rPh sb="26" eb="27">
      <t>ガク</t>
    </rPh>
    <phoneticPr fontId="1"/>
  </si>
  <si>
    <t>【賃金改善算定基礎額（通算）】</t>
    <rPh sb="11" eb="13">
      <t>ツウサン</t>
    </rPh>
    <phoneticPr fontId="1"/>
  </si>
  <si>
    <t>③賃金改善算定基礎額＜申請する１医療機関分＞</t>
    <rPh sb="1" eb="3">
      <t>チンギン</t>
    </rPh>
    <rPh sb="3" eb="5">
      <t>カイゼン</t>
    </rPh>
    <rPh sb="5" eb="7">
      <t>サンテイ</t>
    </rPh>
    <rPh sb="7" eb="9">
      <t>キソ</t>
    </rPh>
    <rPh sb="9" eb="10">
      <t>ガク</t>
    </rPh>
    <rPh sb="11" eb="13">
      <t>シンセイ</t>
    </rPh>
    <rPh sb="16" eb="18">
      <t>イリョウ</t>
    </rPh>
    <rPh sb="18" eb="20">
      <t>キカン</t>
    </rPh>
    <rPh sb="20" eb="21">
      <t>ブン</t>
    </rPh>
    <phoneticPr fontId="1"/>
  </si>
  <si>
    <t>【賃金改善算定基礎額】×【按分比率】</t>
    <rPh sb="13" eb="15">
      <t>アンブン</t>
    </rPh>
    <rPh sb="15" eb="17">
      <t>ヒリツ</t>
    </rPh>
    <phoneticPr fontId="1"/>
  </si>
  <si>
    <t>様式100</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</si>
  <si>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</si>
  <si>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</si>
  <si>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</si>
  <si>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年度分）</t>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</si>
  <si>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</si>
  <si>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</si>
  <si>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</si>
  <si>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</si>
  <si>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</si>
  <si>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Ⅱ．報告する医療機関種別</t>
    <rPh sb="2" eb="4">
      <t>ホウコク</t>
    </rPh>
    <rPh sb="6" eb="8">
      <t>イリョウ</t>
    </rPh>
    <rPh sb="8" eb="10">
      <t>キカン</t>
    </rPh>
    <rPh sb="10" eb="12">
      <t>シュベツ</t>
    </rPh>
    <phoneticPr fontId="1"/>
  </si>
  <si>
    <t>病院及び診療所</t>
    <rPh sb="0" eb="2">
      <t>ビョウイン</t>
    </rPh>
    <rPh sb="2" eb="3">
      <t>オヨ</t>
    </rPh>
    <rPh sb="4" eb="7">
      <t>シンリョウジョ</t>
    </rPh>
    <phoneticPr fontId="1"/>
  </si>
  <si>
    <t>歯科診療所</t>
    <rPh sb="0" eb="2">
      <t>シカ</t>
    </rPh>
    <rPh sb="2" eb="5">
      <t>シンリョウジョ</t>
    </rPh>
    <phoneticPr fontId="1"/>
  </si>
  <si>
    <t>Ⅲ．賃金改善実施期間及びベースアップ評価料算定期間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</si>
  <si>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</si>
  <si>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</si>
  <si>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</si>
  <si>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</si>
  <si>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（３）看護職員処遇改善評価料による収入の実績額</t>
    <rPh sb="3" eb="5">
      <t>カンゴ</t>
    </rPh>
    <rPh sb="5" eb="7">
      <t>ショクイン</t>
    </rPh>
    <rPh sb="7" eb="9">
      <t>ショグウ</t>
    </rPh>
    <rPh sb="9" eb="11">
      <t>カイゼン</t>
    </rPh>
    <rPh sb="11" eb="13">
      <t>ヒョウカ</t>
    </rPh>
    <rPh sb="13" eb="14">
      <t>リョウ</t>
    </rPh>
    <rPh sb="17" eb="19">
      <t>シュウニュウ</t>
    </rPh>
    <rPh sb="20" eb="22">
      <t>ジッセキ</t>
    </rPh>
    <rPh sb="22" eb="23">
      <t>ガク</t>
    </rPh>
    <phoneticPr fontId="1"/>
  </si>
  <si>
    <t>（４）外来・在宅ベースアップ評価料（Ⅰ）等による収入の実績額</t>
    <phoneticPr fontId="1"/>
  </si>
  <si>
    <t>（５）外来・在宅ベースアップ評価料（Ⅱ）等による収入の実績額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</si>
  <si>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（６）入院ベースアップ評価料による収入の実績額</t>
    <rPh sb="17" eb="19">
      <t>シュウニュウ</t>
    </rPh>
    <rPh sb="20" eb="22">
      <t>ジッセキ</t>
    </rPh>
    <rPh sb="22" eb="23">
      <t>ガク</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</si>
  <si>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</si>
  <si>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（８）前年度からの繰越額（令和８年度分報告時のみ記載）</t>
    <rPh sb="3" eb="6">
      <t>ゼンネンド</t>
    </rPh>
    <rPh sb="9" eb="12">
      <t>クリコシガク</t>
    </rPh>
    <phoneticPr fontId="1"/>
  </si>
  <si>
    <t>「ベア等」の定義は【記載上の注意】を参照のこと。</t>
    <rPh sb="6" eb="8">
      <t>テイギ</t>
    </rPh>
    <rPh sb="10" eb="12">
      <t>キサイ</t>
    </rPh>
    <rPh sb="12" eb="13">
      <t>ジョウ</t>
    </rPh>
    <rPh sb="14" eb="16">
      <t>チュウイ</t>
    </rPh>
    <rPh sb="18" eb="20">
      <t>サンショウ</t>
    </rPh>
    <phoneticPr fontId="1"/>
  </si>
  <si>
    <t>Ⅴ．ベースアップ評価料対象職員（全体）の月額賃金総額に係る事項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</si>
  <si>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</si>
  <si>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</si>
  <si>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Ⅴ－２．看護職員等（保健師、助産師、看護師及び准看護師）の月額賃金総額に係る事項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</si>
  <si>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（16）対象職員の常勤換算数【賃金改善実施期間（１）の開始月時点】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</si>
  <si>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か月</t>
    <rPh sb="1" eb="2">
      <t>ゲツ</t>
    </rPh>
    <phoneticPr fontId="1"/>
  </si>
  <si>
    <t>Ⅴ－３．40歳未満の勤務医師、勤務歯科医師の基本給等に係る事項</t>
    <rPh sb="6" eb="9">
      <t>サイミマン</t>
    </rPh>
    <rPh sb="10" eb="12">
      <t>キンム</t>
    </rPh>
    <rPh sb="12" eb="14">
      <t>イシ</t>
    </rPh>
    <rPh sb="15" eb="17">
      <t>キンム</t>
    </rPh>
    <rPh sb="17" eb="19">
      <t>シカ</t>
    </rPh>
    <rPh sb="19" eb="21">
      <t>イシ</t>
    </rPh>
    <rPh sb="22" eb="25">
      <t>キホンキュウ</t>
    </rPh>
    <rPh sb="25" eb="26">
      <t>トウ</t>
    </rPh>
    <rPh sb="27" eb="28">
      <t>カカ</t>
    </rPh>
    <rPh sb="29" eb="31">
      <t>ジコウ</t>
    </rPh>
    <phoneticPr fontId="1"/>
  </si>
  <si>
    <t>（23）対象職員の常勤換算数【賃金改善実施期間（１）の開始月時点】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</si>
  <si>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Ⅴ－４．事務職員の基本給等に係る事項</t>
    <rPh sb="4" eb="6">
      <t>ジム</t>
    </rPh>
    <rPh sb="6" eb="8">
      <t>ショクイン</t>
    </rPh>
    <rPh sb="9" eb="12">
      <t>キホンキュウ</t>
    </rPh>
    <rPh sb="12" eb="13">
      <t>トウ</t>
    </rPh>
    <rPh sb="14" eb="15">
      <t>カカワ</t>
    </rPh>
    <rPh sb="16" eb="18">
      <t>ジコウ</t>
    </rPh>
    <phoneticPr fontId="1"/>
  </si>
  <si>
    <t>（30）対象職員の常勤換算数【賃金改善実施期間（１）の開始月時点】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</si>
  <si>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Ⅴ－５．看護補助者の基本給等総額に係る事項</t>
    <rPh sb="4" eb="6">
      <t>カンゴ</t>
    </rPh>
    <rPh sb="6" eb="9">
      <t>ホジョシャ</t>
    </rPh>
    <rPh sb="17" eb="18">
      <t>カカ</t>
    </rPh>
    <rPh sb="19" eb="21">
      <t>ジコウ</t>
    </rPh>
    <phoneticPr fontId="1"/>
  </si>
  <si>
    <t>（37）対象職員の常勤換算数【賃金改善実施期間（１）の開始月時点】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</si>
  <si>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Ⅴ－６．薬剤師の基本給等総額に係る事項</t>
    <rPh sb="4" eb="7">
      <t>ヤクザイシ</t>
    </rPh>
    <rPh sb="15" eb="17">
      <t>ジコウ</t>
    </rPh>
    <phoneticPr fontId="1"/>
  </si>
  <si>
    <t>（44）対象職員の常勤換算数【賃金改善実施期間（１）の開始月時点】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</si>
  <si>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Ⅴ－８．その他の対象職種の基本給等に係る事項</t>
    <rPh sb="6" eb="7">
      <t>タ</t>
    </rPh>
    <rPh sb="8" eb="10">
      <t>タイショウ</t>
    </rPh>
    <rPh sb="10" eb="12">
      <t>ショクシュ</t>
    </rPh>
    <rPh sb="18" eb="19">
      <t>カカ</t>
    </rPh>
    <rPh sb="20" eb="22">
      <t>ジコウ</t>
    </rPh>
    <phoneticPr fontId="1"/>
  </si>
  <si>
    <t>Ⅵ．ベースアップ評価料による収入が対象職員へ充当されているか</t>
    <rPh sb="14" eb="16">
      <t>シュウニュウ</t>
    </rPh>
    <rPh sb="17" eb="19">
      <t>タイショウ</t>
    </rPh>
    <rPh sb="19" eb="21">
      <t>ショクイン</t>
    </rPh>
    <rPh sb="22" eb="24">
      <t>ジュウトウ</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</si>
  <si>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</si>
  <si>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集約医療機関数</t>
    <rPh sb="0" eb="2">
      <t>シュウヤク</t>
    </rPh>
    <rPh sb="2" eb="4">
      <t>イリョウ</t>
    </rPh>
    <rPh sb="4" eb="6">
      <t>キカン</t>
    </rPh>
    <rPh sb="6" eb="7">
      <t>スウ</t>
    </rPh>
    <phoneticPr fontId="1"/>
  </si>
  <si>
    <t>【Ａ】</t>
    <phoneticPr fontId="5"/>
  </si>
  <si>
    <t>外来・在宅ベースアップ評価料（Ⅱ）の区分</t>
    <rPh sb="18" eb="20">
      <t>クブン</t>
    </rPh>
    <phoneticPr fontId="5"/>
  </si>
  <si>
    <t>点数（イ）</t>
    <rPh sb="0" eb="2">
      <t>テンスウ</t>
    </rPh>
    <phoneticPr fontId="5"/>
  </si>
  <si>
    <t>点数（ロ）</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</si>
  <si>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</si>
  <si>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</si>
  <si>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</si>
  <si>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</si>
  <si>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歯科外来・在宅ベースアップ評価料（Ⅱ）1</t>
  </si>
  <si>
    <t>歯科外来・在宅ベースアップ評価料（Ⅱ）2</t>
  </si>
  <si>
    <t>外来・在宅ベースアップ評価料（Ⅱ）9</t>
  </si>
  <si>
    <t>歯科外来・在宅ベースアップ評価料（Ⅱ）9</t>
  </si>
  <si>
    <t>該当</t>
    <rPh sb="0" eb="2">
      <t>ガイトウ</t>
    </rPh>
    <phoneticPr fontId="1"/>
  </si>
  <si>
    <t>届出なし</t>
    <rPh sb="0" eb="2">
      <t>トドケデ</t>
    </rPh>
    <phoneticPr fontId="1"/>
  </si>
  <si>
    <t>-</t>
    <phoneticPr fontId="1"/>
  </si>
  <si>
    <t>歯科外来・在宅ベースアップ評価料（Ⅱ）の区分</t>
    <rPh sb="0" eb="2">
      <t>シカ</t>
    </rPh>
    <rPh sb="20" eb="22">
      <t>クブン</t>
    </rPh>
    <phoneticPr fontId="5"/>
  </si>
  <si>
    <t>入院ベースアップ評価料の区分</t>
    <rPh sb="12" eb="14">
      <t>クブン</t>
    </rPh>
    <phoneticPr fontId="5"/>
  </si>
  <si>
    <t>点数</t>
    <rPh sb="0" eb="2">
      <t>テンスウ</t>
    </rPh>
    <phoneticPr fontId="5"/>
  </si>
  <si>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</si>
  <si>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</si>
  <si>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</si>
  <si>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</si>
  <si>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</si>
  <si>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</si>
  <si>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</si>
  <si>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</si>
  <si>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</si>
  <si>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</si>
  <si>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</si>
  <si>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</si>
  <si>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</si>
  <si>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</si>
  <si>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</si>
  <si>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</si>
  <si>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</si>
  <si>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</si>
  <si>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</si>
  <si>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</si>
  <si>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</si>
  <si>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</si>
  <si>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</si>
  <si>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</si>
  <si>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</si>
  <si>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</si>
  <si>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</si>
  <si>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</si>
  <si>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</si>
  <si>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</si>
  <si>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</si>
  <si>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</si>
  <si>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</si>
  <si>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</si>
  <si>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</si>
  <si>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</si>
  <si>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</si>
  <si>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</si>
  <si>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</si>
  <si>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</si>
  <si>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</si>
  <si>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</si>
  <si>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</si>
  <si>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</si>
  <si>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</si>
  <si>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</si>
  <si>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</si>
  <si>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</si>
  <si>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</si>
  <si>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</si>
  <si>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</si>
  <si>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</si>
  <si>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</si>
  <si>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</si>
  <si>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</si>
  <si>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</si>
  <si>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</si>
  <si>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</si>
  <si>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</si>
  <si>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</si>
  <si>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</si>
  <si>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</si>
  <si>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</si>
  <si>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</si>
  <si>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</si>
  <si>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</si>
  <si>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</si>
  <si>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</si>
  <si>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</si>
  <si>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</si>
  <si>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</si>
  <si>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</si>
  <si>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</si>
  <si>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</si>
  <si>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</si>
  <si>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</si>
  <si>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</si>
  <si>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</si>
  <si>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</si>
  <si>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</si>
  <si>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</si>
  <si>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</si>
  <si>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</si>
  <si>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</si>
  <si>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</si>
  <si>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</si>
  <si>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</si>
  <si>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</si>
  <si>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</si>
  <si>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</si>
  <si>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</si>
  <si>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</si>
  <si>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</si>
  <si>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</si>
  <si>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</si>
  <si>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</si>
  <si>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</si>
  <si>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</si>
  <si>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</si>
  <si>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</si>
  <si>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</si>
  <si>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</si>
  <si>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</si>
  <si>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</si>
  <si>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</si>
  <si>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</si>
  <si>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</si>
  <si>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</si>
  <si>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</si>
  <si>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</si>
  <si>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</si>
  <si>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</si>
  <si>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</si>
  <si>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</si>
  <si>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</si>
  <si>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</si>
  <si>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</si>
  <si>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</si>
  <si>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</si>
  <si>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</si>
  <si>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</si>
  <si>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</si>
  <si>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</si>
  <si>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</si>
  <si>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</si>
  <si>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</si>
  <si>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</si>
  <si>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</si>
  <si>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</si>
  <si>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</si>
  <si>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</si>
  <si>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</si>
  <si>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</si>
  <si>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</si>
  <si>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</si>
  <si>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</si>
  <si>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</si>
  <si>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</si>
  <si>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</si>
  <si>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</si>
  <si>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</si>
  <si>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</si>
  <si>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</si>
  <si>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</si>
  <si>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</si>
  <si>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</si>
  <si>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</si>
  <si>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</si>
  <si>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</si>
  <si>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</si>
  <si>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</si>
  <si>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</si>
  <si>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</si>
  <si>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</si>
  <si>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</si>
  <si>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</si>
  <si>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</si>
  <si>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</si>
  <si>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</si>
  <si>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</si>
  <si>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</si>
  <si>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</si>
  <si>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</si>
  <si>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</si>
  <si>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</si>
  <si>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入院ベースアップ評価料166</t>
  </si>
  <si>
    <t>入院ベースアップ評価料167</t>
  </si>
  <si>
    <t>入院ベースアップ評価料168</t>
  </si>
  <si>
    <t>入院ベースアップ評価料169</t>
  </si>
  <si>
    <t>入院ベースアップ評価料170</t>
  </si>
  <si>
    <t>入院ベースアップ評価料171</t>
  </si>
  <si>
    <t>入院ベースアップ評価料172</t>
  </si>
  <si>
    <t>入院ベースアップ評価料173</t>
  </si>
  <si>
    <t>入院ベースアップ評価料174</t>
  </si>
  <si>
    <t>入院ベースアップ評価料175</t>
  </si>
  <si>
    <t>入院ベースアップ評価料176</t>
  </si>
  <si>
    <t>入院ベースアップ評価料177</t>
  </si>
  <si>
    <t>入院ベースアップ評価料178</t>
  </si>
  <si>
    <t>入院ベースアップ評価料179</t>
  </si>
  <si>
    <t>入院ベースアップ評価料180</t>
  </si>
  <si>
    <t>入院ベースアップ評価料181</t>
  </si>
  <si>
    <t>入院ベースアップ評価料182</t>
  </si>
  <si>
    <t>入院ベースアップ評価料183</t>
  </si>
  <si>
    <t>入院ベースアップ評価料184</t>
  </si>
  <si>
    <t>入院ベースアップ評価料185</t>
  </si>
  <si>
    <t>入院ベースアップ評価料186</t>
  </si>
  <si>
    <t>入院ベースアップ評価料187</t>
  </si>
  <si>
    <t>入院ベースアップ評価料188</t>
  </si>
  <si>
    <t>入院ベースアップ評価料189</t>
  </si>
  <si>
    <t>入院ベースアップ評価料190</t>
  </si>
  <si>
    <t>入院ベースアップ評価料191</t>
  </si>
  <si>
    <t>入院ベースアップ評価料192</t>
  </si>
  <si>
    <t>入院ベースアップ評価料193</t>
  </si>
  <si>
    <t>入院ベースアップ評価料194</t>
  </si>
  <si>
    <t>入院ベースアップ評価料195</t>
  </si>
  <si>
    <t>入院ベースアップ評価料196</t>
  </si>
  <si>
    <t>入院ベースアップ評価料197</t>
  </si>
  <si>
    <t>入院ベースアップ評価料198</t>
  </si>
  <si>
    <t>入院ベースアップ評価料199</t>
  </si>
  <si>
    <t>入院ベースアップ評価料200</t>
  </si>
  <si>
    <t>入院ベースアップ評価料201</t>
  </si>
  <si>
    <t>入院ベースアップ評価料202</t>
  </si>
  <si>
    <t>入院ベースアップ評価料203</t>
  </si>
  <si>
    <t>入院ベースアップ評価料204</t>
  </si>
  <si>
    <t>入院ベースアップ評価料205</t>
  </si>
  <si>
    <t>入院ベースアップ評価料206</t>
  </si>
  <si>
    <t>入院ベースアップ評価料207</t>
  </si>
  <si>
    <t>入院ベースアップ評価料208</t>
  </si>
  <si>
    <t>入院ベースアップ評価料209</t>
  </si>
  <si>
    <t>入院ベースアップ評価料210</t>
  </si>
  <si>
    <t>入院ベースアップ評価料211</t>
  </si>
  <si>
    <t>入院ベースアップ評価料212</t>
  </si>
  <si>
    <t>入院ベースアップ評価料213</t>
  </si>
  <si>
    <t>入院ベースアップ評価料214</t>
  </si>
  <si>
    <t>入院ベースアップ評価料215</t>
  </si>
  <si>
    <t>入院ベースアップ評価料216</t>
  </si>
  <si>
    <t>入院ベースアップ評価料217</t>
  </si>
  <si>
    <t>入院ベースアップ評価料218</t>
  </si>
  <si>
    <t>入院ベースアップ評価料219</t>
  </si>
  <si>
    <t>入院ベースアップ評価料220</t>
  </si>
  <si>
    <t>入院ベースアップ評価料221</t>
  </si>
  <si>
    <t>入院ベースアップ評価料222</t>
  </si>
  <si>
    <t>入院ベースアップ評価料223</t>
  </si>
  <si>
    <t>入院ベースアップ評価料224</t>
  </si>
  <si>
    <t>入院ベースアップ評価料225</t>
  </si>
  <si>
    <t>入院ベースアップ評価料226</t>
  </si>
  <si>
    <t>入院ベースアップ評価料227</t>
  </si>
  <si>
    <t>入院ベースアップ評価料228</t>
  </si>
  <si>
    <t>入院ベースアップ評価料229</t>
  </si>
  <si>
    <t>入院ベースアップ評価料230</t>
  </si>
  <si>
    <t>入院ベースアップ評価料231</t>
  </si>
  <si>
    <t>入院ベースアップ評価料232</t>
  </si>
  <si>
    <t>入院ベースアップ評価料233</t>
  </si>
  <si>
    <t>入院ベースアップ評価料234</t>
  </si>
  <si>
    <t>入院ベースアップ評価料235</t>
  </si>
  <si>
    <t>入院ベースアップ評価料236</t>
  </si>
  <si>
    <t>入院ベースアップ評価料237</t>
  </si>
  <si>
    <t>入院ベースアップ評価料238</t>
  </si>
  <si>
    <t>入院ベースアップ評価料239</t>
  </si>
  <si>
    <t>入院ベースアップ評価料240</t>
  </si>
  <si>
    <t>入院ベースアップ評価料241</t>
  </si>
  <si>
    <t>入院ベースアップ評価料242</t>
  </si>
  <si>
    <t>入院ベースアップ評価料243</t>
  </si>
  <si>
    <t>入院ベースアップ評価料244</t>
  </si>
  <si>
    <t>入院ベースアップ評価料245</t>
  </si>
  <si>
    <t>入院ベースアップ評価料246</t>
  </si>
  <si>
    <t>入院ベースアップ評価料247</t>
  </si>
  <si>
    <t>入院ベースアップ評価料248</t>
  </si>
  <si>
    <t>入院ベースアップ評価料249</t>
  </si>
  <si>
    <t>入院ベースアップ評価料250</t>
  </si>
  <si>
    <t>入院ベースアップ評価料250</t>
    <phoneticPr fontId="1"/>
  </si>
  <si>
    <t>→最後は、「該当」を手入力</t>
    <rPh sb="1" eb="3">
      <t>サイゴ</t>
    </rPh>
    <rPh sb="6" eb="8">
      <t>ガイトウ</t>
    </rPh>
    <rPh sb="10" eb="13">
      <t>テニュウリョク</t>
    </rPh>
    <phoneticPr fontId="1"/>
  </si>
  <si>
    <t>入院ベースアップ評価料251</t>
  </si>
  <si>
    <t>入院ベースアップ評価料252</t>
  </si>
  <si>
    <t>入院ベースアップ評価料253</t>
  </si>
  <si>
    <t>入院ベースアップ評価料254</t>
  </si>
  <si>
    <t>入院ベースアップ評価料255</t>
  </si>
  <si>
    <t>入院ベースアップ評価料256</t>
  </si>
  <si>
    <t>入院ベースアップ評価料257</t>
  </si>
  <si>
    <t>入院ベースアップ評価料258</t>
  </si>
  <si>
    <t>入院ベースアップ評価料259</t>
  </si>
  <si>
    <t>入院ベースアップ評価料260</t>
  </si>
  <si>
    <t>入院ベースアップ評価料261</t>
  </si>
  <si>
    <t>入院ベースアップ評価料262</t>
  </si>
  <si>
    <t>入院ベースアップ評価料263</t>
  </si>
  <si>
    <t>入院ベースアップ評価料264</t>
  </si>
  <si>
    <t>入院ベースアップ評価料265</t>
  </si>
  <si>
    <t>入院ベースアップ評価料266</t>
  </si>
  <si>
    <t>入院ベースアップ評価料267</t>
  </si>
  <si>
    <t>入院ベースアップ評価料268</t>
  </si>
  <si>
    <t>入院ベースアップ評価料269</t>
  </si>
  <si>
    <t>入院ベースアップ評価料270</t>
  </si>
  <si>
    <t>入院ベースアップ評価料271</t>
  </si>
  <si>
    <t>入院ベースアップ評価料272</t>
  </si>
  <si>
    <t>入院ベースアップ評価料273</t>
  </si>
  <si>
    <t>入院ベースアップ評価料274</t>
  </si>
  <si>
    <t>入院ベースアップ評価料275</t>
  </si>
  <si>
    <t>入院ベースアップ評価料276</t>
  </si>
  <si>
    <t>入院ベースアップ評価料277</t>
  </si>
  <si>
    <t>入院ベースアップ評価料278</t>
  </si>
  <si>
    <t>入院ベースアップ評価料279</t>
  </si>
  <si>
    <t>入院ベースアップ評価料280</t>
  </si>
  <si>
    <t>入院ベースアップ評価料281</t>
  </si>
  <si>
    <t>入院ベースアップ評価料282</t>
  </si>
  <si>
    <t>入院ベースアップ評価料283</t>
  </si>
  <si>
    <t>入院ベースアップ評価料284</t>
  </si>
  <si>
    <t>入院ベースアップ評価料285</t>
  </si>
  <si>
    <t>入院ベースアップ評価料286</t>
  </si>
  <si>
    <t>入院ベースアップ評価料287</t>
  </si>
  <si>
    <t>入院ベースアップ評価料288</t>
  </si>
  <si>
    <t>入院ベースアップ評価料289</t>
  </si>
  <si>
    <t>入院ベースアップ評価料290</t>
  </si>
  <si>
    <t>入院ベースアップ評価料291</t>
  </si>
  <si>
    <t>入院ベースアップ評価料292</t>
  </si>
  <si>
    <t>入院ベースアップ評価料293</t>
  </si>
  <si>
    <t>入院ベースアップ評価料294</t>
  </si>
  <si>
    <t>入院ベースアップ評価料295</t>
  </si>
  <si>
    <t>入院ベースアップ評価料296</t>
  </si>
  <si>
    <t>入院ベースアップ評価料297</t>
  </si>
  <si>
    <t>入院ベースアップ評価料298</t>
  </si>
  <si>
    <t>入院ベースアップ評価料299</t>
  </si>
  <si>
    <t>入院ベースアップ評価料300</t>
  </si>
  <si>
    <t>入院ベースアップ評価料301</t>
  </si>
  <si>
    <t>入院ベースアップ評価料302</t>
  </si>
  <si>
    <t>入院ベースアップ評価料303</t>
  </si>
  <si>
    <t>入院ベースアップ評価料304</t>
  </si>
  <si>
    <t>入院ベースアップ評価料305</t>
  </si>
  <si>
    <t>入院ベースアップ評価料306</t>
  </si>
  <si>
    <t>入院ベースアップ評価料307</t>
  </si>
  <si>
    <t>入院ベースアップ評価料308</t>
  </si>
  <si>
    <t>入院ベースアップ評価料309</t>
  </si>
  <si>
    <t>入院ベースアップ評価料310</t>
  </si>
  <si>
    <t>入院ベースアップ評価料311</t>
  </si>
  <si>
    <t>入院ベースアップ評価料312</t>
  </si>
  <si>
    <t>入院ベースアップ評価料313</t>
  </si>
  <si>
    <t>入院ベースアップ評価料314</t>
  </si>
  <si>
    <t>入院ベースアップ評価料315</t>
  </si>
  <si>
    <t>入院ベースアップ評価料316</t>
  </si>
  <si>
    <t>入院ベースアップ評価料317</t>
  </si>
  <si>
    <t>入院ベースアップ評価料318</t>
  </si>
  <si>
    <t>入院ベースアップ評価料319</t>
  </si>
  <si>
    <t>入院ベースアップ評価料320</t>
  </si>
  <si>
    <t>入院ベースアップ評価料321</t>
  </si>
  <si>
    <t>入院ベースアップ評価料322</t>
  </si>
  <si>
    <t>入院ベースアップ評価料323</t>
  </si>
  <si>
    <t>入院ベースアップ評価料324</t>
  </si>
  <si>
    <t>入院ベースアップ評価料325</t>
  </si>
  <si>
    <t>入院ベースアップ評価料326</t>
  </si>
  <si>
    <t>入院ベースアップ評価料327</t>
  </si>
  <si>
    <t>入院ベースアップ評価料328</t>
  </si>
  <si>
    <t>入院ベースアップ評価料329</t>
  </si>
  <si>
    <t>入院ベースアップ評価料330</t>
  </si>
  <si>
    <t>入院ベースアップ評価料331</t>
  </si>
  <si>
    <t>入院ベースアップ評価料332</t>
  </si>
  <si>
    <t>入院ベースアップ評価料333</t>
  </si>
  <si>
    <t>入院ベースアップ評価料334</t>
  </si>
  <si>
    <t>入院ベースアップ評価料335</t>
  </si>
  <si>
    <t>入院ベースアップ評価料336</t>
  </si>
  <si>
    <t>入院ベースアップ評価料337</t>
  </si>
  <si>
    <t>入院ベースアップ評価料338</t>
  </si>
  <si>
    <t>入院ベースアップ評価料339</t>
  </si>
  <si>
    <t>入院ベースアップ評価料340</t>
  </si>
  <si>
    <t>入院ベースアップ評価料341</t>
  </si>
  <si>
    <t>入院ベースアップ評価料342</t>
  </si>
  <si>
    <t>入院ベースアップ評価料343</t>
  </si>
  <si>
    <t>入院ベースアップ評価料344</t>
  </si>
  <si>
    <t>入院ベースアップ評価料345</t>
  </si>
  <si>
    <t>入院ベースアップ評価料346</t>
  </si>
  <si>
    <t>入院ベースアップ評価料347</t>
  </si>
  <si>
    <t>入院ベースアップ評価料348</t>
  </si>
  <si>
    <t>入院ベースアップ評価料349</t>
  </si>
  <si>
    <t>入院ベースアップ評価料350</t>
  </si>
  <si>
    <t>入院ベースアップ評価料351</t>
  </si>
  <si>
    <t>入院ベースアップ評価料352</t>
  </si>
  <si>
    <t>入院ベースアップ評価料353</t>
  </si>
  <si>
    <t>入院ベースアップ評価料354</t>
  </si>
  <si>
    <t>入院ベースアップ評価料355</t>
  </si>
  <si>
    <t>入院ベースアップ評価料356</t>
  </si>
  <si>
    <t>入院ベースアップ評価料357</t>
  </si>
  <si>
    <t>入院ベースアップ評価料358</t>
  </si>
  <si>
    <t>入院ベースアップ評価料359</t>
  </si>
  <si>
    <t>入院ベースアップ評価料360</t>
  </si>
  <si>
    <t>入院ベースアップ評価料361</t>
  </si>
  <si>
    <t>入院ベースアップ評価料362</t>
  </si>
  <si>
    <t>入院ベースアップ評価料363</t>
  </si>
  <si>
    <t>入院ベースアップ評価料364</t>
  </si>
  <si>
    <t>入院ベースアップ評価料365</t>
  </si>
  <si>
    <t>入院ベースアップ評価料366</t>
  </si>
  <si>
    <t>入院ベースアップ評価料367</t>
  </si>
  <si>
    <t>入院ベースアップ評価料368</t>
  </si>
  <si>
    <t>入院ベースアップ評価料369</t>
  </si>
  <si>
    <t>入院ベースアップ評価料370</t>
  </si>
  <si>
    <t>入院ベースアップ評価料371</t>
  </si>
  <si>
    <t>入院ベースアップ評価料372</t>
  </si>
  <si>
    <t>入院ベースアップ評価料373</t>
  </si>
  <si>
    <t>入院ベースアップ評価料374</t>
  </si>
  <si>
    <t>入院ベースアップ評価料375</t>
  </si>
  <si>
    <t>入院ベースアップ評価料376</t>
  </si>
  <si>
    <t>入院ベースアップ評価料377</t>
  </si>
  <si>
    <t>入院ベースアップ評価料378</t>
  </si>
  <si>
    <t>入院ベースアップ評価料379</t>
  </si>
  <si>
    <t>入院ベースアップ評価料380</t>
  </si>
  <si>
    <t>入院ベースアップ評価料381</t>
  </si>
  <si>
    <t>入院ベースアップ評価料382</t>
  </si>
  <si>
    <t>入院ベースアップ評価料383</t>
  </si>
  <si>
    <t>入院ベースアップ評価料384</t>
  </si>
  <si>
    <t>入院ベースアップ評価料385</t>
  </si>
  <si>
    <t>入院ベースアップ評価料386</t>
  </si>
  <si>
    <t>入院ベースアップ評価料387</t>
  </si>
  <si>
    <t>入院ベースアップ評価料388</t>
  </si>
  <si>
    <t>入院ベースアップ評価料389</t>
  </si>
  <si>
    <t>入院ベースアップ評価料390</t>
  </si>
  <si>
    <t>入院ベースアップ評価料391</t>
  </si>
  <si>
    <t>入院ベースアップ評価料392</t>
  </si>
  <si>
    <t>入院ベースアップ評価料393</t>
  </si>
  <si>
    <t>入院ベースアップ評価料394</t>
  </si>
  <si>
    <t>入院ベースアップ評価料395</t>
  </si>
  <si>
    <t>入院ベースアップ評価料396</t>
  </si>
  <si>
    <t>入院ベースアップ評価料397</t>
  </si>
  <si>
    <t>入院ベースアップ評価料398</t>
  </si>
  <si>
    <t>入院ベースアップ評価料399</t>
  </si>
  <si>
    <t>入院ベースアップ評価料400</t>
  </si>
  <si>
    <t>入院ベースアップ評価料401</t>
  </si>
  <si>
    <t>入院ベースアップ評価料402</t>
  </si>
  <si>
    <t>入院ベースアップ評価料403</t>
  </si>
  <si>
    <t>入院ベースアップ評価料404</t>
  </si>
  <si>
    <t>入院ベースアップ評価料405</t>
  </si>
  <si>
    <t>入院ベースアップ評価料406</t>
  </si>
  <si>
    <t>入院ベースアップ評価料407</t>
  </si>
  <si>
    <t>入院ベースアップ評価料408</t>
  </si>
  <si>
    <t>入院ベースアップ評価料409</t>
  </si>
  <si>
    <t>入院ベースアップ評価料410</t>
  </si>
  <si>
    <t>入院ベースアップ評価料411</t>
  </si>
  <si>
    <t>入院ベースアップ評価料412</t>
  </si>
  <si>
    <t>入院ベースアップ評価料413</t>
  </si>
  <si>
    <t>入院ベースアップ評価料414</t>
  </si>
  <si>
    <t>入院ベースアップ評価料415</t>
  </si>
  <si>
    <t>入院ベースアップ評価料416</t>
  </si>
  <si>
    <t>入院ベースアップ評価料417</t>
  </si>
  <si>
    <t>入院ベースアップ評価料418</t>
  </si>
  <si>
    <t>入院ベースアップ評価料419</t>
  </si>
  <si>
    <t>入院ベースアップ評価料420</t>
  </si>
  <si>
    <t>入院ベースアップ評価料421</t>
  </si>
  <si>
    <t>入院ベースアップ評価料422</t>
  </si>
  <si>
    <t>入院ベースアップ評価料423</t>
  </si>
  <si>
    <t>入院ベースアップ評価料424</t>
  </si>
  <si>
    <t>入院ベースアップ評価料425</t>
  </si>
  <si>
    <t>入院ベースアップ評価料426</t>
  </si>
  <si>
    <t>入院ベースアップ評価料427</t>
  </si>
  <si>
    <t>入院ベースアップ評価料428</t>
  </si>
  <si>
    <t>入院ベースアップ評価料429</t>
  </si>
  <si>
    <t>入院ベースアップ評価料430</t>
  </si>
  <si>
    <t>入院ベースアップ評価料431</t>
  </si>
  <si>
    <t>入院ベースアップ評価料432</t>
  </si>
  <si>
    <t>入院ベースアップ評価料433</t>
  </si>
  <si>
    <t>入院ベースアップ評価料434</t>
  </si>
  <si>
    <t>入院ベースアップ評価料435</t>
  </si>
  <si>
    <t>入院ベースアップ評価料436</t>
  </si>
  <si>
    <t>入院ベースアップ評価料437</t>
  </si>
  <si>
    <t>入院ベースアップ評価料438</t>
  </si>
  <si>
    <t>入院ベースアップ評価料439</t>
  </si>
  <si>
    <t>入院ベースアップ評価料440</t>
  </si>
  <si>
    <t>入院ベースアップ評価料441</t>
  </si>
  <si>
    <t>入院ベースアップ評価料442</t>
  </si>
  <si>
    <t>入院ベースアップ評価料443</t>
  </si>
  <si>
    <t>入院ベースアップ評価料444</t>
  </si>
  <si>
    <t>入院ベースアップ評価料445</t>
  </si>
  <si>
    <t>入院ベースアップ評価料446</t>
  </si>
  <si>
    <t>入院ベースアップ評価料447</t>
  </si>
  <si>
    <t>入院ベースアップ評価料448</t>
  </si>
  <si>
    <t>入院ベースアップ評価料449</t>
  </si>
  <si>
    <t>入院ベースアップ評価料450</t>
  </si>
  <si>
    <t>入院ベースアップ評価料451</t>
  </si>
  <si>
    <t>入院ベースアップ評価料452</t>
  </si>
  <si>
    <t>入院ベースアップ評価料453</t>
  </si>
  <si>
    <t>入院ベースアップ評価料454</t>
  </si>
  <si>
    <t>入院ベースアップ評価料455</t>
  </si>
  <si>
    <t>入院ベースアップ評価料456</t>
  </si>
  <si>
    <t>入院ベースアップ評価料457</t>
  </si>
  <si>
    <t>入院ベースアップ評価料458</t>
  </si>
  <si>
    <t>入院ベースアップ評価料459</t>
  </si>
  <si>
    <t>入院ベースアップ評価料460</t>
  </si>
  <si>
    <t>入院ベースアップ評価料461</t>
  </si>
  <si>
    <t>入院ベースアップ評価料462</t>
  </si>
  <si>
    <t>入院ベースアップ評価料463</t>
  </si>
  <si>
    <t>入院ベースアップ評価料464</t>
  </si>
  <si>
    <t>入院ベースアップ評価料465</t>
  </si>
  <si>
    <t>入院ベースアップ評価料466</t>
  </si>
  <si>
    <t>入院ベースアップ評価料467</t>
  </si>
  <si>
    <t>入院ベースアップ評価料468</t>
  </si>
  <si>
    <t>入院ベースアップ評価料469</t>
  </si>
  <si>
    <t>入院ベースアップ評価料470</t>
  </si>
  <si>
    <t>入院ベースアップ評価料471</t>
  </si>
  <si>
    <t>入院ベースアップ評価料472</t>
  </si>
  <si>
    <t>入院ベースアップ評価料473</t>
  </si>
  <si>
    <t>入院ベースアップ評価料474</t>
  </si>
  <si>
    <t>入院ベースアップ評価料475</t>
  </si>
  <si>
    <t>入院ベースアップ評価料476</t>
  </si>
  <si>
    <t>入院ベースアップ評価料477</t>
  </si>
  <si>
    <t>入院ベースアップ評価料478</t>
  </si>
  <si>
    <t>入院ベースアップ評価料479</t>
  </si>
  <si>
    <t>入院ベースアップ評価料480</t>
  </si>
  <si>
    <t>入院ベースアップ評価料481</t>
  </si>
  <si>
    <t>入院ベースアップ評価料482</t>
  </si>
  <si>
    <t>入院ベースアップ評価料483</t>
  </si>
  <si>
    <t>入院ベースアップ評価料484</t>
  </si>
  <si>
    <t>入院ベースアップ評価料485</t>
  </si>
  <si>
    <t>入院ベースアップ評価料486</t>
  </si>
  <si>
    <t>入院ベースアップ評価料487</t>
  </si>
  <si>
    <t>入院ベースアップ評価料488</t>
  </si>
  <si>
    <t>入院ベースアップ評価料489</t>
  </si>
  <si>
    <t>入院ベースアップ評価料490</t>
  </si>
  <si>
    <t>入院ベースアップ評価料491</t>
  </si>
  <si>
    <t>入院ベースアップ評価料492</t>
  </si>
  <si>
    <t>入院ベースアップ評価料493</t>
  </si>
  <si>
    <t>入院ベースアップ評価料494</t>
  </si>
  <si>
    <t>入院ベースアップ評価料495</t>
  </si>
  <si>
    <t>入院ベースアップ評価料496</t>
  </si>
  <si>
    <t>入院ベースアップ評価料497</t>
  </si>
  <si>
    <t>入院ベースアップ評価料498</t>
  </si>
  <si>
    <t>入院ベースアップ評価料499</t>
  </si>
  <si>
    <t>入院ベースアップ評価料500</t>
  </si>
  <si>
    <t>看護職員処遇改善評価料1</t>
  </si>
  <si>
    <t>看護職員処遇改善評価料2</t>
  </si>
  <si>
    <t>看護職員処遇改善評価料3</t>
  </si>
  <si>
    <t>看護職員処遇改善評価料4</t>
  </si>
  <si>
    <t>看護職員処遇改善評価料5</t>
  </si>
  <si>
    <t>看護職員処遇改善評価料6</t>
  </si>
  <si>
    <t>看護職員処遇改善評価料7</t>
  </si>
  <si>
    <t>看護職員処遇改善評価料8</t>
  </si>
  <si>
    <t>看護職員処遇改善評価料9</t>
  </si>
  <si>
    <t>看護職員処遇改善評価料10</t>
  </si>
  <si>
    <t>看護職員処遇改善評価料11</t>
  </si>
  <si>
    <t>看護職員処遇改善評価料12</t>
  </si>
  <si>
    <t>看護職員処遇改善評価料13</t>
  </si>
  <si>
    <t>看護職員処遇改善評価料14</t>
  </si>
  <si>
    <t>看護職員処遇改善評価料15</t>
  </si>
  <si>
    <t>看護職員処遇改善評価料16</t>
  </si>
  <si>
    <t>看護職員処遇改善評価料17</t>
  </si>
  <si>
    <t>看護職員処遇改善評価料18</t>
  </si>
  <si>
    <t>看護職員処遇改善評価料19</t>
  </si>
  <si>
    <t>看護職員処遇改善評価料20</t>
  </si>
  <si>
    <t>看護職員処遇改善評価料21</t>
  </si>
  <si>
    <t>看護職員処遇改善評価料22</t>
  </si>
  <si>
    <t>看護職員処遇改善評価料23</t>
  </si>
  <si>
    <t>看護職員処遇改善評価料24</t>
  </si>
  <si>
    <t>看護職員処遇改善評価料25</t>
  </si>
  <si>
    <t>看護職員処遇改善評価料26</t>
  </si>
  <si>
    <t>看護職員処遇改善評価料27</t>
  </si>
  <si>
    <t>看護職員処遇改善評価料28</t>
  </si>
  <si>
    <t>看護職員処遇改善評価料29</t>
  </si>
  <si>
    <t>看護職員処遇改善評価料30</t>
  </si>
  <si>
    <t>看護職員処遇改善評価料31</t>
  </si>
  <si>
    <t>看護職員処遇改善評価料32</t>
  </si>
  <si>
    <t>看護職員処遇改善評価料33</t>
  </si>
  <si>
    <t>看護職員処遇改善評価料34</t>
  </si>
  <si>
    <t>看護職員処遇改善評価料35</t>
  </si>
  <si>
    <t>看護職員処遇改善評価料36</t>
  </si>
  <si>
    <t>看護職員処遇改善評価料37</t>
  </si>
  <si>
    <t>看護職員処遇改善評価料38</t>
  </si>
  <si>
    <t>看護職員処遇改善評価料39</t>
  </si>
  <si>
    <t>看護職員処遇改善評価料40</t>
  </si>
  <si>
    <t>看護職員処遇改善評価料41</t>
  </si>
  <si>
    <t>看護職員処遇改善評価料42</t>
  </si>
  <si>
    <t>看護職員処遇改善評価料43</t>
  </si>
  <si>
    <t>看護職員処遇改善評価料44</t>
  </si>
  <si>
    <t>看護職員処遇改善評価料45</t>
  </si>
  <si>
    <t>看護職員処遇改善評価料46</t>
  </si>
  <si>
    <t>看護職員処遇改善評価料47</t>
  </si>
  <si>
    <t>看護職員処遇改善評価料48</t>
  </si>
  <si>
    <t>看護職員処遇改善評価料49</t>
  </si>
  <si>
    <t>看護職員処遇改善評価料50</t>
  </si>
  <si>
    <t>看護職員処遇改善評価料51</t>
  </si>
  <si>
    <t>看護職員処遇改善評価料52</t>
  </si>
  <si>
    <t>看護職員処遇改善評価料53</t>
  </si>
  <si>
    <t>看護職員処遇改善評価料54</t>
  </si>
  <si>
    <t>看護職員処遇改善評価料55</t>
  </si>
  <si>
    <t>看護職員処遇改善評価料56</t>
  </si>
  <si>
    <t>看護職員処遇改善評価料57</t>
  </si>
  <si>
    <t>看護職員処遇改善評価料58</t>
  </si>
  <si>
    <t>看護職員処遇改善評価料59</t>
  </si>
  <si>
    <t>看護職員処遇改善評価料60</t>
  </si>
  <si>
    <t>看護職員処遇改善評価料61</t>
  </si>
  <si>
    <t>看護職員処遇改善評価料62</t>
  </si>
  <si>
    <t>看護職員処遇改善評価料63</t>
  </si>
  <si>
    <t>看護職員処遇改善評価料64</t>
  </si>
  <si>
    <t>看護職員処遇改善評価料65</t>
  </si>
  <si>
    <t>看護職員処遇改善評価料66</t>
  </si>
  <si>
    <t>看護職員処遇改善評価料67</t>
  </si>
  <si>
    <t>看護職員処遇改善評価料68</t>
  </si>
  <si>
    <t>看護職員処遇改善評価料69</t>
  </si>
  <si>
    <t>看護職員処遇改善評価料70</t>
  </si>
  <si>
    <t>看護職員処遇改善評価料71</t>
  </si>
  <si>
    <t>看護職員処遇改善評価料72</t>
  </si>
  <si>
    <t>看護職員処遇改善評価料73</t>
  </si>
  <si>
    <t>看護職員処遇改善評価料74</t>
  </si>
  <si>
    <t>看護職員処遇改善評価料75</t>
  </si>
  <si>
    <t>看護職員処遇改善評価料76</t>
  </si>
  <si>
    <t>看護職員処遇改善評価料77</t>
  </si>
  <si>
    <t>看護職員処遇改善評価料78</t>
  </si>
  <si>
    <t>看護職員処遇改善評価料79</t>
  </si>
  <si>
    <t>看護職員処遇改善評価料80</t>
  </si>
  <si>
    <t>看護職員処遇改善評価料81</t>
  </si>
  <si>
    <t>看護職員処遇改善評価料82</t>
  </si>
  <si>
    <t>看護職員処遇改善評価料83</t>
  </si>
  <si>
    <t>看護職員処遇改善評価料84</t>
  </si>
  <si>
    <t>看護職員処遇改善評価料85</t>
  </si>
  <si>
    <t>看護職員処遇改善評価料86</t>
  </si>
  <si>
    <t>看護職員処遇改善評価料87</t>
  </si>
  <si>
    <t>看護職員処遇改善評価料88</t>
  </si>
  <si>
    <t>看護職員処遇改善評価料89</t>
  </si>
  <si>
    <t>看護職員処遇改善評価料90</t>
  </si>
  <si>
    <t>看護職員処遇改善評価料91</t>
  </si>
  <si>
    <t>看護職員処遇改善評価料92</t>
  </si>
  <si>
    <t>看護職員処遇改善評価料93</t>
  </si>
  <si>
    <t>看護職員処遇改善評価料94</t>
  </si>
  <si>
    <t>看護職員処遇改善評価料95</t>
  </si>
  <si>
    <t>看護職員処遇改善評価料96</t>
  </si>
  <si>
    <t>看護職員処遇改善評価料97</t>
  </si>
  <si>
    <t>看護職員処遇改善評価料98</t>
  </si>
  <si>
    <t>看護職員処遇改善評価料99</t>
  </si>
  <si>
    <t>看護職員処遇改善評価料100</t>
  </si>
  <si>
    <t>看護職員処遇改善評価料101</t>
  </si>
  <si>
    <t>看護職員処遇改善評価料102</t>
  </si>
  <si>
    <t>看護職員処遇改善評価料103</t>
  </si>
  <si>
    <t>看護職員処遇改善評価料104</t>
  </si>
  <si>
    <t>看護職員処遇改善評価料105</t>
  </si>
  <si>
    <t>看護職員処遇改善評価料106</t>
  </si>
  <si>
    <t>看護職員処遇改善評価料107</t>
  </si>
  <si>
    <t>看護職員処遇改善評価料108</t>
  </si>
  <si>
    <t>看護職員処遇改善評価料109</t>
  </si>
  <si>
    <t>看護職員処遇改善評価料110</t>
  </si>
  <si>
    <t>看護職員処遇改善評価料111</t>
  </si>
  <si>
    <t>看護職員処遇改善評価料112</t>
  </si>
  <si>
    <t>看護職員処遇改善評価料113</t>
  </si>
  <si>
    <t>看護職員処遇改善評価料114</t>
  </si>
  <si>
    <t>看護職員処遇改善評価料115</t>
  </si>
  <si>
    <t>看護職員処遇改善評価料116</t>
  </si>
  <si>
    <t>看護職員処遇改善評価料117</t>
  </si>
  <si>
    <t>看護職員処遇改善評価料118</t>
  </si>
  <si>
    <t>看護職員処遇改善評価料119</t>
  </si>
  <si>
    <t>看護職員処遇改善評価料120</t>
  </si>
  <si>
    <t>看護職員処遇改善評価料121</t>
  </si>
  <si>
    <t>看護職員処遇改善評価料122</t>
  </si>
  <si>
    <t>看護職員処遇改善評価料123</t>
  </si>
  <si>
    <t>看護職員処遇改善評価料124</t>
  </si>
  <si>
    <t>看護職員処遇改善評価料125</t>
  </si>
  <si>
    <t>看護職員処遇改善評価料126</t>
  </si>
  <si>
    <t>看護職員処遇改善評価料127</t>
  </si>
  <si>
    <t>看護職員処遇改善評価料128</t>
  </si>
  <si>
    <t>看護職員処遇改善評価料129</t>
  </si>
  <si>
    <t>看護職員処遇改善評価料130</t>
  </si>
  <si>
    <t>看護職員処遇改善評価料131</t>
  </si>
  <si>
    <t>看護職員処遇改善評価料132</t>
  </si>
  <si>
    <t>看護職員処遇改善評価料133</t>
  </si>
  <si>
    <t>看護職員処遇改善評価料134</t>
  </si>
  <si>
    <t>看護職員処遇改善評価料135</t>
  </si>
  <si>
    <t>看護職員処遇改善評価料136</t>
  </si>
  <si>
    <t>看護職員処遇改善評価料137</t>
  </si>
  <si>
    <t>看護職員処遇改善評価料138</t>
  </si>
  <si>
    <t>看護職員処遇改善評価料139</t>
  </si>
  <si>
    <t>看護職員処遇改善評価料140</t>
  </si>
  <si>
    <t>看護職員処遇改善評価料141</t>
  </si>
  <si>
    <t>看護職員処遇改善評価料142</t>
  </si>
  <si>
    <t>看護職員処遇改善評価料143</t>
  </si>
  <si>
    <t>看護職員処遇改善評価料144</t>
  </si>
  <si>
    <t>看護職員処遇改善評価料145</t>
  </si>
  <si>
    <t>看護職員処遇改善評価料146</t>
  </si>
  <si>
    <t>看護職員処遇改善評価料147</t>
  </si>
  <si>
    <t>看護職員処遇改善評価料148</t>
  </si>
  <si>
    <t>看護職員処遇改善評価料149</t>
  </si>
  <si>
    <t>看護職員処遇改善評価料150</t>
  </si>
  <si>
    <t>看護職員処遇改善評価料151</t>
  </si>
  <si>
    <t>看護職員処遇改善評価料152</t>
  </si>
  <si>
    <t>看護職員処遇改善評価料153</t>
  </si>
  <si>
    <t>看護職員処遇改善評価料154</t>
  </si>
  <si>
    <t>看護職員処遇改善評価料155</t>
  </si>
  <si>
    <t>看護職員処遇改善評価料156</t>
  </si>
  <si>
    <t>看護職員処遇改善評価料157</t>
  </si>
  <si>
    <t>看護職員処遇改善評価料158</t>
  </si>
  <si>
    <t>看護職員処遇改善評価料159</t>
  </si>
  <si>
    <t>看護職員処遇改善評価料160</t>
  </si>
  <si>
    <t>看護職員処遇改善評価料161</t>
  </si>
  <si>
    <t>看護職員処遇改善評価料162</t>
  </si>
  <si>
    <t>看護職員処遇改善評価料163</t>
  </si>
  <si>
    <t>看護職員処遇改善評価料164</t>
  </si>
  <si>
    <t>看護職員処遇改善評価料165</t>
  </si>
  <si>
    <t>項番</t>
    <rPh sb="0" eb="2">
      <t>コウバン</t>
    </rPh>
    <phoneticPr fontId="1"/>
  </si>
  <si>
    <t>betsu2_1</t>
    <phoneticPr fontId="1"/>
  </si>
  <si>
    <t>betsu2_2</t>
  </si>
  <si>
    <t>betsu2_3</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</si>
  <si>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</si>
  <si>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</si>
  <si>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</si>
  <si>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</si>
  <si>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</si>
  <si>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</si>
  <si>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</si>
  <si>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</si>
  <si>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</si>
  <si>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</si>
  <si>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</si>
  <si>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</si>
  <si>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</si>
  <si>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</si>
  <si>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</si>
  <si>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</si>
  <si>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</si>
  <si>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</si>
  <si>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</si>
  <si>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96_5_1</t>
    <phoneticPr fontId="1"/>
  </si>
  <si>
    <t>97_1_1</t>
    <phoneticPr fontId="1"/>
  </si>
  <si>
    <t>97_1_2</t>
    <phoneticPr fontId="1"/>
  </si>
  <si>
    <t>97_2_1</t>
    <phoneticPr fontId="1"/>
  </si>
  <si>
    <t>97_3_1</t>
    <phoneticPr fontId="1"/>
  </si>
  <si>
    <t>97_4_1</t>
    <phoneticPr fontId="1"/>
  </si>
  <si>
    <t>97_4_3</t>
  </si>
  <si>
    <t>97_5_2</t>
    <phoneticPr fontId="1"/>
  </si>
  <si>
    <t>97_6_1</t>
    <phoneticPr fontId="1"/>
  </si>
  <si>
    <t>データ</t>
    <phoneticPr fontId="1"/>
  </si>
  <si>
    <t>看護職員処遇改善評価料</t>
    <phoneticPr fontId="1"/>
  </si>
  <si>
    <t>（51）対象職員の常勤換算数【賃金改善実施期間（１）の開始月時点】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</si>
  <si>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</si>
  <si>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（65）ベースアップ評価料による収入の実績額【（９）】</t>
    <rPh sb="10" eb="13">
      <t>ヒョウカリョウ</t>
    </rPh>
    <rPh sb="16" eb="18">
      <t>シュウニュウ</t>
    </rPh>
    <rPh sb="19" eb="21">
      <t>ジッセキ</t>
    </rPh>
    <rPh sb="21" eb="22">
      <t>ガク</t>
    </rPh>
    <phoneticPr fontId="1"/>
  </si>
  <si>
    <t>（69）ベースアップ評価料算定による収入額が対象職員への賃上げに実施されているか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</si>
  <si>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</si>
  <si>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</si>
  <si>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</si>
  <si>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</si>
  <si>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</si>
  <si>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</si>
  <si>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</si>
  <si>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</si>
  <si>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</si>
  <si>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</si>
  <si>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</si>
  <si>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</si>
  <si>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</si>
  <si>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</si>
  <si>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</si>
  <si>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</si>
  <si>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</si>
  <si>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</si>
  <si>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</si>
  <si>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</si>
  <si>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</si>
  <si>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</si>
  <si>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</si>
  <si>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</si>
  <si>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</si>
  <si>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</si>
  <si>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</si>
  <si>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</si>
  <si>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</si>
  <si>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</si>
  <si>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</si>
  <si>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</si>
  <si>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</si>
  <si>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</si>
  <si>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</si>
  <si>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</si>
  <si>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</si>
  <si>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</si>
  <si>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</si>
  <si>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</si>
  <si>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</si>
  <si>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</si>
  <si>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</si>
  <si>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</si>
  <si>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</si>
  <si>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</si>
  <si>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</si>
  <si>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</si>
  <si>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日</t>
    <rPh sb="0" eb="1">
      <t>ヒ</t>
    </rPh>
    <phoneticPr fontId="1"/>
  </si>
  <si>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</si>
  <si>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</si>
  <si>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</si>
  <si>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</si>
  <si>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</si>
  <si>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</si>
  <si>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</si>
  <si>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</si>
  <si>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</si>
  <si>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</si>
  <si>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</si>
  <si>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</si>
  <si>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</si>
  <si>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</si>
  <si>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</si>
  <si>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</si>
  <si>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</si>
  <si>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</si>
  <si>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</si>
  <si>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</si>
  <si>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</si>
  <si>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</si>
  <si>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</si>
  <si>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</si>
  <si>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</si>
  <si>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</si>
  <si>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</si>
  <si>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</si>
  <si>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</si>
  <si>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</si>
  <si>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</si>
  <si>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</si>
  <si>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</si>
  <si>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</si>
  <si>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</si>
  <si>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</si>
  <si>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</si>
  <si>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</si>
  <si>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</si>
  <si>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</si>
  <si>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</si>
  <si>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</si>
  <si>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</si>
  <si>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</si>
  <si>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</si>
  <si>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</si>
  <si>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</si>
  <si>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</si>
  <si>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　外来・在宅ベースアップ評価料及び歯科外来・在宅ベースアップ評価料の算定可否</t>
    <rPh sb="4" eb="6">
      <t>ガイライ</t>
    </rPh>
    <rPh sb="7" eb="9">
      <t>ザイタク</t>
    </rPh>
    <rPh sb="15" eb="18">
      <t>ヒョウカリョウ</t>
    </rPh>
    <rPh sb="18" eb="19">
      <t>オヨ</t>
    </rPh>
    <rPh sb="20" eb="22">
      <t>シカ</t>
    </rPh>
    <rPh sb="22" eb="24">
      <t>ガイライ</t>
    </rPh>
    <rPh sb="25" eb="27">
      <t>ザイタク</t>
    </rPh>
    <rPh sb="33" eb="36">
      <t>ヒョウカリョウ</t>
    </rPh>
    <rPh sb="39" eb="41">
      <t>カヒ</t>
    </rPh>
    <phoneticPr fontId="1"/>
  </si>
  <si>
    <t>（ただし、40歳以上の医師及び歯科医師並びに業務委託により勤務する者を除く。）</t>
    <rPh sb="7" eb="10">
      <t>サイイジョウ</t>
    </rPh>
    <rPh sb="11" eb="13">
      <t>イシ</t>
    </rPh>
    <rPh sb="13" eb="14">
      <t>オヨ</t>
    </rPh>
    <rPh sb="15" eb="17">
      <t>シカ</t>
    </rPh>
    <rPh sb="17" eb="19">
      <t>イシ</t>
    </rPh>
    <rPh sb="19" eb="20">
      <t>ナラ</t>
    </rPh>
    <rPh sb="22" eb="24">
      <t>ギョウム</t>
    </rPh>
    <rPh sb="24" eb="26">
      <t>イタク</t>
    </rPh>
    <rPh sb="29" eb="31">
      <t>キンム</t>
    </rPh>
    <rPh sb="33" eb="34">
      <t>モノ</t>
    </rPh>
    <rPh sb="35" eb="36">
      <t>ノゾ</t>
    </rPh>
    <phoneticPr fontId="1"/>
  </si>
  <si>
    <t>誓約書</t>
    <rPh sb="0" eb="3">
      <t>セイヤクショ</t>
    </rPh>
    <phoneticPr fontId="1"/>
  </si>
  <si>
    <t>計算式：15.38／12＊0.064</t>
    <rPh sb="0" eb="2">
      <t>ケイサン</t>
    </rPh>
    <rPh sb="2" eb="3">
      <t>シキ</t>
    </rPh>
    <phoneticPr fontId="1"/>
  </si>
  <si>
    <t>計算式：15.38／12＊0.114</t>
    <rPh sb="0" eb="2">
      <t>ケイサン</t>
    </rPh>
    <rPh sb="2" eb="3">
      <t>シキ</t>
    </rPh>
    <phoneticPr fontId="1"/>
  </si>
  <si>
    <t>上段：係数表R８</t>
    <rPh sb="0" eb="2">
      <t>ジョウダン</t>
    </rPh>
    <rPh sb="3" eb="5">
      <t>ケイスウ</t>
    </rPh>
    <phoneticPr fontId="1"/>
  </si>
  <si>
    <t>下段：係数表R９</t>
    <rPh sb="0" eb="2">
      <t>ゲダン</t>
    </rPh>
    <rPh sb="3" eb="5">
      <t>ケイスウ</t>
    </rPh>
    <rPh sb="5" eb="6">
      <t>ヒョウ</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</si>
  <si>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</si>
  <si>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</si>
  <si>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ただし、事業主及び役員を除く）</t>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</si>
  <si>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「外来・在宅ベースアップ評価料（Ⅱ）」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</si>
  <si>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t>（４）　最終算定区分</t>
    <rPh sb="4" eb="6">
      <t>サイシュウ</t>
    </rPh>
    <phoneticPr fontId="1"/>
  </si>
  <si>
    <t>(様式提出必須)</t>
    <rPh sb="1" eb="3">
      <t>ヨウシキ</t>
    </rPh>
    <rPh sb="3" eb="5">
      <t>テイシュツ</t>
    </rPh>
    <rPh sb="5" eb="7">
      <t>ヒッス</t>
    </rPh>
    <phoneticPr fontId="1"/>
  </si>
  <si>
    <t>　　　　　　　　　　　　　　　　　　　　　　　　　　　　　　　　　　の施設基準に係る届出書添付書類 　（新規・区分変更）</t>
    <phoneticPr fontId="5"/>
  </si>
  <si>
    <t>※ ただし、届出を行う月の前月に既に当該年度の賃金改善が開始されている場合（チェックしてください）➡</t>
    <phoneticPr fontId="1"/>
  </si>
  <si>
    <r>
      <t xml:space="preserve">※ </t>
    </r>
    <r>
      <rPr>
        <sz val="14"/>
        <color rgb="FFFF0000"/>
        <rFont val="ＭＳ Ｐゴシック"/>
        <family val="3"/>
        <charset val="128"/>
      </rPr>
      <t>人数</t>
    </r>
    <r>
      <rPr>
        <sz val="14"/>
        <rFont val="ＭＳ Ｐゴシック"/>
        <family val="3"/>
        <charset val="128"/>
      </rPr>
      <t>：本様式の</t>
    </r>
    <r>
      <rPr>
        <u/>
        <sz val="14"/>
        <rFont val="ＭＳ Ｐゴシック"/>
        <family val="3"/>
        <charset val="128"/>
      </rPr>
      <t>届出を行う月の直近３月の期間の各月１日時点における１月あたりの平均</t>
    </r>
    <r>
      <rPr>
        <sz val="14"/>
        <rFont val="ＭＳ Ｐゴシック"/>
        <family val="3"/>
        <charset val="128"/>
      </rPr>
      <t>の数値を用いる。</t>
    </r>
    <rPh sb="2" eb="4">
      <t>ニンズウ</t>
    </rPh>
    <rPh sb="5" eb="6">
      <t>ホン</t>
    </rPh>
    <rPh sb="6" eb="8">
      <t>ヨウシキ</t>
    </rPh>
    <rPh sb="9" eb="11">
      <t>トドケデ</t>
    </rPh>
    <rPh sb="12" eb="13">
      <t>オコナ</t>
    </rPh>
    <rPh sb="14" eb="15">
      <t>ツキ</t>
    </rPh>
    <rPh sb="16" eb="18">
      <t>チョッキン</t>
    </rPh>
    <rPh sb="19" eb="20">
      <t>ゲツ</t>
    </rPh>
    <rPh sb="21" eb="23">
      <t>キカン</t>
    </rPh>
    <rPh sb="24" eb="26">
      <t>カクツキ</t>
    </rPh>
    <rPh sb="27" eb="28">
      <t>ニチ</t>
    </rPh>
    <rPh sb="28" eb="30">
      <t>ジテン</t>
    </rPh>
    <rPh sb="35" eb="36">
      <t>ツキ</t>
    </rPh>
    <rPh sb="40" eb="42">
      <t>ヘイキン</t>
    </rPh>
    <rPh sb="43" eb="45">
      <t>スウチ</t>
    </rPh>
    <rPh sb="46" eb="47">
      <t>モチ</t>
    </rPh>
    <phoneticPr fontId="1"/>
  </si>
  <si>
    <t>（※ ただし、事業主及び役員を除く）</t>
  </si>
  <si>
    <t>（※ただし、週22時間以上勤務する場合においては、宿日直を除く。</t>
    <phoneticPr fontId="1"/>
  </si>
  <si>
    <t>●外来・在宅ベースアップ評価料（Ⅰ）及び歯科外来・在宅ベースアップ評価料（Ⅰ）の届出を行っており、</t>
    <rPh sb="1" eb="3">
      <t>ガイライ</t>
    </rPh>
    <rPh sb="4" eb="6">
      <t>ザイタク</t>
    </rPh>
    <rPh sb="12" eb="15">
      <t>ヒョウカリョウ</t>
    </rPh>
    <rPh sb="18" eb="19">
      <t>オヨ</t>
    </rPh>
    <rPh sb="20" eb="22">
      <t>シカ</t>
    </rPh>
    <rPh sb="40" eb="42">
      <t>トドケデ</t>
    </rPh>
    <rPh sb="43" eb="44">
      <t>オコナ</t>
    </rPh>
    <phoneticPr fontId="1"/>
  </si>
  <si>
    <r>
      <t xml:space="preserve">※ </t>
    </r>
    <r>
      <rPr>
        <sz val="14"/>
        <color rgb="FFFF0000"/>
        <rFont val="ＭＳ Ｐゴシック"/>
        <family val="3"/>
        <charset val="128"/>
      </rPr>
      <t>人数</t>
    </r>
    <r>
      <rPr>
        <sz val="14"/>
        <color theme="1"/>
        <rFont val="ＭＳ Ｐゴシック"/>
        <family val="3"/>
        <charset val="128"/>
      </rPr>
      <t>：本様式の届出を行う月の直近３月の期間の各月１日時点における１月あたりの平均の数値を用いる。</t>
    </r>
    <rPh sb="2" eb="4">
      <t>ニンズウ</t>
    </rPh>
    <rPh sb="5" eb="6">
      <t>ホン</t>
    </rPh>
    <rPh sb="6" eb="8">
      <t>ヨウシキ</t>
    </rPh>
    <rPh sb="9" eb="11">
      <t>トドケデ</t>
    </rPh>
    <rPh sb="12" eb="13">
      <t>オコナ</t>
    </rPh>
    <rPh sb="14" eb="15">
      <t>ツキ</t>
    </rPh>
    <rPh sb="16" eb="18">
      <t>チョッキン</t>
    </rPh>
    <rPh sb="19" eb="20">
      <t>ガツ</t>
    </rPh>
    <rPh sb="21" eb="23">
      <t>キカン</t>
    </rPh>
    <rPh sb="24" eb="26">
      <t>カクツキ</t>
    </rPh>
    <rPh sb="27" eb="28">
      <t>ニチ</t>
    </rPh>
    <rPh sb="28" eb="30">
      <t>ジテン</t>
    </rPh>
    <rPh sb="35" eb="36">
      <t>ガツ</t>
    </rPh>
    <rPh sb="40" eb="42">
      <t>ヘイキン</t>
    </rPh>
    <rPh sb="43" eb="45">
      <t>スウチ</t>
    </rPh>
    <rPh sb="46" eb="47">
      <t>モチ</t>
    </rPh>
    <phoneticPr fontId="1"/>
  </si>
  <si>
    <t>（１）次の(イ)及び(ロ)のいずれにも該当すること。</t>
    <phoneticPr fontId="5"/>
  </si>
  <si>
    <t>（２）救命救急センター、高度救命救急センター又は小児救命救急センターを設置していること</t>
    <phoneticPr fontId="5"/>
  </si>
  <si>
    <r>
      <t>【入院ベースアップ評価料】</t>
    </r>
    <r>
      <rPr>
        <b/>
        <u/>
        <sz val="14"/>
        <rFont val="ＭＳ Ｐゴシック"/>
        <family val="3"/>
        <charset val="128"/>
      </rPr>
      <t>（以下の条件全てに該当すること）</t>
    </r>
    <rPh sb="14" eb="16">
      <t>イカ</t>
    </rPh>
    <rPh sb="17" eb="19">
      <t>ジョウケン</t>
    </rPh>
    <rPh sb="19" eb="20">
      <t>スベ</t>
    </rPh>
    <rPh sb="22" eb="24">
      <t>ガイトウ</t>
    </rPh>
    <phoneticPr fontId="1"/>
  </si>
  <si>
    <r>
      <t>【看護職員処遇改善評価料】</t>
    </r>
    <r>
      <rPr>
        <b/>
        <u/>
        <sz val="14"/>
        <rFont val="ＭＳ Ｐゴシック"/>
        <family val="3"/>
        <charset val="128"/>
      </rPr>
      <t>（以下の（１）（２）のいずれかに該当するものを選択）</t>
    </r>
    <rPh sb="14" eb="16">
      <t>イカ</t>
    </rPh>
    <rPh sb="29" eb="31">
      <t>ガイトウ</t>
    </rPh>
    <rPh sb="36" eb="38">
      <t>センタク</t>
    </rPh>
    <phoneticPr fontId="1"/>
  </si>
  <si>
    <t>　　　「当該保険医療機関において定めている常勤職員の所定労働時間」で除して得た数（当該常勤でない職員の</t>
    <phoneticPr fontId="1"/>
  </si>
  <si>
    <t>　　　常勤換算数が１を超える場合は、１とする。</t>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</si>
  <si>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</si>
  <si>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　　　なお、算出については、届出を行う月の直近１月の総額を用いること。ただし、届出を行う月の前月に既に当該年度の</t>
    <rPh sb="6" eb="8">
      <t>サンシュツ</t>
    </rPh>
    <rPh sb="14" eb="16">
      <t>トドケデ</t>
    </rPh>
    <rPh sb="17" eb="18">
      <t>オコナ</t>
    </rPh>
    <rPh sb="19" eb="20">
      <t>ツキ</t>
    </rPh>
    <rPh sb="21" eb="23">
      <t>チョッキン</t>
    </rPh>
    <rPh sb="24" eb="25">
      <t>ゲツ</t>
    </rPh>
    <rPh sb="39" eb="41">
      <t>トドケデ</t>
    </rPh>
    <rPh sb="42" eb="43">
      <t>オコナ</t>
    </rPh>
    <rPh sb="44" eb="45">
      <t>ツキ</t>
    </rPh>
    <rPh sb="46" eb="47">
      <t>マエ</t>
    </rPh>
    <rPh sb="47" eb="48">
      <t>ツキ</t>
    </rPh>
    <rPh sb="49" eb="50">
      <t>スデ</t>
    </rPh>
    <rPh sb="51" eb="53">
      <t>トウガイ</t>
    </rPh>
    <rPh sb="53" eb="55">
      <t>ネンド</t>
    </rPh>
    <phoneticPr fontId="1"/>
  </si>
  <si>
    <t>　　　１月あたりの平均の数値を用いること。</t>
    <phoneticPr fontId="1"/>
  </si>
  <si>
    <t>　５　「４」（３）「①初診料等に係る算定回数」については、以下の合計算定回数を記載すること。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</si>
  <si>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●計算に必要な対象職種ごとの記載項目</t>
    <rPh sb="2" eb="4">
      <t>ケイサン</t>
    </rPh>
    <rPh sb="5" eb="7">
      <t>ヒツヨウ</t>
    </rPh>
    <rPh sb="8" eb="10">
      <t>タイショウ</t>
    </rPh>
    <rPh sb="10" eb="12">
      <t>ショクシュ</t>
    </rPh>
    <rPh sb="15" eb="17">
      <t>キサイ</t>
    </rPh>
    <rPh sb="17" eb="19">
      <t>コウモク</t>
    </rPh>
    <phoneticPr fontId="1"/>
  </si>
  <si>
    <t>（４）　【Ｂ】の値</t>
    <phoneticPr fontId="1"/>
  </si>
  <si>
    <t>　４　「４」（２）対象職員の「人数」については、本様式の届出を行う月の直近３月の期間の各月１日時点における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</si>
  <si>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r>
      <t>（３）外来・在宅ベースアップ評価料（Ⅰ）等により算定される点数の見込み、</t>
    </r>
    <r>
      <rPr>
        <sz val="14"/>
        <rFont val="ＭＳ Ｐゴシック"/>
        <family val="3"/>
        <charset val="128"/>
      </rPr>
      <t>外来・在宅ベースアップ評価料（Ⅱ）</t>
    </r>
    <r>
      <rPr>
        <sz val="14"/>
        <rFont val="ＭＳ Ｐゴシック"/>
        <family val="3"/>
      </rPr>
      <t>等の</t>
    </r>
    <rPh sb="36" eb="38">
      <t>ガイライ</t>
    </rPh>
    <rPh sb="39" eb="41">
      <t>ザイタク</t>
    </rPh>
    <rPh sb="47" eb="50">
      <t>ヒョウカリョウ</t>
    </rPh>
    <phoneticPr fontId="1"/>
  </si>
  <si>
    <t>　６　「４」（３）「②再診料等に係る算定回数」については、以下の合計算定回数を記載すること。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</si>
  <si>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４（４）により算出した【Ｂ】に基づき、該当する区分の算出</t>
    <rPh sb="26" eb="28">
      <t>サンシュツ</t>
    </rPh>
    <phoneticPr fontId="1"/>
  </si>
  <si>
    <t>●計算に必要な対象職種ごとの記載項目</t>
    <rPh sb="1" eb="3">
      <t>ケイサン</t>
    </rPh>
    <rPh sb="4" eb="6">
      <t>ヒツヨウ</t>
    </rPh>
    <rPh sb="7" eb="9">
      <t>タイショウ</t>
    </rPh>
    <rPh sb="9" eb="11">
      <t>ショクシュ</t>
    </rPh>
    <rPh sb="14" eb="16">
      <t>キサイ</t>
    </rPh>
    <rPh sb="16" eb="18">
      <t>コウモク</t>
    </rPh>
    <phoneticPr fontId="1"/>
  </si>
  <si>
    <t>（当該保険医療機関の看護職員等の数×12,000円×1.165）</t>
    <rPh sb="1" eb="3">
      <t>トウガイ</t>
    </rPh>
    <rPh sb="3" eb="5">
      <t>ホケン</t>
    </rPh>
    <rPh sb="5" eb="7">
      <t>イリョウ</t>
    </rPh>
    <rPh sb="7" eb="9">
      <t>キカン</t>
    </rPh>
    <rPh sb="10" eb="12">
      <t>カンゴ</t>
    </rPh>
    <rPh sb="12" eb="14">
      <t>ショクイン</t>
    </rPh>
    <rPh sb="14" eb="15">
      <t>トウ</t>
    </rPh>
    <rPh sb="16" eb="17">
      <t>カズ</t>
    </rPh>
    <rPh sb="24" eb="25">
      <t>エン</t>
    </rPh>
    <phoneticPr fontId="1"/>
  </si>
  <si>
    <t>（１）　看護職員等の数</t>
    <rPh sb="4" eb="6">
      <t>カンゴ</t>
    </rPh>
    <rPh sb="6" eb="8">
      <t>ショクイン</t>
    </rPh>
    <rPh sb="8" eb="9">
      <t>トウ</t>
    </rPh>
    <rPh sb="10" eb="11">
      <t>カズ</t>
    </rPh>
    <phoneticPr fontId="1"/>
  </si>
  <si>
    <t>　　　平均の数値を用いること。</t>
    <phoneticPr fontId="1"/>
  </si>
  <si>
    <t>●令和８年６月１日以降に、新規開設した保険医療機関か</t>
    <phoneticPr fontId="1"/>
  </si>
  <si>
    <t>届出を行う評価項目</t>
    <rPh sb="0" eb="2">
      <t>トドケデ</t>
    </rPh>
    <rPh sb="3" eb="4">
      <t>オコナ</t>
    </rPh>
    <rPh sb="5" eb="7">
      <t>ヒョウカ</t>
    </rPh>
    <rPh sb="7" eb="9">
      <t>コウモク</t>
    </rPh>
    <phoneticPr fontId="5"/>
  </si>
  <si>
    <t>（該当する場合には（３）の記載は不要です。）</t>
    <rPh sb="1" eb="3">
      <t>ガイトウ</t>
    </rPh>
    <rPh sb="5" eb="7">
      <t>バアイ</t>
    </rPh>
    <rPh sb="13" eb="15">
      <t>キサイ</t>
    </rPh>
    <rPh sb="16" eb="18">
      <t>フヨウ</t>
    </rPh>
    <phoneticPr fontId="1"/>
  </si>
  <si>
    <t>R8</t>
    <phoneticPr fontId="1"/>
  </si>
  <si>
    <t>R9</t>
    <phoneticPr fontId="1"/>
  </si>
  <si>
    <t>外来ベア（Ⅰ）・歯科ベア（Ⅰ）</t>
    <rPh sb="0" eb="2">
      <t>ガイライ</t>
    </rPh>
    <rPh sb="8" eb="10">
      <t>シカ</t>
    </rPh>
    <phoneticPr fontId="1"/>
  </si>
  <si>
    <t>外来ベア（Ⅱ）・歯科外来ベア（Ⅱ）</t>
    <rPh sb="0" eb="2">
      <t>ガイライ</t>
    </rPh>
    <rPh sb="8" eb="10">
      <t>シカ</t>
    </rPh>
    <rPh sb="10" eb="12">
      <t>ガイライ</t>
    </rPh>
    <phoneticPr fontId="1"/>
  </si>
  <si>
    <t>入院ベア</t>
    <rPh sb="0" eb="2">
      <t>ニュウイン</t>
    </rPh>
    <phoneticPr fontId="1"/>
  </si>
  <si>
    <t>】</t>
    <phoneticPr fontId="1"/>
  </si>
  <si>
    <t>【当該評価料：</t>
    <phoneticPr fontId="1"/>
  </si>
  <si>
    <t>当該評価料</t>
    <rPh sb="0" eb="2">
      <t>トウガイ</t>
    </rPh>
    <rPh sb="2" eb="4">
      <t>ヒョウカ</t>
    </rPh>
    <rPh sb="4" eb="5">
      <t>リョウ</t>
    </rPh>
    <phoneticPr fontId="1"/>
  </si>
  <si>
    <t>外来ベア（Ⅰ）のみ</t>
    <rPh sb="0" eb="2">
      <t>ガイライ</t>
    </rPh>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</si>
  <si>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</si>
  <si>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</si>
  <si>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１　「２」については、届出を行う評価料について☑を記載すること。</t>
    <phoneticPr fontId="1"/>
  </si>
  <si>
    <t>なお、外来・在宅ベースアップ評価料（Ⅰ）及び歯科外来・在宅ベースアップ評価料（Ⅰ）の注５、外来・在宅ベースアップ評価料（Ⅱ）及び</t>
    <phoneticPr fontId="1"/>
  </si>
  <si>
    <t>歯科外来・在宅ベースアップ評価料（Ⅱ）の注５・注６、医科診療報酬点数表第１章第２部入院料等通則11、歯科点数表第１章第２部入院料等</t>
    <phoneticPr fontId="1"/>
  </si>
  <si>
    <t>通則第９号のいずれにも該当する保険医療機関にあっては、いずれも☑を記載すること。</t>
    <phoneticPr fontId="1"/>
  </si>
  <si>
    <t>「外来・在宅ベースアップ評価料（Ⅰ）」　または「入院ベースアップ評価料」を届け出ていなかったが</t>
    <rPh sb="1" eb="3">
      <t>ガイライ</t>
    </rPh>
    <rPh sb="4" eb="6">
      <t>ザイタク</t>
    </rPh>
    <rPh sb="12" eb="15">
      <t>ヒョウカリョウ</t>
    </rPh>
    <phoneticPr fontId="5"/>
  </si>
  <si>
    <t>本様式届出時点において、施設基準通知に記載された給与水準以上の賃上げを行った保険医療機関　</t>
    <rPh sb="12" eb="14">
      <t>シセツ</t>
    </rPh>
    <rPh sb="14" eb="16">
      <t>キジュン</t>
    </rPh>
    <rPh sb="16" eb="18">
      <t>ツウチ</t>
    </rPh>
    <phoneticPr fontId="1"/>
  </si>
  <si>
    <t>（３）　外来・在宅ベースアップ評価料（Ⅱ）の注５・注６に係る算定要件確認</t>
    <phoneticPr fontId="1"/>
  </si>
  <si>
    <t>「外来・在宅ベースアップ評価料（Ⅱ）」または「入院ベースアップ評価料」を届け出ていなかったが</t>
    <rPh sb="1" eb="3">
      <t>ガイライ</t>
    </rPh>
    <rPh sb="4" eb="6">
      <t>ザイタク</t>
    </rPh>
    <rPh sb="12" eb="15">
      <t>ヒョウカリョウ</t>
    </rPh>
    <phoneticPr fontId="5"/>
  </si>
  <si>
    <t>　　　補助金による部分は、含めないものとする。</t>
    <phoneticPr fontId="1"/>
  </si>
  <si>
    <r>
      <rPr>
        <sz val="14"/>
        <color rgb="FFFF0000"/>
        <rFont val="ＭＳ Ｐゴシック"/>
        <family val="3"/>
        <charset val="128"/>
      </rPr>
      <t>本様式届出時点において、</t>
    </r>
    <r>
      <rPr>
        <sz val="14"/>
        <rFont val="ＭＳ Ｐゴシック"/>
        <family val="3"/>
        <charset val="128"/>
      </rPr>
      <t>施設基準通知に記載された給与水準以上の賃上げを行った保険医療機関　</t>
    </r>
    <rPh sb="12" eb="14">
      <t>シセツ</t>
    </rPh>
    <rPh sb="14" eb="16">
      <t>キジュン</t>
    </rPh>
    <rPh sb="16" eb="18">
      <t>ツウチ</t>
    </rPh>
    <phoneticPr fontId="1"/>
  </si>
  <si>
    <t>（※ただし、事業主及び役員を除く）</t>
    <phoneticPr fontId="1"/>
  </si>
  <si>
    <t>（令和</t>
  </si>
  <si>
    <t>（11）当該評価料を算定した年度に勤務している対象職員の基本給等総額【賃金改善実施期間（１）の開始月時点】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</si>
  <si>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（17）当該評価料を算定した年度に勤務している対象職員の基本給等総額【賃金改善実施期間（１）の開始月時点】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</si>
  <si>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（24）当該評価料を算定した年度に勤務している対象職員の基本給等総額【賃金改善実施期間（１）の開始月時点】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</si>
  <si>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</si>
  <si>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（38）当該評価料を算定した年度に勤務している対象職員の基本給等総額【賃金改善実施期間（１）の開始月時点】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</si>
  <si>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（45）当該評価料を算定した年度に勤務している対象職員の基本給等総額【賃金改善実施期間（１）の開始月時点】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</si>
  <si>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（52）当該評価料を算定した年度に勤務している対象職員の基本給等総額【賃金改善実施期間（１）の開始月時点】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</si>
  <si>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（59）当該評価料を算定した年度に勤務している対象職員の基本給等総額【賃金改善実施期間（１）の開始月時点】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</si>
  <si>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　　　それに伴う賞与、時間外手当、法定福利費等に充当すべき金額【（７）＋（８）】</t>
    <phoneticPr fontId="1"/>
  </si>
  <si>
    <t>（13）基本給等総額に係る賃金改善実績額（ベア実績額）（１ヶ月分）【（11）－（12）】</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</si>
  <si>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（14）ベア等による賃金増率【（13）÷（12）】</t>
    <rPh sb="6" eb="7">
      <t>トウ</t>
    </rPh>
    <rPh sb="10" eb="12">
      <t>チンギン</t>
    </rPh>
    <rPh sb="12" eb="13">
      <t>ゾウ</t>
    </rPh>
    <rPh sb="13" eb="14">
      <t>リツ</t>
    </rPh>
    <phoneticPr fontId="1"/>
  </si>
  <si>
    <t>（19）基本給等総額に係る賃金改善実績額（ベア実績額）（１ヶ月分）【（17）－（18）】</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</si>
  <si>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「外来・在宅ベースアップ評価料（Ⅰ）」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</si>
  <si>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r>
      <t>毎年８月に、</t>
    </r>
    <r>
      <rPr>
        <u/>
        <sz val="14"/>
        <rFont val="ＭＳ Ｐゴシック"/>
        <family val="3"/>
        <charset val="128"/>
      </rPr>
      <t>①前年度の賃金改善の取組状況について、様式100「賃金改善実績報告書」により</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</si>
  <si>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</si>
  <si>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rPr>
        <u/>
        <sz val="14"/>
        <rFont val="ＭＳ Ｐゴシック"/>
        <family val="3"/>
        <charset val="128"/>
      </rPr>
      <t>様式100「賃金改善中間報告書」により報告する</t>
    </r>
    <r>
      <rPr>
        <sz val="14"/>
        <rFont val="ＭＳ Ｐゴシック"/>
        <family val="3"/>
        <charset val="128"/>
      </rPr>
      <t>ことについて、理解しました。</t>
    </r>
    <phoneticPr fontId="1"/>
  </si>
  <si>
    <r>
      <rPr>
        <u/>
        <sz val="14"/>
        <rFont val="ＭＳ Ｐゴシック"/>
        <family val="3"/>
        <charset val="128"/>
      </rPr>
      <t>本評価料による収入については全て対象職員の賃上げに充当する</t>
    </r>
    <r>
      <rPr>
        <sz val="14"/>
        <rFont val="ＭＳ Ｐゴシック"/>
        <family val="3"/>
        <charset val="128"/>
      </rPr>
      <t>ことについて、誓約します。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</si>
  <si>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②算定を行っている年度における賃金改善の取組状況について、様式100「賃金改善中間報告書」により</t>
    <rPh sb="1" eb="3">
      <t>サンテイ</t>
    </rPh>
    <rPh sb="4" eb="5">
      <t>オコナ</t>
    </rPh>
    <rPh sb="9" eb="11">
      <t>ネンド</t>
    </rPh>
    <rPh sb="15" eb="17">
      <t>チンギン</t>
    </rPh>
    <rPh sb="17" eb="19">
      <t>カイゼン</t>
    </rPh>
    <rPh sb="20" eb="21">
      <t>ト</t>
    </rPh>
    <rPh sb="21" eb="22">
      <t>ク</t>
    </rPh>
    <rPh sb="22" eb="24">
      <t>ジョウキョウ</t>
    </rPh>
    <phoneticPr fontId="1"/>
  </si>
  <si>
    <r>
      <rPr>
        <u/>
        <sz val="14"/>
        <rFont val="ＭＳ Ｐゴシック"/>
        <family val="3"/>
        <charset val="128"/>
      </rPr>
      <t>報告</t>
    </r>
    <r>
      <rPr>
        <sz val="14"/>
        <rFont val="ＭＳ Ｐゴシック"/>
        <family val="3"/>
        <charset val="128"/>
      </rPr>
      <t>することについて、理解しました。</t>
    </r>
    <phoneticPr fontId="1"/>
  </si>
  <si>
    <r>
      <t>毎年８月に、</t>
    </r>
    <r>
      <rPr>
        <u/>
        <sz val="14"/>
        <rFont val="ＭＳ Ｐゴシック"/>
        <family val="3"/>
        <charset val="128"/>
      </rPr>
      <t>①前年度の賃金改善の取組状況について、様式100「賃金改善実績報告書」により報告</t>
    </r>
    <r>
      <rPr>
        <sz val="14"/>
        <rFont val="ＭＳ Ｐゴシック"/>
        <family val="3"/>
        <charset val="128"/>
      </rPr>
      <t>すること、</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</si>
  <si>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t xml:space="preserve">歯科診療報酬点数表第１章第２部　入院料等　通則９ </t>
    </r>
    <r>
      <rPr>
        <b/>
        <sz val="14"/>
        <rFont val="ＭＳ Ｐゴシック"/>
        <family val="3"/>
        <charset val="128"/>
      </rPr>
      <t>【入院料減算免除】</t>
    </r>
    <rPh sb="0" eb="2">
      <t>シカ</t>
    </rPh>
    <rPh sb="26" eb="29">
      <t>ニュウインリョウ</t>
    </rPh>
    <rPh sb="29" eb="31">
      <t>ゲンサン</t>
    </rPh>
    <rPh sb="31" eb="33">
      <t>メンジョ</t>
    </rPh>
    <phoneticPr fontId="1"/>
  </si>
  <si>
    <t>（21）報告書届出年度の賞与の支給月数</t>
    <rPh sb="4" eb="7">
      <t>ホウコクショ</t>
    </rPh>
    <rPh sb="7" eb="9">
      <t>トドケデ</t>
    </rPh>
    <rPh sb="9" eb="11">
      <t>ネンド</t>
    </rPh>
    <rPh sb="12" eb="14">
      <t>ショウヨ</t>
    </rPh>
    <rPh sb="15" eb="17">
      <t>シキュウ</t>
    </rPh>
    <rPh sb="17" eb="19">
      <t>ツキスウ</t>
    </rPh>
    <phoneticPr fontId="1"/>
  </si>
  <si>
    <t>（22）前年度の賞与の支給月数</t>
    <rPh sb="4" eb="7">
      <t>ゼンネンド</t>
    </rPh>
    <rPh sb="8" eb="10">
      <t>ショウヨ</t>
    </rPh>
    <rPh sb="11" eb="13">
      <t>シキュウ</t>
    </rPh>
    <rPh sb="13" eb="14">
      <t>ゲツ</t>
    </rPh>
    <rPh sb="14" eb="15">
      <t>スウ</t>
    </rPh>
    <phoneticPr fontId="1"/>
  </si>
  <si>
    <t>　 また、事業主及び役員を除く。）</t>
    <phoneticPr fontId="1"/>
  </si>
  <si>
    <t>　　　（非常勤職員を含む。）をいう。）」を指す。</t>
    <phoneticPr fontId="1"/>
  </si>
  <si>
    <t>　３　「４」（１）看護職員等とは、「当該保険医療機関に勤務する看護職員等（保健師、助産師、看護師及び准看護師</t>
    <rPh sb="9" eb="11">
      <t>カンゴ</t>
    </rPh>
    <rPh sb="11" eb="13">
      <t>ショクイン</t>
    </rPh>
    <rPh sb="13" eb="14">
      <t>トウ</t>
    </rPh>
    <rPh sb="18" eb="20">
      <t>トウガイ</t>
    </rPh>
    <rPh sb="20" eb="22">
      <t>ホケン</t>
    </rPh>
    <rPh sb="22" eb="24">
      <t>イリョウ</t>
    </rPh>
    <rPh sb="24" eb="26">
      <t>キカン</t>
    </rPh>
    <rPh sb="27" eb="29">
      <t>キンム</t>
    </rPh>
    <rPh sb="31" eb="33">
      <t>カンゴ</t>
    </rPh>
    <rPh sb="33" eb="35">
      <t>ショクイン</t>
    </rPh>
    <rPh sb="35" eb="36">
      <t>トウ</t>
    </rPh>
    <rPh sb="37" eb="40">
      <t>ホケンシ</t>
    </rPh>
    <rPh sb="41" eb="44">
      <t>ジョサンシ</t>
    </rPh>
    <rPh sb="45" eb="48">
      <t>カンゴシ</t>
    </rPh>
    <rPh sb="48" eb="49">
      <t>オヨ</t>
    </rPh>
    <rPh sb="50" eb="54">
      <t>ジュンカンゴシ</t>
    </rPh>
    <phoneticPr fontId="1"/>
  </si>
  <si>
    <t>　　　また、看護職員等の数は、本様式の届出を行う月の直近３月の期間の各月１日時点における看護職員等の数の平均の数値</t>
    <rPh sb="6" eb="8">
      <t>カンゴ</t>
    </rPh>
    <rPh sb="8" eb="10">
      <t>ショクイン</t>
    </rPh>
    <rPh sb="10" eb="11">
      <t>トウ</t>
    </rPh>
    <phoneticPr fontId="1"/>
  </si>
  <si>
    <t>　　　を用いること。</t>
    <phoneticPr fontId="1"/>
  </si>
  <si>
    <r>
      <t>②ベースアップ評価料対象職員（</t>
    </r>
    <r>
      <rPr>
        <b/>
        <sz val="14"/>
        <color rgb="FFFF0000"/>
        <rFont val="ＭＳ ゴシック"/>
        <family val="3"/>
        <charset val="128"/>
      </rPr>
      <t>看護補助者・事務職員</t>
    </r>
    <r>
      <rPr>
        <b/>
        <sz val="14"/>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</si>
  <si>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Ⅴ－７．歯科衛生士の基本給等総額に係る事項（歯科診療を主とする病院及び診療所の場合に記入）</t>
    <rPh sb="4" eb="6">
      <t>シカ</t>
    </rPh>
    <rPh sb="6" eb="9">
      <t>エイセイシ</t>
    </rPh>
    <rPh sb="17" eb="18">
      <t>カカ</t>
    </rPh>
    <rPh sb="19" eb="21">
      <t>ジコウ</t>
    </rPh>
    <rPh sb="22" eb="24">
      <t>シカ</t>
    </rPh>
    <rPh sb="24" eb="26">
      <t>シンリョウ</t>
    </rPh>
    <rPh sb="27" eb="28">
      <t>シュ</t>
    </rPh>
    <rPh sb="31" eb="33">
      <t>ビョウイン</t>
    </rPh>
    <rPh sb="33" eb="34">
      <t>オヨ</t>
    </rPh>
    <rPh sb="35" eb="38">
      <t>シンリョウジョ</t>
    </rPh>
    <rPh sb="39" eb="41">
      <t>バアイ</t>
    </rPh>
    <phoneticPr fontId="1"/>
  </si>
  <si>
    <t>（28）報告書届出年度の賞与の支給月数</t>
    <rPh sb="4" eb="7">
      <t>ホウコクショ</t>
    </rPh>
    <rPh sb="7" eb="9">
      <t>トドケデ</t>
    </rPh>
    <rPh sb="9" eb="11">
      <t>ネンド</t>
    </rPh>
    <rPh sb="12" eb="14">
      <t>ショウヨ</t>
    </rPh>
    <rPh sb="15" eb="17">
      <t>シキュウ</t>
    </rPh>
    <rPh sb="17" eb="19">
      <t>ツキスウ</t>
    </rPh>
    <phoneticPr fontId="1"/>
  </si>
  <si>
    <t>（35）報告書届出年度の賞与の支給月数</t>
    <rPh sb="4" eb="7">
      <t>ホウコクショ</t>
    </rPh>
    <rPh sb="7" eb="9">
      <t>トドケデ</t>
    </rPh>
    <rPh sb="9" eb="11">
      <t>ネンド</t>
    </rPh>
    <rPh sb="12" eb="14">
      <t>ショウヨ</t>
    </rPh>
    <rPh sb="15" eb="17">
      <t>シキュウ</t>
    </rPh>
    <rPh sb="17" eb="19">
      <t>ツキスウ</t>
    </rPh>
    <phoneticPr fontId="1"/>
  </si>
  <si>
    <t>（42）報告書届出年度の賞与の支給月数</t>
    <rPh sb="4" eb="7">
      <t>ホウコクショ</t>
    </rPh>
    <rPh sb="7" eb="9">
      <t>トドケデ</t>
    </rPh>
    <rPh sb="9" eb="11">
      <t>ネンド</t>
    </rPh>
    <rPh sb="12" eb="14">
      <t>ショウヨ</t>
    </rPh>
    <rPh sb="15" eb="17">
      <t>シキュウ</t>
    </rPh>
    <rPh sb="17" eb="19">
      <t>ツキスウ</t>
    </rPh>
    <phoneticPr fontId="1"/>
  </si>
  <si>
    <t>（49）報告書届出年度の賞与の支給月数</t>
    <rPh sb="4" eb="7">
      <t>ホウコクショ</t>
    </rPh>
    <rPh sb="7" eb="9">
      <t>トドケデ</t>
    </rPh>
    <rPh sb="9" eb="11">
      <t>ネンド</t>
    </rPh>
    <rPh sb="12" eb="14">
      <t>ショウヨ</t>
    </rPh>
    <rPh sb="15" eb="17">
      <t>シキュウ</t>
    </rPh>
    <rPh sb="17" eb="19">
      <t>ツキスウ</t>
    </rPh>
    <phoneticPr fontId="1"/>
  </si>
  <si>
    <t>（56）報告書届出年度の賞与の支給月数</t>
    <rPh sb="4" eb="7">
      <t>ホウコクショ</t>
    </rPh>
    <rPh sb="7" eb="9">
      <t>トドケデ</t>
    </rPh>
    <rPh sb="9" eb="11">
      <t>ネンド</t>
    </rPh>
    <rPh sb="12" eb="14">
      <t>ショウヨ</t>
    </rPh>
    <rPh sb="15" eb="17">
      <t>シキュウ</t>
    </rPh>
    <rPh sb="17" eb="19">
      <t>ツキスウ</t>
    </rPh>
    <phoneticPr fontId="1"/>
  </si>
  <si>
    <t>（63）報告書届出年度の賞与の支給月数</t>
    <rPh sb="4" eb="7">
      <t>ホウコクショ</t>
    </rPh>
    <rPh sb="7" eb="9">
      <t>トドケデ</t>
    </rPh>
    <rPh sb="9" eb="11">
      <t>ネンド</t>
    </rPh>
    <rPh sb="12" eb="14">
      <t>ショウヨ</t>
    </rPh>
    <rPh sb="15" eb="17">
      <t>シキュウ</t>
    </rPh>
    <rPh sb="17" eb="19">
      <t>ツキスウ</t>
    </rPh>
    <phoneticPr fontId="1"/>
  </si>
  <si>
    <t>（29）前年度の賞与の支給月数</t>
    <phoneticPr fontId="1"/>
  </si>
  <si>
    <t>（36）前年度の賞与の支給月数</t>
    <phoneticPr fontId="1"/>
  </si>
  <si>
    <t>（43）前年度の賞与の支給月数</t>
    <phoneticPr fontId="1"/>
  </si>
  <si>
    <t>（50）前年度の賞与の支給月数</t>
    <phoneticPr fontId="1"/>
  </si>
  <si>
    <t>（57）前年度の賞与の支給月数</t>
    <phoneticPr fontId="1"/>
  </si>
  <si>
    <t>（64）前年度の賞与の支給月数</t>
    <phoneticPr fontId="1"/>
  </si>
  <si>
    <t>１　本報告書において、「外来・在宅ベースアップ評価料（Ⅰ）等」とは、「外来・在宅ベースアップ評価料（Ⅰ）」及び</t>
    <phoneticPr fontId="1"/>
  </si>
  <si>
    <t>　「歯科外来・在宅ベースアップ評価料（Ⅰ）」のことをいう。</t>
    <phoneticPr fontId="1"/>
  </si>
  <si>
    <t>２　本報告書において、「外来・在宅ベースアップ評価料（Ⅱ）等」とは、「外来・在宅ベースアップ評価料（Ⅱ）」及び</t>
    <phoneticPr fontId="1"/>
  </si>
  <si>
    <t>　「歯科外来・在宅ベースアップ評価料（Ⅱ）」のことをいう。</t>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</si>
  <si>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</si>
  <si>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</si>
  <si>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３　本報告書において、「ベースアップ評価料」とは、「外来・在宅ベースアップ評価料（Ⅰ）」、「歯科外来・在宅</t>
    <phoneticPr fontId="1"/>
  </si>
  <si>
    <t>　及び「入院ベースアップ評価料」のことをいう。</t>
    <phoneticPr fontId="1"/>
  </si>
  <si>
    <t>　ベースアップ評価料（Ⅰ）」、「外来・在宅ベースアップ評価料（Ⅱ）」、「歯科外来・在宅ベースアップ評価料（Ⅱ）」</t>
    <phoneticPr fontId="1"/>
  </si>
  <si>
    <t>※　原則2.0以上であるが、以下の項目に該当する場合はその限りではない。</t>
    <rPh sb="2" eb="4">
      <t>ゲンソク</t>
    </rPh>
    <rPh sb="7" eb="8">
      <t>カミ</t>
    </rPh>
    <rPh sb="13" eb="15">
      <t>イカ</t>
    </rPh>
    <rPh sb="16" eb="18">
      <t>コウモク</t>
    </rPh>
    <rPh sb="19" eb="21">
      <t>ガイトウ</t>
    </rPh>
    <rPh sb="23" eb="25">
      <t>バアイ</t>
    </rPh>
    <rPh sb="28" eb="29">
      <t>カギ</t>
    </rPh>
    <phoneticPr fontId="1"/>
  </si>
  <si>
    <t>（33）基本給等総額に係る賃金改善実績額（ベア実績額）（１ヶ月分）【（31）－（32）】</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</si>
  <si>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（34）ベア等による賃金増率【（33）÷（32）】</t>
    <rPh sb="6" eb="7">
      <t>トウ</t>
    </rPh>
    <rPh sb="10" eb="12">
      <t>チンギン</t>
    </rPh>
    <rPh sb="12" eb="13">
      <t>ゾウ</t>
    </rPh>
    <rPh sb="13" eb="14">
      <t>リツ</t>
    </rPh>
    <phoneticPr fontId="1"/>
  </si>
  <si>
    <t>（40）基本給等総額に係る賃金改善実績額（ベア実績額）（１ヶ月分）【（38）－（39）】</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</si>
  <si>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（41）ベア等による賃金増率【（40）÷（39）】</t>
    <rPh sb="6" eb="7">
      <t>トウ</t>
    </rPh>
    <rPh sb="10" eb="12">
      <t>チンギン</t>
    </rPh>
    <rPh sb="12" eb="13">
      <t>ゾウ</t>
    </rPh>
    <rPh sb="13" eb="14">
      <t>リツ</t>
    </rPh>
    <phoneticPr fontId="1"/>
  </si>
  <si>
    <t>（20）ベア等による賃金増率【（19）÷（18）】</t>
    <rPh sb="6" eb="7">
      <t>トウ</t>
    </rPh>
    <rPh sb="10" eb="12">
      <t>チンギン</t>
    </rPh>
    <rPh sb="12" eb="13">
      <t>ゾウ</t>
    </rPh>
    <rPh sb="13" eb="14">
      <t>リツ</t>
    </rPh>
    <phoneticPr fontId="1"/>
  </si>
  <si>
    <t>（26）基本給等総額に係る賃金改善実績額（ベア実績額）（１ヶ月分）【（24）－（25）】</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</si>
  <si>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（27）ベア等による賃金増率【（26）÷（25）】</t>
    <rPh sb="6" eb="7">
      <t>トウ</t>
    </rPh>
    <rPh sb="10" eb="12">
      <t>チンギン</t>
    </rPh>
    <rPh sb="12" eb="13">
      <t>ゾウ</t>
    </rPh>
    <rPh sb="13" eb="14">
      <t>リツ</t>
    </rPh>
    <phoneticPr fontId="1"/>
  </si>
  <si>
    <t>（47）基本給等総額に係る賃金改善実績額（ベア実績額）（１ヶ月分）【（45）－（46）】</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</si>
  <si>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（48）ベア等による賃金増率【（47）÷（46）】</t>
    <rPh sb="6" eb="7">
      <t>トウ</t>
    </rPh>
    <rPh sb="10" eb="12">
      <t>チンギン</t>
    </rPh>
    <rPh sb="12" eb="13">
      <t>ゾウ</t>
    </rPh>
    <rPh sb="13" eb="14">
      <t>リツ</t>
    </rPh>
    <phoneticPr fontId="1"/>
  </si>
  <si>
    <t>（54）基本給等総額に係る賃金改善実績額（ベア実績額）（１ヶ月分）【（52）－（53）】</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</si>
  <si>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（55）ベア等による賃金増率【（54）÷（53）】</t>
    <rPh sb="6" eb="7">
      <t>トウ</t>
    </rPh>
    <rPh sb="10" eb="12">
      <t>チンギン</t>
    </rPh>
    <rPh sb="12" eb="13">
      <t>ゾウ</t>
    </rPh>
    <rPh sb="13" eb="14">
      <t>リツ</t>
    </rPh>
    <phoneticPr fontId="1"/>
  </si>
  <si>
    <t>（61）基本給等総額に係る賃金改善実績額（ベア実績額）（１ヶ月分）【（59）－（60）】</t>
    <phoneticPr fontId="1"/>
  </si>
  <si>
    <t>（62）ベア等による賃金増率【（61）÷（60）】</t>
    <rPh sb="6" eb="7">
      <t>トウ</t>
    </rPh>
    <rPh sb="10" eb="12">
      <t>チンギン</t>
    </rPh>
    <rPh sb="12" eb="13">
      <t>ゾウ</t>
    </rPh>
    <rPh sb="13" eb="14">
      <t>リツ</t>
    </rPh>
    <phoneticPr fontId="1"/>
  </si>
  <si>
    <t>betsu2_10</t>
  </si>
  <si>
    <t>betsu2_4</t>
    <phoneticPr fontId="1"/>
  </si>
  <si>
    <t>betsu2_5</t>
    <phoneticPr fontId="1"/>
  </si>
  <si>
    <t>betsu2_11</t>
  </si>
  <si>
    <t>95_5_1</t>
    <phoneticPr fontId="1"/>
  </si>
  <si>
    <t>95_5_2</t>
  </si>
  <si>
    <t>95_5_3</t>
  </si>
  <si>
    <t>95_5_4</t>
  </si>
  <si>
    <t>95_5_5</t>
  </si>
  <si>
    <t>95_5_6</t>
  </si>
  <si>
    <t>96_3_4</t>
    <phoneticPr fontId="1"/>
  </si>
  <si>
    <t>96_3_5</t>
  </si>
  <si>
    <t>96_3_6</t>
  </si>
  <si>
    <t>96_3_7</t>
  </si>
  <si>
    <t>96_3_8</t>
  </si>
  <si>
    <t>96_3_9</t>
  </si>
  <si>
    <t>96_3_10</t>
  </si>
  <si>
    <t>96_3_11</t>
  </si>
  <si>
    <t>法人</t>
    <rPh sb="0" eb="2">
      <t>ホウジン</t>
    </rPh>
    <phoneticPr fontId="1"/>
  </si>
  <si>
    <t>96_4_2_1</t>
    <phoneticPr fontId="1"/>
  </si>
  <si>
    <t>96_4_2_2</t>
  </si>
  <si>
    <t>96_4_2_3</t>
  </si>
  <si>
    <t>96_4_2_4</t>
  </si>
  <si>
    <t>96_4_2_5</t>
  </si>
  <si>
    <t>96_4_2_6</t>
  </si>
  <si>
    <t>96_4_3_6</t>
  </si>
  <si>
    <t>96_4_3_1_1</t>
    <phoneticPr fontId="1"/>
  </si>
  <si>
    <t>96_4_3_1_2</t>
  </si>
  <si>
    <t>96_4_3_1_3</t>
  </si>
  <si>
    <t>96_4_3_1_4</t>
  </si>
  <si>
    <t>96_4_3_1_5</t>
  </si>
  <si>
    <t>96_4_3_1_6</t>
  </si>
  <si>
    <t>96_4_3_1_7</t>
  </si>
  <si>
    <t>96_4_3_1_8</t>
  </si>
  <si>
    <t>96_4_3_2_1</t>
    <phoneticPr fontId="1"/>
  </si>
  <si>
    <t>96_4_3_2_2</t>
  </si>
  <si>
    <t>96_4_3_2_3</t>
  </si>
  <si>
    <t>96_4_3_2_4</t>
  </si>
  <si>
    <t>96_4_3_2_5</t>
  </si>
  <si>
    <t>96_4_3_2_6</t>
  </si>
  <si>
    <t>96_4_3_2_7</t>
  </si>
  <si>
    <t>96_4_3_2_8</t>
  </si>
  <si>
    <t>96_4_3_3_1</t>
    <phoneticPr fontId="1"/>
  </si>
  <si>
    <t>96_4_3_3_2</t>
  </si>
  <si>
    <t>96_4_3_3_3</t>
  </si>
  <si>
    <t>96_4_3_3_4</t>
  </si>
  <si>
    <t>96_4_3_3_5</t>
  </si>
  <si>
    <t>96_4_3_3_6</t>
  </si>
  <si>
    <t>96_4_3_3_7</t>
  </si>
  <si>
    <t>96_4_3_3_8</t>
  </si>
  <si>
    <t>96_4_3_4_1</t>
    <phoneticPr fontId="1"/>
  </si>
  <si>
    <t>96_4_3_4_2</t>
  </si>
  <si>
    <t>96_4_3_4_3</t>
  </si>
  <si>
    <t>96_4_3_4_4</t>
  </si>
  <si>
    <t>96_4_3_4_5</t>
  </si>
  <si>
    <t>96_4_3_4_6</t>
  </si>
  <si>
    <t>96_4_3_4_7</t>
  </si>
  <si>
    <t>96_4_3_4_8</t>
  </si>
  <si>
    <t>96_4_3_5_2</t>
    <phoneticPr fontId="1"/>
  </si>
  <si>
    <t>96_4_3_5_1</t>
    <phoneticPr fontId="1"/>
  </si>
  <si>
    <t>96_4_4</t>
    <phoneticPr fontId="1"/>
  </si>
  <si>
    <t>96_5_2</t>
  </si>
  <si>
    <t>96_5_3</t>
  </si>
  <si>
    <t>96_5_4</t>
  </si>
  <si>
    <t>96_6_1_i</t>
    <phoneticPr fontId="1"/>
  </si>
  <si>
    <t>96_6_2_s</t>
    <phoneticPr fontId="1"/>
  </si>
  <si>
    <t>96_6_2_1</t>
    <phoneticPr fontId="1"/>
  </si>
  <si>
    <t>96_6_2_2</t>
  </si>
  <si>
    <t>追加する文言の数式</t>
    <rPh sb="0" eb="2">
      <t>ツイカ</t>
    </rPh>
    <rPh sb="4" eb="6">
      <t>モンゴン</t>
    </rPh>
    <rPh sb="7" eb="9">
      <t>スウシキ</t>
    </rPh>
    <phoneticPr fontId="1"/>
  </si>
  <si>
    <t>「外来・在宅ベースアップ評価料（Ⅱ）」　のみを届け出る保険医療機関</t>
    <rPh sb="1" eb="3">
      <t>ガイライ</t>
    </rPh>
    <rPh sb="4" eb="6">
      <t>ザイタク</t>
    </rPh>
    <rPh sb="12" eb="15">
      <t>ヒョウカリョウ</t>
    </rPh>
    <rPh sb="23" eb="24">
      <t>トド</t>
    </rPh>
    <rPh sb="25" eb="26">
      <t>デ</t>
    </rPh>
    <rPh sb="27" eb="29">
      <t>ホケン</t>
    </rPh>
    <rPh sb="29" eb="31">
      <t>イリョウ</t>
    </rPh>
    <rPh sb="31" eb="33">
      <t>キカン</t>
    </rPh>
    <phoneticPr fontId="5"/>
  </si>
  <si>
    <t>96_6_3_1</t>
    <phoneticPr fontId="1"/>
  </si>
  <si>
    <t>96_6_3_2</t>
  </si>
  <si>
    <t>96_6_3_3</t>
  </si>
  <si>
    <t>96_6_4_i</t>
    <phoneticPr fontId="1"/>
  </si>
  <si>
    <t>96_6_4_s</t>
    <phoneticPr fontId="1"/>
  </si>
  <si>
    <t>97_2_2</t>
  </si>
  <si>
    <t>97_3_2</t>
    <phoneticPr fontId="1"/>
  </si>
  <si>
    <t>97_3_3</t>
  </si>
  <si>
    <t>97_3_4</t>
  </si>
  <si>
    <t>97_3_4_1</t>
    <phoneticPr fontId="1"/>
  </si>
  <si>
    <t>97_3_5</t>
    <phoneticPr fontId="1"/>
  </si>
  <si>
    <t>97_3_6_1</t>
    <phoneticPr fontId="1"/>
  </si>
  <si>
    <t>97_3_6_2</t>
  </si>
  <si>
    <t>97_3_7_1</t>
    <phoneticPr fontId="1"/>
  </si>
  <si>
    <t>97_3_7_2</t>
    <phoneticPr fontId="1"/>
  </si>
  <si>
    <t>97_3_6_3</t>
  </si>
  <si>
    <t>97_3_7_3</t>
  </si>
  <si>
    <t>97_4_4_1</t>
    <phoneticPr fontId="1"/>
  </si>
  <si>
    <t>97_4_4_2</t>
  </si>
  <si>
    <t>97_4_4_3</t>
  </si>
  <si>
    <t>97_4_4_4</t>
  </si>
  <si>
    <t>97_4_4_2_1</t>
    <phoneticPr fontId="1"/>
  </si>
  <si>
    <t>97_4_4_5</t>
  </si>
  <si>
    <t>97_4_5_1_1</t>
    <phoneticPr fontId="1"/>
  </si>
  <si>
    <t>97_4_5_1_2</t>
  </si>
  <si>
    <t>97_4_5_1_3</t>
  </si>
  <si>
    <t>97_4_5_1_4</t>
  </si>
  <si>
    <t>97_4_5_1_5</t>
  </si>
  <si>
    <t>97_4_5_1_6</t>
  </si>
  <si>
    <t>97_4_5_1_7</t>
  </si>
  <si>
    <t>97_4_5_1_8</t>
  </si>
  <si>
    <t>＜外来・在宅ベースアップ評価料（Ⅰ）の注５に該当する医療機関＞</t>
    <rPh sb="1" eb="3">
      <t>ガイライ</t>
    </rPh>
    <rPh sb="4" eb="6">
      <t>ザイタク</t>
    </rPh>
    <rPh sb="12" eb="15">
      <t>ヒョウカリョウ</t>
    </rPh>
    <rPh sb="19" eb="20">
      <t>チュウ</t>
    </rPh>
    <rPh sb="22" eb="24">
      <t>ガイトウ</t>
    </rPh>
    <rPh sb="26" eb="28">
      <t>イリョウ</t>
    </rPh>
    <rPh sb="28" eb="30">
      <t>キカン</t>
    </rPh>
    <phoneticPr fontId="1"/>
  </si>
  <si>
    <t>＜外来・在宅ベースアップ評価料（Ⅰ）の注５に該当しない医療機関＞</t>
    <rPh sb="1" eb="3">
      <t>ガイライ</t>
    </rPh>
    <rPh sb="4" eb="6">
      <t>ザイタク</t>
    </rPh>
    <rPh sb="12" eb="15">
      <t>ヒョウカリョウ</t>
    </rPh>
    <rPh sb="19" eb="20">
      <t>チュウ</t>
    </rPh>
    <rPh sb="22" eb="24">
      <t>ガイトウ</t>
    </rPh>
    <rPh sb="27" eb="29">
      <t>イリョウ</t>
    </rPh>
    <rPh sb="29" eb="31">
      <t>キカン</t>
    </rPh>
    <phoneticPr fontId="1"/>
  </si>
  <si>
    <t>①・②に該当せず、「外来・在宅ベースアップ評価料（Ⅰ）」　のみを届け出る保険医療機関</t>
    <rPh sb="4" eb="6">
      <t>ガイトウ</t>
    </rPh>
    <rPh sb="10" eb="12">
      <t>ガイライ</t>
    </rPh>
    <rPh sb="13" eb="15">
      <t>ザイタク</t>
    </rPh>
    <rPh sb="21" eb="24">
      <t>ヒョウカリョウ</t>
    </rPh>
    <rPh sb="32" eb="33">
      <t>トド</t>
    </rPh>
    <rPh sb="34" eb="35">
      <t>デ</t>
    </rPh>
    <rPh sb="36" eb="38">
      <t>ホケン</t>
    </rPh>
    <rPh sb="38" eb="40">
      <t>イリョウ</t>
    </rPh>
    <rPh sb="40" eb="42">
      <t>キカン</t>
    </rPh>
    <phoneticPr fontId="5"/>
  </si>
  <si>
    <t>97_4_5_2_1</t>
    <phoneticPr fontId="1"/>
  </si>
  <si>
    <t>97_4_5_2_2</t>
  </si>
  <si>
    <t>97_4_5_2_3</t>
  </si>
  <si>
    <t>97_4_5_2_4</t>
  </si>
  <si>
    <t>97_4_5_2_5</t>
  </si>
  <si>
    <t>97_4_5_2_6</t>
  </si>
  <si>
    <t>97_4_5_2_7</t>
  </si>
  <si>
    <t>97_4_5_2_8</t>
  </si>
  <si>
    <t>97_4_5_3_1</t>
    <phoneticPr fontId="1"/>
  </si>
  <si>
    <t>97_4_5_3_2</t>
  </si>
  <si>
    <t>97_4_5_3_3</t>
  </si>
  <si>
    <t>97_4_5_3_4</t>
  </si>
  <si>
    <t>97_4_5_3_5</t>
  </si>
  <si>
    <t>97_4_5_3_6</t>
  </si>
  <si>
    <t>97_4_5_3_7</t>
  </si>
  <si>
    <t>97_4_5_3_8</t>
  </si>
  <si>
    <t>97_4_5_4_1</t>
    <phoneticPr fontId="1"/>
  </si>
  <si>
    <t>97_4_5_4_2</t>
  </si>
  <si>
    <t>97_4_5_4_3</t>
  </si>
  <si>
    <t>97_4_5_4_4</t>
  </si>
  <si>
    <t>97_4_5_4_5</t>
  </si>
  <si>
    <t>97_4_5_4_6</t>
  </si>
  <si>
    <t>97_4_5_4_7</t>
  </si>
  <si>
    <t>97_4_5_4_8</t>
  </si>
  <si>
    <t>97_4_5_6</t>
    <phoneticPr fontId="1"/>
  </si>
  <si>
    <t>97_4_5_9</t>
  </si>
  <si>
    <t>　「ベースアップ評価料により得られた収入額」の総額と「ベア等以外で、ベア等に伴う賞与、時間外手当、</t>
    <rPh sb="23" eb="25">
      <t>ソウガク</t>
    </rPh>
    <phoneticPr fontId="1"/>
  </si>
  <si>
    <t>　法定福利費（事業者負担分等を含む。）の増加分に用いた額」の総額を合わせた額と比べて、同額以上となること。</t>
    <rPh sb="30" eb="32">
      <t>ソウガク</t>
    </rPh>
    <rPh sb="33" eb="34">
      <t>ア</t>
    </rPh>
    <rPh sb="37" eb="38">
      <t>ガク</t>
    </rPh>
    <rPh sb="39" eb="40">
      <t>クラ</t>
    </rPh>
    <rPh sb="45" eb="47">
      <t>イジョウ</t>
    </rPh>
    <phoneticPr fontId="1"/>
  </si>
  <si>
    <t>（68）収入の実績額と賃金改善実績額の差分【（（66）＋（67））－（65）】</t>
    <rPh sb="4" eb="6">
      <t>シュウニュウ</t>
    </rPh>
    <rPh sb="7" eb="9">
      <t>ジッセキ</t>
    </rPh>
    <rPh sb="9" eb="10">
      <t>ガク</t>
    </rPh>
    <rPh sb="11" eb="13">
      <t>チンギン</t>
    </rPh>
    <rPh sb="13" eb="15">
      <t>カイゼン</t>
    </rPh>
    <rPh sb="15" eb="17">
      <t>ジッセキ</t>
    </rPh>
    <rPh sb="17" eb="18">
      <t>ガク</t>
    </rPh>
    <rPh sb="19" eb="21">
      <t>サブン</t>
    </rPh>
    <phoneticPr fontId="1"/>
  </si>
  <si>
    <t>　３　「４」については、本様式の届出時点における対象職員の人数を常勤換算数で記載すること。</t>
    <rPh sb="12" eb="13">
      <t>ホン</t>
    </rPh>
    <rPh sb="13" eb="15">
      <t>ヨウシキ</t>
    </rPh>
    <rPh sb="16" eb="18">
      <t>トドケデ</t>
    </rPh>
    <rPh sb="18" eb="20">
      <t>ジテン</t>
    </rPh>
    <rPh sb="24" eb="26">
      <t>タイショウ</t>
    </rPh>
    <rPh sb="26" eb="28">
      <t>ショクイン</t>
    </rPh>
    <rPh sb="29" eb="31">
      <t>ニンズウ</t>
    </rPh>
    <rPh sb="32" eb="34">
      <t>ジョウキン</t>
    </rPh>
    <rPh sb="34" eb="36">
      <t>カンサン</t>
    </rPh>
    <rPh sb="36" eb="37">
      <t>スウ</t>
    </rPh>
    <rPh sb="38" eb="40">
      <t>キサイ</t>
    </rPh>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</si>
  <si>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</si>
  <si>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Ⅳ－１－１．ベースアップ評価料等による収入の繰越状況</t>
    <rPh sb="15" eb="16">
      <t>トウ</t>
    </rPh>
    <rPh sb="19" eb="21">
      <t>シュウニュウ</t>
    </rPh>
    <rPh sb="22" eb="24">
      <t>クリコシ</t>
    </rPh>
    <rPh sb="24" eb="26">
      <t>ジョウキョウ</t>
    </rPh>
    <phoneticPr fontId="1"/>
  </si>
  <si>
    <t>Ⅳ－２．ベースアップ評価料等による収入の実績額（総計）</t>
    <rPh sb="13" eb="14">
      <t>トウ</t>
    </rPh>
    <rPh sb="17" eb="19">
      <t>シュウニュウ</t>
    </rPh>
    <rPh sb="24" eb="26">
      <t>ソウケイ</t>
    </rPh>
    <phoneticPr fontId="1"/>
  </si>
  <si>
    <t>（９）ベースアップ評価料等による収入の実績額のうち、当該年度における対象職員のベア等及び</t>
    <rPh sb="9" eb="12">
      <t>ヒョウカリョウ</t>
    </rPh>
    <rPh sb="12" eb="13">
      <t>トウ</t>
    </rPh>
    <rPh sb="16" eb="18">
      <t>シュウニュウ</t>
    </rPh>
    <rPh sb="19" eb="21">
      <t>ジッセキ</t>
    </rPh>
    <rPh sb="21" eb="22">
      <t>ガク</t>
    </rPh>
    <rPh sb="26" eb="28">
      <t>トウガイ</t>
    </rPh>
    <rPh sb="28" eb="30">
      <t>ネンド</t>
    </rPh>
    <rPh sb="34" eb="36">
      <t>タイショウ</t>
    </rPh>
    <rPh sb="36" eb="38">
      <t>ショクイン</t>
    </rPh>
    <rPh sb="41" eb="42">
      <t>トウ</t>
    </rPh>
    <rPh sb="42" eb="43">
      <t>オヨ</t>
    </rPh>
    <phoneticPr fontId="1"/>
  </si>
  <si>
    <t>４　本報告書において、「令和８年３月又は５月時点の給与体系（令和８年５月までにベースアップ評価料を届け出ていた</t>
    <phoneticPr fontId="1"/>
  </si>
  <si>
    <t>　医療機関にあっては、令和８年度診療報酬改定前のベースアップ評価料による賃金改善後であって令和８年度診療報酬改定</t>
    <phoneticPr fontId="1"/>
  </si>
  <si>
    <t>　によるベースアップ評価料による賃金改善前の体系に限る。）を、当該年度に勤務している職員の賃金に当てはめた場合の</t>
    <phoneticPr fontId="1"/>
  </si>
  <si>
    <t>　基本給等総額」と、「当該評価料を算定した年度に勤務している職員の基本給等総額」及び賃金改善の実績には、</t>
    <rPh sb="40" eb="41">
      <t>オヨ</t>
    </rPh>
    <phoneticPr fontId="1"/>
  </si>
  <si>
    <t>　「令和７年度医療機関等における賃上げ・物価上昇に対する支援事業」によって交付される補助金による部分は含めない</t>
    <phoneticPr fontId="1"/>
  </si>
  <si>
    <t>　ものとする。</t>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</si>
  <si>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</si>
  <si>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</si>
  <si>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t>（12）令和８年３月時点の給与体系を、当該評価料を算定した年度に勤務している職員の賃金に当てはめた場合の対象職員の基本給等総額</t>
  </si>
  <si>
    <t>（12）令和８年５月時点の給与体系を、当該評価料を算定した年度に勤務している職員の賃金に当てはめた場合の対象職員の基本給等総額</t>
  </si>
  <si>
    <t>（18）令和８年３月時点の給与体系を、当該評価料を算定した年度に勤務している職員の賃金に当てはめた場合の対象職員の基本給等総額</t>
  </si>
  <si>
    <t>（18）令和８年５月時点の給与体系を、当該評価料を算定した年度に勤務している職員の賃金に当てはめた場合の対象職員の基本給等総額</t>
  </si>
  <si>
    <t>（25）令和８年３月時点の給与体系を、当該評価料を算定した年度に勤務している職員の賃金に当てはめた場合の対象職員の基本給等総額</t>
  </si>
  <si>
    <t>（25）令和８年５月時点の給与体系を、当該評価料を算定した年度に勤務している職員の賃金に当てはめた場合の対象職員の基本給等総額</t>
  </si>
  <si>
    <t>（32）令和８年３月時点の給与体系を、当該評価料を算定した年度に勤務している職員の賃金に当てはめた場合の対象職員の基本給等総額</t>
  </si>
  <si>
    <t>（32）令和８年５月時点の給与体系を、当該評価料を算定した年度に勤務している職員の賃金に当てはめた場合の対象職員の基本給等総額</t>
  </si>
  <si>
    <t>（39）令和８年３月時点の給与体系を、当該評価料を算定した年度に勤務している職員の賃金に当てはめた場合の対象職員の基本給等総額</t>
  </si>
  <si>
    <t>（39）令和８年５月時点の給与体系を、当該評価料を算定した年度に勤務している職員の賃金に当てはめた場合の対象職員の基本給等総額</t>
  </si>
  <si>
    <t>（46）令和８年３月時点の給与体系を、当該評価料を算定した年度に勤務している職員の賃金に当てはめた場合の対象職員の基本給等総額</t>
  </si>
  <si>
    <t>（46）令和８年５月時点の給与体系を、当該評価料を算定した年度に勤務している職員の賃金に当てはめた場合の対象職員の基本給等総額</t>
  </si>
  <si>
    <t>（53）令和８年３月時点の給与体系を、当該評価料を算定した年度に勤務している職員の賃金に当てはめた場合の対象職員の基本給等総額</t>
  </si>
  <si>
    <t>（53）令和８年５月時点の給与体系を、当該評価料を算定した年度に勤務している職員の賃金に当てはめた場合の対象職員の基本給等総額</t>
  </si>
  <si>
    <t>（60）令和８年３月時点の給与体系を、当該評価料を算定した年度に勤務している職員の賃金に当てはめた場合の対象職員の基本給等総額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32" eb="34">
      <t>キンム</t>
    </rPh>
    <rPh sb="38" eb="40">
      <t>ショクイン</t>
    </rPh>
    <rPh sb="41" eb="43">
      <t>チンギン</t>
    </rPh>
    <rPh sb="44" eb="45">
      <t>ア</t>
    </rPh>
    <rPh sb="49" eb="51">
      <t>バアイ</t>
    </rPh>
    <rPh sb="52" eb="54">
      <t>タイショウ</t>
    </rPh>
    <rPh sb="54" eb="56">
      <t>ショクイン</t>
    </rPh>
    <rPh sb="57" eb="60">
      <t>キホンキュウ</t>
    </rPh>
    <rPh sb="60" eb="61">
      <t>トウ</t>
    </rPh>
    <rPh sb="61" eb="63">
      <t>ソウガク</t>
    </rPh>
    <phoneticPr fontId="1"/>
  </si>
  <si>
    <t>（60）令和８年５月時点の給与体系を、当該評価料を算定した年度に勤務している職員の賃金に当てはめた場合の対象職員の基本給等総額</t>
  </si>
  <si>
    <r>
      <t>　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1" eb="3">
      <t>ホケン</t>
    </rPh>
    <rPh sb="3" eb="5">
      <t>イリョウ</t>
    </rPh>
    <rPh sb="5" eb="7">
      <t>キカン</t>
    </rPh>
    <rPh sb="8" eb="10">
      <t>キンム</t>
    </rPh>
    <rPh sb="12" eb="14">
      <t>ショクイン</t>
    </rPh>
    <rPh sb="21" eb="23">
      <t>ジョウキン</t>
    </rPh>
    <rPh sb="42" eb="43">
      <t>ノゾ</t>
    </rPh>
    <rPh sb="46" eb="48">
      <t>ゲツガク</t>
    </rPh>
    <rPh sb="48" eb="50">
      <t>チンギン</t>
    </rPh>
    <rPh sb="50" eb="52">
      <t>ソウガク</t>
    </rPh>
    <phoneticPr fontId="1"/>
  </si>
  <si>
    <t>→この数値が様式96、様式97に転記されます</t>
  </si>
  <si>
    <t>（Ⅰ）当該評価料の算定を開始する年月</t>
    <rPh sb="3" eb="5">
      <t>トウガイ</t>
    </rPh>
    <rPh sb="5" eb="7">
      <t>ヒョウカ</t>
    </rPh>
    <rPh sb="7" eb="8">
      <t>リョウ</t>
    </rPh>
    <rPh sb="9" eb="11">
      <t>サンテイ</t>
    </rPh>
    <rPh sb="12" eb="14">
      <t>カイシ</t>
    </rPh>
    <rPh sb="16" eb="18">
      <t>ネンゲツ</t>
    </rPh>
    <phoneticPr fontId="1"/>
  </si>
  <si>
    <t>（Ⅴ）施設基準要件を満たすために必要な賃上げ額【（Ⅳ）×0.023】</t>
    <rPh sb="3" eb="5">
      <t>シセツ</t>
    </rPh>
    <rPh sb="5" eb="7">
      <t>キジュン</t>
    </rPh>
    <rPh sb="7" eb="9">
      <t>ヨウケン</t>
    </rPh>
    <rPh sb="10" eb="11">
      <t>ミ</t>
    </rPh>
    <rPh sb="19" eb="21">
      <t>チンア</t>
    </rPh>
    <rPh sb="22" eb="23">
      <t>ガク</t>
    </rPh>
    <phoneticPr fontId="1"/>
  </si>
  <si>
    <t>（Ⅴ）施設基準要件を満たすために必要な賃上げ額【（Ⅳ）×0.055】</t>
    <rPh sb="3" eb="5">
      <t>シセツ</t>
    </rPh>
    <rPh sb="5" eb="7">
      <t>キジュン</t>
    </rPh>
    <rPh sb="7" eb="9">
      <t>ヨウケン</t>
    </rPh>
    <rPh sb="10" eb="11">
      <t>ミ</t>
    </rPh>
    <rPh sb="19" eb="21">
      <t>チンア</t>
    </rPh>
    <rPh sb="22" eb="23">
      <t>ガク</t>
    </rPh>
    <phoneticPr fontId="1"/>
  </si>
  <si>
    <t>（Ⅴ）施設基準要件を満たすために必要な賃上げ額【（Ⅳ）×0.087】</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</si>
  <si>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（Ⅴ）施設基準要件を満たすために必要な賃上げ額【（Ⅳ）×0.08】</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</si>
  <si>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（Ⅴ）施設基準要件を満たすために必要な賃上げ額【（Ⅳ）×0.137】</t>
    <phoneticPr fontId="1"/>
  </si>
  <si>
    <t>（Ⅳ）（Ⅲ）と同じ対象職員で、令和６年３月時点の給与体系に当てはめた基本給等総額【賃金改善前の基本給等総額】</t>
    <rPh sb="29" eb="30">
      <t>ア</t>
    </rPh>
    <phoneticPr fontId="1"/>
  </si>
  <si>
    <t>　　常勤の職員の常勤換算数は１とする。常勤でない職員の常勤換算数は、「当該常勤でない職員の所定労働時間」を「当該保険医療機関</t>
    <phoneticPr fontId="1"/>
  </si>
  <si>
    <t>　　において定めている常勤職員の所定労働時間」で除して得た数（当該常勤でない職員の常勤換算数が１を超える場合は、１とする。）</t>
    <phoneticPr fontId="1"/>
  </si>
  <si>
    <t>　　を求めること。</t>
    <phoneticPr fontId="1"/>
  </si>
  <si>
    <t xml:space="preserve">　　　　　　　　　　　　　　　　　　　　　　　　　　　　　　　　　　　　　　　　の施設基準に係る届出書添付書類 </t>
    <rPh sb="41" eb="43">
      <t>シセツ</t>
    </rPh>
    <rPh sb="43" eb="45">
      <t>キジュン</t>
    </rPh>
    <rPh sb="46" eb="47">
      <t>カカ</t>
    </rPh>
    <rPh sb="48" eb="51">
      <t>トドケデショ</t>
    </rPh>
    <rPh sb="51" eb="53">
      <t>テンプ</t>
    </rPh>
    <rPh sb="53" eb="55">
      <t>ショルイ</t>
    </rPh>
    <phoneticPr fontId="5"/>
  </si>
  <si>
    <t>　　　なお、本様式の届出時点における人数を常勤換算で記載すること。</t>
    <phoneticPr fontId="1"/>
  </si>
  <si>
    <t>（12）令和８年５月時点の給与体系を、当該評価料を算定した年度に勤務している職員の賃金に当てはめた場合の対象職員の基本給等総額</t>
    <phoneticPr fontId="1"/>
  </si>
  <si>
    <t>｛①(Ⅲ)＋②(Ⅲ)｝－｛①(Ⅳ)＋①(Ⅴ)＋②(Ⅳ)＋②(Ⅴ)｝</t>
    <phoneticPr fontId="1"/>
  </si>
  <si>
    <t>５　Ⅴの「対象職員の常勤換算数」は、当該時点における対象職員の人数を常勤換算で記載すること。常勤の職員の常勤換算数は１</t>
    <rPh sb="46" eb="48">
      <t>ソウガク</t>
    </rPh>
    <phoneticPr fontId="1"/>
  </si>
  <si>
    <t>６　Ⅴの「ベア等」は、対象職員の基本給又は決まって毎月支払われる手当の引上げのことをいう。</t>
    <rPh sb="7" eb="8">
      <t>トウ</t>
    </rPh>
    <phoneticPr fontId="1"/>
  </si>
  <si>
    <t>３　「３」の（２）（ⅲ）「外来・在宅ベースアップ評価料（Ⅰ）のみを届け出ている」ということは、医科点数表の第14部</t>
    <rPh sb="33" eb="34">
      <t>トド</t>
    </rPh>
    <rPh sb="35" eb="36">
      <t>デ</t>
    </rPh>
    <rPh sb="47" eb="52">
      <t>イカテンスウヒョウ</t>
    </rPh>
    <phoneticPr fontId="1"/>
  </si>
  <si>
    <t>５　「３」の（３）の（Ⅱ）「算定を開始する月」は、当該評価料を新たに算定し始める月のことをいう。</t>
    <rPh sb="14" eb="16">
      <t>サンテイ</t>
    </rPh>
    <rPh sb="17" eb="19">
      <t>カイシ</t>
    </rPh>
    <rPh sb="21" eb="22">
      <t>ツキ</t>
    </rPh>
    <rPh sb="25" eb="27">
      <t>トウガイ</t>
    </rPh>
    <rPh sb="27" eb="29">
      <t>ヒョウカ</t>
    </rPh>
    <rPh sb="29" eb="30">
      <t>リョウ</t>
    </rPh>
    <rPh sb="31" eb="32">
      <t>アラ</t>
    </rPh>
    <rPh sb="34" eb="36">
      <t>サンテイ</t>
    </rPh>
    <rPh sb="37" eb="38">
      <t>ハジ</t>
    </rPh>
    <rPh sb="40" eb="41">
      <t>ツキ</t>
    </rPh>
    <phoneticPr fontId="1"/>
  </si>
  <si>
    <t>６　「３」の（３）の（Ⅱ）「対象職員の常勤換算数」は、本様式の届出時点における対象職員の人数を常勤換算で記載すること。</t>
    <phoneticPr fontId="1"/>
  </si>
  <si>
    <t>７　「３」の（３）「基本給等総額」は、対象職員の基本給又は決まって毎月支払われる手当の合計を計上すること。</t>
    <phoneticPr fontId="1"/>
  </si>
  <si>
    <t>８　「３」の（３）の（Ⅳ）は、（Ⅲ）と同じ対象職員で、令和６年３月時点の給与体系に当てはめた際の基本給等総額【賃金改善前の基本給</t>
    <rPh sb="41" eb="42">
      <t>ア</t>
    </rPh>
    <rPh sb="46" eb="47">
      <t>サイ</t>
    </rPh>
    <phoneticPr fontId="1"/>
  </si>
  <si>
    <t>10　「４」の「要件の該当可否」の結果及び「５」の「入院料減算の要否」に基づいて、算定可能若しくは減算免除となった場合、</t>
    <rPh sb="8" eb="10">
      <t>ヨウケン</t>
    </rPh>
    <rPh sb="11" eb="13">
      <t>ガイトウ</t>
    </rPh>
    <rPh sb="13" eb="15">
      <t>カヒ</t>
    </rPh>
    <rPh sb="17" eb="19">
      <t>ケッカ</t>
    </rPh>
    <rPh sb="19" eb="20">
      <t>オヨ</t>
    </rPh>
    <rPh sb="26" eb="29">
      <t>ニュウインリョウ</t>
    </rPh>
    <rPh sb="29" eb="31">
      <t>ゲンサン</t>
    </rPh>
    <rPh sb="32" eb="34">
      <t>ヨウヒ</t>
    </rPh>
    <rPh sb="36" eb="37">
      <t>モト</t>
    </rPh>
    <rPh sb="41" eb="43">
      <t>サンテイ</t>
    </rPh>
    <rPh sb="43" eb="45">
      <t>カノウ</t>
    </rPh>
    <rPh sb="45" eb="46">
      <t>モ</t>
    </rPh>
    <rPh sb="49" eb="51">
      <t>ゲンサン</t>
    </rPh>
    <rPh sb="51" eb="53">
      <t>メンジョ</t>
    </rPh>
    <rPh sb="57" eb="59">
      <t>バアイ</t>
    </rPh>
    <phoneticPr fontId="1"/>
  </si>
  <si>
    <t>　　等総額】」は、（Ⅲ）と同じ対象職員が令和６年３月時点にいると仮定し、令和６年３月時点の給与体系に当てはめた場合の基本給等総額</t>
    <rPh sb="13" eb="14">
      <t>オナ</t>
    </rPh>
    <rPh sb="15" eb="17">
      <t>タイショウ</t>
    </rPh>
    <rPh sb="17" eb="19">
      <t>ショクイン</t>
    </rPh>
    <rPh sb="20" eb="22">
      <t>レイワ</t>
    </rPh>
    <rPh sb="23" eb="24">
      <t>ネン</t>
    </rPh>
    <rPh sb="25" eb="26">
      <t>ガツ</t>
    </rPh>
    <rPh sb="26" eb="28">
      <t>ジテン</t>
    </rPh>
    <rPh sb="32" eb="34">
      <t>カテイ</t>
    </rPh>
    <rPh sb="36" eb="38">
      <t>レイワ</t>
    </rPh>
    <rPh sb="39" eb="40">
      <t>ネン</t>
    </rPh>
    <rPh sb="41" eb="42">
      <t>ガツ</t>
    </rPh>
    <rPh sb="42" eb="44">
      <t>ジテン</t>
    </rPh>
    <rPh sb="45" eb="47">
      <t>キュウヨ</t>
    </rPh>
    <rPh sb="47" eb="49">
      <t>タイケイ</t>
    </rPh>
    <rPh sb="50" eb="51">
      <t>ア</t>
    </rPh>
    <rPh sb="55" eb="57">
      <t>バアイ</t>
    </rPh>
    <rPh sb="58" eb="61">
      <t>キホンキュウ</t>
    </rPh>
    <rPh sb="61" eb="62">
      <t>トウ</t>
    </rPh>
    <rPh sb="62" eb="64">
      <t>ソウガク</t>
    </rPh>
    <phoneticPr fontId="1"/>
  </si>
  <si>
    <t>97_4_6a</t>
    <phoneticPr fontId="1"/>
  </si>
  <si>
    <t>97_4_6c</t>
    <phoneticPr fontId="1"/>
  </si>
  <si>
    <t>97_5_1ｲ</t>
    <phoneticPr fontId="1"/>
  </si>
  <si>
    <t>97_5_1ﾛ</t>
    <phoneticPr fontId="1"/>
  </si>
  <si>
    <t>97_5_3_1</t>
    <phoneticPr fontId="1"/>
  </si>
  <si>
    <t>97_5_3_2</t>
  </si>
  <si>
    <t>97_5_3_3</t>
  </si>
  <si>
    <t>97_5_3_4</t>
  </si>
  <si>
    <t>97_6_2</t>
  </si>
  <si>
    <t>98_1_1</t>
    <phoneticPr fontId="1"/>
  </si>
  <si>
    <t>98_1_2</t>
  </si>
  <si>
    <t>98_2_1</t>
    <phoneticPr fontId="1"/>
  </si>
  <si>
    <t>98_2_2</t>
  </si>
  <si>
    <t>98_2_3</t>
  </si>
  <si>
    <t>98_2_4</t>
  </si>
  <si>
    <t>＜外来・在宅ベースアップ評価料（Ⅱ）の注５及び注６に該当する医療機関＞</t>
    <rPh sb="1" eb="3">
      <t>ガイライ</t>
    </rPh>
    <rPh sb="4" eb="6">
      <t>ザイタク</t>
    </rPh>
    <rPh sb="12" eb="15">
      <t>ヒョウカリョウ</t>
    </rPh>
    <rPh sb="19" eb="20">
      <t>チュウ</t>
    </rPh>
    <rPh sb="21" eb="22">
      <t>オヨ</t>
    </rPh>
    <rPh sb="23" eb="24">
      <t>チュウ</t>
    </rPh>
    <rPh sb="26" eb="28">
      <t>ガイトウ</t>
    </rPh>
    <rPh sb="30" eb="32">
      <t>イリョウ</t>
    </rPh>
    <rPh sb="32" eb="34">
      <t>キカン</t>
    </rPh>
    <phoneticPr fontId="1"/>
  </si>
  <si>
    <t>＜外来・在宅ベースアップ評価料（Ⅱ）の注５及び注６に該当しない医療機関＞</t>
    <rPh sb="1" eb="3">
      <t>ガイライ</t>
    </rPh>
    <rPh sb="4" eb="6">
      <t>ザイタク</t>
    </rPh>
    <rPh sb="12" eb="15">
      <t>ヒョウカリョウ</t>
    </rPh>
    <rPh sb="19" eb="20">
      <t>チュウ</t>
    </rPh>
    <rPh sb="21" eb="22">
      <t>オヨ</t>
    </rPh>
    <rPh sb="23" eb="24">
      <t>チュウ</t>
    </rPh>
    <rPh sb="26" eb="28">
      <t>ガイトウ</t>
    </rPh>
    <rPh sb="31" eb="33">
      <t>イリョウ</t>
    </rPh>
    <rPh sb="33" eb="35">
      <t>キカン</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</si>
  <si>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</si>
  <si>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98_2_5</t>
  </si>
  <si>
    <t>98_2_6</t>
  </si>
  <si>
    <t>98_3_1</t>
    <phoneticPr fontId="1"/>
  </si>
  <si>
    <t>98_3_2_1</t>
    <phoneticPr fontId="1"/>
  </si>
  <si>
    <t>98_3_2_2</t>
  </si>
  <si>
    <t>98_3_2_3</t>
  </si>
  <si>
    <t>98_3_3_1_1</t>
    <phoneticPr fontId="1"/>
  </si>
  <si>
    <t>98_3_3_1_2</t>
  </si>
  <si>
    <t>98_3_3_1_3</t>
  </si>
  <si>
    <t>98_3_3_1_2</t>
    <phoneticPr fontId="1"/>
  </si>
  <si>
    <t>98_3_3_1_4</t>
  </si>
  <si>
    <t>98_3_3_1_5</t>
  </si>
  <si>
    <t>98_3_3_2_1</t>
    <phoneticPr fontId="1"/>
  </si>
  <si>
    <t>98_3_3_2_2</t>
    <phoneticPr fontId="1"/>
  </si>
  <si>
    <t>98_3_3_2_3</t>
    <phoneticPr fontId="1"/>
  </si>
  <si>
    <t>98_3_3_2_4</t>
    <phoneticPr fontId="1"/>
  </si>
  <si>
    <t>98_3_3_2_5</t>
    <phoneticPr fontId="1"/>
  </si>
  <si>
    <t>98_3_4</t>
    <phoneticPr fontId="1"/>
  </si>
  <si>
    <t>98_3_5</t>
  </si>
  <si>
    <t>99_1_1_1</t>
    <phoneticPr fontId="1"/>
  </si>
  <si>
    <t>99_1_1_2</t>
  </si>
  <si>
    <t>99_1_1_3</t>
  </si>
  <si>
    <t>99_1_2_1</t>
    <phoneticPr fontId="1"/>
  </si>
  <si>
    <t>99_1_2_2</t>
  </si>
  <si>
    <t>99_1_2_3</t>
  </si>
  <si>
    <t>99_2_3_1</t>
    <phoneticPr fontId="1"/>
  </si>
  <si>
    <t>99_2_3_2</t>
  </si>
  <si>
    <t>99_2_3_3</t>
  </si>
  <si>
    <t>99_2_4_1</t>
    <phoneticPr fontId="1"/>
  </si>
  <si>
    <t>99_2_4_2</t>
  </si>
  <si>
    <t>99_2_4_3</t>
  </si>
  <si>
    <t>99_2_4_4</t>
  </si>
  <si>
    <t>99_2_5_1</t>
    <phoneticPr fontId="1"/>
  </si>
  <si>
    <t>99_2_5_2</t>
  </si>
  <si>
    <t>※　【記載上の注意】を参照</t>
    <rPh sb="3" eb="5">
      <t>キサイ</t>
    </rPh>
    <rPh sb="5" eb="6">
      <t>ジョウ</t>
    </rPh>
    <rPh sb="7" eb="9">
      <t>チュウイ</t>
    </rPh>
    <rPh sb="11" eb="13">
      <t>サンショウ</t>
    </rPh>
    <phoneticPr fontId="1"/>
  </si>
  <si>
    <t>　３　「４」（２）対象職員の「月額賃金総額」とは、基本給又は決まって毎月支払われる手当（以下「基本給等」という。）及び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</si>
  <si>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</si>
  <si>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</si>
  <si>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７　Ⅴについて、「報告書届出年度の賞与の支給月数」は、本様式を届け出る年度の賞与の月数を記載する。なお、</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</si>
  <si>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８　Ⅴについて、「前年度の賞与の支給月数」は、本様式を届け出る年度の前年度に係る賞与の月数を記載する。なお、</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</si>
  <si>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９　Ⅵについて、大臣折衝において賃上げの実行性確保の観点から、「対象職員の賃金改善実績額」の総額が、</t>
    <rPh sb="46" eb="48">
      <t>ソウガク</t>
    </rPh>
    <phoneticPr fontId="1"/>
  </si>
  <si>
    <t>５　Ⅴの「対象職員の常勤換算数」は、当該時点における対象職員の人数を常勤換算で記載すること。常勤の職員の常勤換算数は１</t>
    <phoneticPr fontId="1"/>
  </si>
  <si>
    <t>※　本様式の届出時点における対象職員の人数を常勤換算で記載すること。</t>
    <rPh sb="2" eb="3">
      <t>ホン</t>
    </rPh>
    <rPh sb="3" eb="5">
      <t>ヨウシキ</t>
    </rPh>
    <rPh sb="6" eb="8">
      <t>トドケデ</t>
    </rPh>
    <rPh sb="8" eb="10">
      <t>ジテン</t>
    </rPh>
    <rPh sb="14" eb="16">
      <t>タイショウ</t>
    </rPh>
    <rPh sb="16" eb="18">
      <t>ショクイン</t>
    </rPh>
    <rPh sb="19" eb="21">
      <t>ニンズウ</t>
    </rPh>
    <rPh sb="22" eb="24">
      <t>ジョウキン</t>
    </rPh>
    <rPh sb="24" eb="26">
      <t>カンサン</t>
    </rPh>
    <rPh sb="27" eb="29">
      <t>キサイ</t>
    </rPh>
    <phoneticPr fontId="1"/>
  </si>
  <si>
    <r>
      <t>※　</t>
    </r>
    <r>
      <rPr>
        <u/>
        <sz val="12"/>
        <color theme="1"/>
        <rFont val="ＭＳ Ｐゴシック"/>
        <family val="3"/>
        <charset val="128"/>
      </rPr>
      <t>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</si>
  <si>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の施設基準に係る届出書添付書類　　　　</t>
    <phoneticPr fontId="1"/>
  </si>
  <si>
    <r>
      <t>（ⅰ）令和８年３月31日時点で入院ベースアップ評価料を届け出ている</t>
    </r>
    <r>
      <rPr>
        <sz val="14"/>
        <color rgb="FFFF0000"/>
        <rFont val="ＭＳ Ｐゴシック"/>
        <family val="3"/>
        <charset val="128"/>
      </rPr>
      <t>保険医療機関</t>
    </r>
    <r>
      <rPr>
        <sz val="14"/>
        <rFont val="ＭＳ Ｐゴシック"/>
        <family val="3"/>
        <charset val="128"/>
      </rPr>
      <t>である。</t>
    </r>
    <rPh sb="12" eb="14">
      <t>ジテン</t>
    </rPh>
    <rPh sb="15" eb="17">
      <t>ニュウイン</t>
    </rPh>
    <rPh sb="23" eb="26">
      <t>ヒョウカリョウ</t>
    </rPh>
    <rPh sb="27" eb="28">
      <t>トド</t>
    </rPh>
    <rPh sb="29" eb="30">
      <t>デ</t>
    </rPh>
    <phoneticPr fontId="1"/>
  </si>
  <si>
    <r>
      <rPr>
        <sz val="14"/>
        <color theme="1"/>
        <rFont val="ＭＳ Ｐゴシック"/>
        <family val="3"/>
        <charset val="128"/>
      </rPr>
      <t>（ⅲ）</t>
    </r>
    <r>
      <rPr>
        <u/>
        <sz val="14"/>
        <color rgb="FFFF0000"/>
        <rFont val="ＭＳ Ｐゴシック"/>
        <family val="3"/>
        <charset val="128"/>
      </rPr>
      <t>本様式届出</t>
    </r>
    <r>
      <rPr>
        <sz val="14"/>
        <rFont val="ＭＳ Ｐゴシック"/>
        <family val="3"/>
        <charset val="128"/>
      </rPr>
      <t>時点で外来・在宅ベースアップ評価料（Ⅰ）</t>
    </r>
    <r>
      <rPr>
        <u/>
        <sz val="14"/>
        <color rgb="FFFF0000"/>
        <rFont val="ＭＳ Ｐゴシック"/>
        <family val="3"/>
        <charset val="128"/>
      </rPr>
      <t>のみ</t>
    </r>
    <r>
      <rPr>
        <sz val="14"/>
        <rFont val="ＭＳ Ｐゴシック"/>
        <family val="3"/>
        <charset val="128"/>
      </rPr>
      <t>を届け出ている</t>
    </r>
    <r>
      <rPr>
        <u/>
        <sz val="14"/>
        <color rgb="FFFF0000"/>
        <rFont val="ＭＳ Ｐゴシック"/>
        <family val="3"/>
        <charset val="128"/>
      </rPr>
      <t>保険医療機関</t>
    </r>
    <r>
      <rPr>
        <sz val="14"/>
        <rFont val="ＭＳ Ｐゴシック"/>
        <family val="3"/>
        <charset val="128"/>
      </rPr>
      <t>である。</t>
    </r>
    <rPh sb="3" eb="4">
      <t>ホン</t>
    </rPh>
    <rPh sb="4" eb="6">
      <t>ヨウシキ</t>
    </rPh>
    <rPh sb="6" eb="8">
      <t>トドケデ</t>
    </rPh>
    <rPh sb="8" eb="10">
      <t>ジテン</t>
    </rPh>
    <rPh sb="11" eb="13">
      <t>ガイライ</t>
    </rPh>
    <rPh sb="14" eb="16">
      <t>ザイタク</t>
    </rPh>
    <rPh sb="22" eb="25">
      <t>ヒョウカリョウ</t>
    </rPh>
    <rPh sb="31" eb="32">
      <t>トド</t>
    </rPh>
    <rPh sb="33" eb="34">
      <t>デ</t>
    </rPh>
    <rPh sb="37" eb="39">
      <t>ホケン</t>
    </rPh>
    <rPh sb="39" eb="41">
      <t>イリョウ</t>
    </rPh>
    <rPh sb="41" eb="43">
      <t>キカン</t>
    </rPh>
    <phoneticPr fontId="1"/>
  </si>
  <si>
    <t>＝</t>
    <phoneticPr fontId="1"/>
  </si>
  <si>
    <t>２　「３」の（１）及び（２）については、該当する項目１つに☑を入れること。なお、該当しない場合は不要である。</t>
    <rPh sb="48" eb="50">
      <t>フヨウ</t>
    </rPh>
    <phoneticPr fontId="1"/>
  </si>
  <si>
    <t>　　　第１節ベースアップ評価料等において、当該評価料のみを届け出ている医療機関をいう。</t>
    <rPh sb="21" eb="23">
      <t>トウガイ</t>
    </rPh>
    <rPh sb="23" eb="25">
      <t>ヒョウカ</t>
    </rPh>
    <rPh sb="25" eb="26">
      <t>リョウ</t>
    </rPh>
    <rPh sb="29" eb="30">
      <t>トド</t>
    </rPh>
    <rPh sb="31" eb="32">
      <t>デ</t>
    </rPh>
    <rPh sb="35" eb="37">
      <t>イリョウ</t>
    </rPh>
    <rPh sb="37" eb="39">
      <t>キカン</t>
    </rPh>
    <phoneticPr fontId="1"/>
  </si>
  <si>
    <t>４　「３」の（３）の（Ⅰ）「当該評価料」は、届け出る施設基準に係る評価料の項目をいう。</t>
    <rPh sb="14" eb="16">
      <t>トウガイ</t>
    </rPh>
    <rPh sb="16" eb="18">
      <t>ヒョウカ</t>
    </rPh>
    <rPh sb="18" eb="19">
      <t>リョウ</t>
    </rPh>
    <rPh sb="22" eb="23">
      <t>トド</t>
    </rPh>
    <rPh sb="24" eb="25">
      <t>デ</t>
    </rPh>
    <rPh sb="26" eb="28">
      <t>シセツ</t>
    </rPh>
    <rPh sb="28" eb="30">
      <t>キジュン</t>
    </rPh>
    <rPh sb="31" eb="32">
      <t>カカ</t>
    </rPh>
    <rPh sb="33" eb="35">
      <t>ヒョウカ</t>
    </rPh>
    <rPh sb="35" eb="36">
      <t>リョウ</t>
    </rPh>
    <rPh sb="37" eb="39">
      <t>コウモク</t>
    </rPh>
    <phoneticPr fontId="1"/>
  </si>
  <si>
    <t>９　「３」の（３）の（Ⅴ）「必要な賃上げ額」は、届け出る施設基準の区分によって、必要な賃上げ水準が異なる。</t>
    <rPh sb="24" eb="25">
      <t>トド</t>
    </rPh>
    <rPh sb="26" eb="27">
      <t>デ</t>
    </rPh>
    <rPh sb="28" eb="30">
      <t>シセツ</t>
    </rPh>
    <rPh sb="30" eb="32">
      <t>キジュン</t>
    </rPh>
    <rPh sb="33" eb="35">
      <t>クブン</t>
    </rPh>
    <rPh sb="40" eb="42">
      <t>ヒツヨウ</t>
    </rPh>
    <rPh sb="43" eb="45">
      <t>チンア</t>
    </rPh>
    <rPh sb="46" eb="48">
      <t>スイジュン</t>
    </rPh>
    <rPh sb="49" eb="50">
      <t>コト</t>
    </rPh>
    <phoneticPr fontId="1"/>
  </si>
  <si>
    <t>別添２と併せて本用紙を地方厚生(市)局長に提出すること。</t>
    <rPh sb="19" eb="20">
      <t>チョウ</t>
    </rPh>
    <phoneticPr fontId="1"/>
  </si>
  <si>
    <r>
      <t>●医療機関の社会保険診療等収入金額　</t>
    </r>
    <r>
      <rPr>
        <sz val="14"/>
        <color rgb="FFFF0000"/>
        <rFont val="ＭＳ Ｐゴシック"/>
        <family val="3"/>
        <charset val="128"/>
      </rPr>
      <t>＜申請する１医療機関分＞</t>
    </r>
    <rPh sb="1" eb="3">
      <t>イリョウ</t>
    </rPh>
    <rPh sb="3" eb="5">
      <t>キカン</t>
    </rPh>
    <phoneticPr fontId="1"/>
  </si>
  <si>
    <t>●給与総額等を通算して算出する保険医療機関全体の社会保険診療等収入金額</t>
    <rPh sb="1" eb="3">
      <t>キュウヨ</t>
    </rPh>
    <rPh sb="3" eb="5">
      <t>ソウガク</t>
    </rPh>
    <rPh sb="5" eb="6">
      <t>トウ</t>
    </rPh>
    <rPh sb="7" eb="9">
      <t>ツウサン</t>
    </rPh>
    <rPh sb="11" eb="13">
      <t>サンシュツ</t>
    </rPh>
    <rPh sb="15" eb="17">
      <t>ホケン</t>
    </rPh>
    <rPh sb="17" eb="19">
      <t>イリョウ</t>
    </rPh>
    <rPh sb="19" eb="21">
      <t>キカン</t>
    </rPh>
    <rPh sb="21" eb="23">
      <t>ゼンタイ</t>
    </rPh>
    <phoneticPr fontId="1"/>
  </si>
  <si>
    <t>（１）　社会保険診療等収入金額</t>
    <phoneticPr fontId="1"/>
  </si>
  <si>
    <r>
      <t>●社会保険診療等収入金額を基に算出した</t>
    </r>
    <r>
      <rPr>
        <sz val="14"/>
        <color rgb="FFFF0000"/>
        <rFont val="ＭＳ Ｐゴシック"/>
        <family val="3"/>
        <charset val="128"/>
      </rPr>
      <t>当該医療機関の按分比率</t>
    </r>
    <rPh sb="13" eb="14">
      <t>モト</t>
    </rPh>
    <rPh sb="15" eb="17">
      <t>サンシュツ</t>
    </rPh>
    <rPh sb="19" eb="21">
      <t>トウガイ</t>
    </rPh>
    <rPh sb="21" eb="23">
      <t>イリョウ</t>
    </rPh>
    <rPh sb="23" eb="25">
      <t>キカン</t>
    </rPh>
    <rPh sb="26" eb="30">
      <t>アンブンヒリツ</t>
    </rPh>
    <phoneticPr fontId="1"/>
  </si>
  <si>
    <t>※以下、月額賃金等を通算して算出する医療機関の各項目の合計値を記入する。</t>
    <rPh sb="1" eb="3">
      <t>イカ</t>
    </rPh>
    <rPh sb="4" eb="6">
      <t>ゲツガク</t>
    </rPh>
    <rPh sb="6" eb="8">
      <t>チンギン</t>
    </rPh>
    <rPh sb="8" eb="9">
      <t>トウ</t>
    </rPh>
    <rPh sb="10" eb="12">
      <t>ツウサン</t>
    </rPh>
    <rPh sb="14" eb="16">
      <t>サンシュツ</t>
    </rPh>
    <rPh sb="18" eb="20">
      <t>イリョウ</t>
    </rPh>
    <rPh sb="20" eb="22">
      <t>キカン</t>
    </rPh>
    <rPh sb="23" eb="26">
      <t>カクコウモク</t>
    </rPh>
    <rPh sb="27" eb="30">
      <t>ゴウケイチ</t>
    </rPh>
    <rPh sb="31" eb="33">
      <t>キニュウ</t>
    </rPh>
    <phoneticPr fontId="1"/>
  </si>
  <si>
    <r>
      <t>※　</t>
    </r>
    <r>
      <rPr>
        <sz val="14"/>
        <color rgb="FFFF0000"/>
        <rFont val="ＭＳ Ｐゴシック"/>
        <family val="3"/>
        <charset val="128"/>
      </rPr>
      <t>月額賃金総額</t>
    </r>
    <r>
      <rPr>
        <sz val="14"/>
        <rFont val="ＭＳ Ｐゴシック"/>
        <family val="3"/>
        <charset val="128"/>
      </rPr>
      <t>：届出を行う月（１（１）の月）の直近１月の総額</t>
    </r>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</si>
  <si>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</si>
  <si>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４　本報告書において、「令和８年３月又は５月時点の給与体系（令和８年５月までにベースアップ評価料等を届け出ていた</t>
    <phoneticPr fontId="1"/>
  </si>
  <si>
    <t>　保険医療機関にあっては、令和８年度診療報酬改定前のベースアップ評価料等による賃金改善後であって令和８年度</t>
    <phoneticPr fontId="1"/>
  </si>
  <si>
    <t>　診療報酬改定によるベースアップ評価料等による賃金改善前の体系に限る。）を、当該評価料を算定した年度に勤務して</t>
    <phoneticPr fontId="1"/>
  </si>
  <si>
    <t>　いる職員の賃金に当てはめた場合の基本給等総額」、「当該評価料を算定した年度に勤務している職員の基本給等総額」</t>
    <phoneticPr fontId="1"/>
  </si>
  <si>
    <t>　及び賃金改善の実績には、「令和７年度医療機関等における賃上げ・物価上昇に対する支援事業」によって交付される</t>
    <phoneticPr fontId="1"/>
  </si>
  <si>
    <t>　補助金による部分は含めないものとする。</t>
    <phoneticPr fontId="1"/>
  </si>
  <si>
    <t>betsu1_0_1</t>
    <phoneticPr fontId="1"/>
  </si>
  <si>
    <t>betsu1_0_2</t>
  </si>
  <si>
    <t>betsu1_0_3</t>
  </si>
  <si>
    <t>betsu1_1_1</t>
    <phoneticPr fontId="1"/>
  </si>
  <si>
    <t>betsu1_1_2</t>
  </si>
  <si>
    <t>betsu1_2_1</t>
    <phoneticPr fontId="1"/>
  </si>
  <si>
    <t>betsu1_2_2</t>
  </si>
  <si>
    <t>betsu1_3_1_1</t>
    <phoneticPr fontId="1"/>
  </si>
  <si>
    <t>betsu1_3_1_2</t>
  </si>
  <si>
    <t>betsu1_3_1_3</t>
  </si>
  <si>
    <t>betsu1_3_1_4</t>
  </si>
  <si>
    <t>betsu1_3_1_5</t>
  </si>
  <si>
    <t>betsu1_3_2_1</t>
    <phoneticPr fontId="1"/>
  </si>
  <si>
    <t>betsu1_3_2_2</t>
  </si>
  <si>
    <t>betsu1_3_2_3</t>
  </si>
  <si>
    <t>betsu1_3_2_4</t>
  </si>
  <si>
    <t>betsu1_3_2_5</t>
  </si>
  <si>
    <t>betsu1_4_1_1</t>
    <phoneticPr fontId="1"/>
  </si>
  <si>
    <t>betsu1_4_1_2</t>
  </si>
  <si>
    <t>betsu1_4_1_3</t>
  </si>
  <si>
    <t>betsu1_4_1_4</t>
  </si>
  <si>
    <t>betsu1_4_1_5</t>
  </si>
  <si>
    <t>betsu1_4_1_6</t>
  </si>
  <si>
    <t>betsu1_4_2</t>
    <phoneticPr fontId="1"/>
  </si>
  <si>
    <t>betsu1_5_1_1</t>
    <phoneticPr fontId="1"/>
  </si>
  <si>
    <t>betsu1_5_1_2</t>
  </si>
  <si>
    <t>betsu1_5_1_3</t>
  </si>
  <si>
    <t>betsu1_5_1_4</t>
  </si>
  <si>
    <t>betsu1_5_1_5</t>
  </si>
  <si>
    <t>betsu1_5_1_6</t>
  </si>
  <si>
    <t>betsu1_5_2_1</t>
    <phoneticPr fontId="1"/>
  </si>
  <si>
    <t>betsu1_5_2_2</t>
  </si>
  <si>
    <t>betsu1_5_2_3</t>
  </si>
  <si>
    <t>betsu1_5_2_4</t>
  </si>
  <si>
    <t>betsu1_5_2_5</t>
  </si>
  <si>
    <t>betsu1_5_2_6</t>
  </si>
  <si>
    <t>betsu1_5_2_7</t>
  </si>
  <si>
    <t>betsu1_5_3_1</t>
    <phoneticPr fontId="1"/>
  </si>
  <si>
    <t>betsu1_5_3_2</t>
  </si>
  <si>
    <t>betsu1_5_3_3</t>
  </si>
  <si>
    <t>betsu1_5_3_4</t>
  </si>
  <si>
    <t>betsu1_5_3_5</t>
  </si>
  <si>
    <t>betsu1_5_3_6</t>
  </si>
  <si>
    <t>betsu1_5_3_7</t>
  </si>
  <si>
    <t>betsu1_5_4_1</t>
    <phoneticPr fontId="1"/>
  </si>
  <si>
    <t>betsu1_5_4_2</t>
  </si>
  <si>
    <t>betsu1_5_4_3</t>
  </si>
  <si>
    <t>betsu1_5_4_4</t>
  </si>
  <si>
    <t>betsu1_5_4_5</t>
  </si>
  <si>
    <t>betsu1_5_4_6</t>
  </si>
  <si>
    <t>betsu1_5_4_7</t>
  </si>
  <si>
    <t>betsu1_5_5_1</t>
    <phoneticPr fontId="1"/>
  </si>
  <si>
    <t>betsu1_5_5_2</t>
  </si>
  <si>
    <t>betsu1_5_5_3</t>
  </si>
  <si>
    <t>betsu1_5_5_4</t>
  </si>
  <si>
    <t>betsu1_5_5_5</t>
  </si>
  <si>
    <t>betsu1_5_5_6</t>
  </si>
  <si>
    <t>betsu1_5_5_7</t>
  </si>
  <si>
    <t>betsu1_5_6_1</t>
    <phoneticPr fontId="1"/>
  </si>
  <si>
    <t>betsu1_5_6_2</t>
  </si>
  <si>
    <t>betsu1_5_6_3</t>
  </si>
  <si>
    <t>betsu1_5_6_4</t>
  </si>
  <si>
    <t>betsu1_5_6_5</t>
  </si>
  <si>
    <t>betsu1_5_6_6</t>
  </si>
  <si>
    <t>betsu1_5_6_7</t>
  </si>
  <si>
    <t>betsu1_5_7_1</t>
    <phoneticPr fontId="1"/>
  </si>
  <si>
    <t>betsu1_5_7_2</t>
  </si>
  <si>
    <t>betsu1_5_7_3</t>
  </si>
  <si>
    <t>betsu1_5_7_4</t>
  </si>
  <si>
    <t>betsu1_5_7_5</t>
  </si>
  <si>
    <t>betsu1_5_7_6</t>
  </si>
  <si>
    <t>betsu1_5_7_7</t>
  </si>
  <si>
    <t>betsu1_5_8_1</t>
    <phoneticPr fontId="1"/>
  </si>
  <si>
    <t>betsu1_5_8_2</t>
  </si>
  <si>
    <t>betsu1_5_8_3</t>
  </si>
  <si>
    <t>betsu1_5_8_4</t>
  </si>
  <si>
    <t>betsu1_5_8_5</t>
  </si>
  <si>
    <t>betsu1_5_8_6</t>
  </si>
  <si>
    <t>betsu1_5_8_7</t>
  </si>
  <si>
    <t>betsu1_6_1</t>
    <phoneticPr fontId="1"/>
  </si>
  <si>
    <t>betsu1_6_2</t>
  </si>
  <si>
    <t>betsu1_6_3</t>
  </si>
  <si>
    <t>betsu1_6_4</t>
  </si>
  <si>
    <t>betsu1_6_5</t>
  </si>
  <si>
    <r>
      <rPr>
        <u/>
        <sz val="12"/>
        <color theme="1"/>
        <rFont val="ＭＳ Ｐゴシック"/>
        <family val="3"/>
        <charset val="128"/>
      </rPr>
      <t>※　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</si>
  <si>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４　「４」（２）延べ入院患者数は、本様式の届出を行う月の直近３月の期間の１月あたりの延べ入院患者数の</t>
    <phoneticPr fontId="1"/>
  </si>
  <si>
    <t>　５　「４」（４）対象職員の「月額賃金総額」とは、基本給又は決まって毎月支払われる手当（以下「基本給等」という。）及び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</si>
  <si>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６　「４」（４）対象職員の「人数」については、本様式の届出を行う月の直近３月の期間の各月１日時点における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</si>
  <si>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t>　７　「４」（５）「①初診料等に係る算定回数」については、以下の合計算定回数を記載すること。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</si>
  <si>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８　「４」（５）「②再診料等に係る算定回数」については、以下の合計算定回数を記載すること。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</si>
  <si>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９　「４」（５）「③訪問診療料（同一建物以外）に係る算定回数」については、以下の合計算定回数を記載すること。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</si>
  <si>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10　「４」（５）「④訪問診療料（同一建物に係る算定回数）」については、以下の合計算定回数を記載すること。</t>
    <rPh sb="37" eb="39">
      <t>イカ</t>
    </rPh>
    <rPh sb="40" eb="42">
      <t>ゴウケイ</t>
    </rPh>
    <rPh sb="42" eb="44">
      <t>サンテイ</t>
    </rPh>
    <rPh sb="44" eb="46">
      <t>カイスウ</t>
    </rPh>
    <rPh sb="47" eb="49">
      <t>キサイ</t>
    </rPh>
    <phoneticPr fontId="1"/>
  </si>
  <si>
    <t>　11　「４」（５）「⑤歯科初診料等に係る算定回数」については、歯科点数表区分番号（以下９～12において、単に「区分番号」という。）</t>
    <rPh sb="32" eb="34">
      <t>シカ</t>
    </rPh>
    <rPh sb="34" eb="37">
      <t>テンスウヒョウ</t>
    </rPh>
    <rPh sb="37" eb="39">
      <t>クブン</t>
    </rPh>
    <rPh sb="39" eb="41">
      <t>バンゴウ</t>
    </rPh>
    <phoneticPr fontId="1"/>
  </si>
  <si>
    <t>　12　「４」（５）「⑥歯科再診料等に係る算定回数」については、以下の合計算定回数を記載すること。</t>
    <phoneticPr fontId="1"/>
  </si>
  <si>
    <t>　13　「４」（５）「⑦歯科訪問診療料（同一建物以外）に係る算定回数」については、区分番号Ｃ000の１に掲げる歯科訪問診療料の</t>
    <phoneticPr fontId="1"/>
  </si>
  <si>
    <t>　14　「４」（５）「⑧歯科訪問診療料（同一建物）に係る算定回数」については、以下の合計算定回数を記載すること。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</si>
  <si>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15　「５」の「社会保険診療等に係る収入金額」については、社会保険診療報酬のほか、労災保険制度等の収入が含まれる。</t>
    <phoneticPr fontId="1"/>
  </si>
  <si>
    <t>医科点数表第１章第２部入院料等通則第11号</t>
  </si>
  <si>
    <t>歯科点数表第１章第２部入院料等通則第９号</t>
  </si>
  <si>
    <t>賃金改善実績報告書・中間報告書</t>
    <phoneticPr fontId="1"/>
  </si>
  <si>
    <t>外来・在宅ベースアップ評価料（Ⅰ）　　　　　　　歯科外来・在宅ベースアップ評価料（Ⅰ）</t>
    <phoneticPr fontId="1"/>
  </si>
  <si>
    <t>外来・在宅ベースアップ評価料（Ⅱ）　　　　　　　歯科外来・在宅ベースアップ評価料（Ⅱ）</t>
    <phoneticPr fontId="1"/>
  </si>
  <si>
    <t>外来・在宅ベースアップ評価料（Ⅰ）の注５　　　　歯科外来・在宅ベースアップ評価料（Ⅰ）の注５</t>
    <rPh sb="18" eb="19">
      <t>チュウ</t>
    </rPh>
    <phoneticPr fontId="1"/>
  </si>
  <si>
    <t>外来・在宅ベースアップ評価料（Ⅱ）の注５　　　　歯科外来・在宅ベースアップ評価料（Ⅱ）の注５</t>
    <phoneticPr fontId="1"/>
  </si>
  <si>
    <t>外来・在宅ベースアップ評価料（Ⅱ）の注６　　　　歯科外来・在宅ベースアップ評価料（Ⅱ）の注６</t>
    <phoneticPr fontId="1"/>
  </si>
  <si>
    <t>様式100別添１</t>
    <rPh sb="0" eb="2">
      <t>ヨウシキ</t>
    </rPh>
    <rPh sb="5" eb="7">
      <t>ベッテン</t>
    </rPh>
    <phoneticPr fontId="1"/>
  </si>
  <si>
    <t>様式100別添２</t>
    <rPh sb="0" eb="2">
      <t>ヨウシキ</t>
    </rPh>
    <rPh sb="5" eb="7">
      <t>ベッテン</t>
    </rPh>
    <phoneticPr fontId="1"/>
  </si>
  <si>
    <t>に該当する医療機関の対象職員（医師・歯科医師を除く）の基本給等（基本給又は決まって毎月支払われる手当）に係る事項</t>
    <phoneticPr fontId="1"/>
  </si>
  <si>
    <t>（Ⅴ）施設基準要件を満たすために必要な賃上げ額【（Ⅳ）×0.023】</t>
    <phoneticPr fontId="1"/>
  </si>
  <si>
    <t>●「継続賃上げの要件」「入院料減算のR8に5.5（8.0）R9に8.7（13.7）引き上げ要件」の場合</t>
    <rPh sb="2" eb="4">
      <t>ケイゾク</t>
    </rPh>
    <rPh sb="4" eb="6">
      <t>チンア</t>
    </rPh>
    <rPh sb="8" eb="10">
      <t>ヨウケン</t>
    </rPh>
    <rPh sb="12" eb="15">
      <t>ニュウインリョウ</t>
    </rPh>
    <rPh sb="15" eb="17">
      <t>ゲンサン</t>
    </rPh>
    <rPh sb="41" eb="42">
      <t>ヒ</t>
    </rPh>
    <rPh sb="43" eb="44">
      <t>ア</t>
    </rPh>
    <rPh sb="45" eb="47">
      <t>ヨウケン</t>
    </rPh>
    <rPh sb="49" eb="51">
      <t>バアイ</t>
    </rPh>
    <phoneticPr fontId="1"/>
  </si>
  <si>
    <t>｛③(Ⅲ)｝－｛③(Ⅳ)＋③(Ⅴ)｝</t>
    <phoneticPr fontId="1"/>
  </si>
  <si>
    <t>【当該評価料：外来ベア（Ⅰ）のみ】</t>
    <phoneticPr fontId="1"/>
  </si>
  <si>
    <r>
      <t>（１）開設時期　</t>
    </r>
    <r>
      <rPr>
        <b/>
        <sz val="14"/>
        <rFont val="ＭＳ Ｐゴシック"/>
        <family val="3"/>
        <charset val="128"/>
      </rPr>
      <t>【入院料減算免除】要件</t>
    </r>
    <rPh sb="3" eb="5">
      <t>カイセツ</t>
    </rPh>
    <rPh sb="5" eb="7">
      <t>ジキ</t>
    </rPh>
    <rPh sb="17" eb="19">
      <t>ヨウケン</t>
    </rPh>
    <phoneticPr fontId="1"/>
  </si>
  <si>
    <r>
      <t>（３）本評価項目に必要な賃上げ水準の算出　</t>
    </r>
    <r>
      <rPr>
        <b/>
        <sz val="14"/>
        <rFont val="ＭＳ Ｐゴシック"/>
        <family val="3"/>
        <charset val="128"/>
      </rPr>
      <t>【注５，注６】・【入院料減算免除】要件</t>
    </r>
    <rPh sb="3" eb="4">
      <t>ホン</t>
    </rPh>
    <rPh sb="4" eb="6">
      <t>ヒョウカ</t>
    </rPh>
    <rPh sb="6" eb="8">
      <t>コウモク</t>
    </rPh>
    <rPh sb="9" eb="11">
      <t>ヒツヨウ</t>
    </rPh>
    <rPh sb="12" eb="14">
      <t>チンア</t>
    </rPh>
    <rPh sb="15" eb="17">
      <t>スイジュン</t>
    </rPh>
    <rPh sb="18" eb="20">
      <t>サンシュツ</t>
    </rPh>
    <rPh sb="22" eb="23">
      <t>チュウ</t>
    </rPh>
    <rPh sb="25" eb="26">
      <t>チュウ</t>
    </rPh>
    <phoneticPr fontId="1"/>
  </si>
  <si>
    <r>
      <t>（２）ベースアップ評価料の算定有無（該当する項目</t>
    </r>
    <r>
      <rPr>
        <b/>
        <sz val="14"/>
        <color rgb="FFFF0000"/>
        <rFont val="ＭＳ Ｐゴシック"/>
        <family val="3"/>
        <charset val="128"/>
      </rPr>
      <t>１つ</t>
    </r>
    <r>
      <rPr>
        <sz val="14"/>
        <rFont val="ＭＳ Ｐゴシック"/>
        <family val="3"/>
        <charset val="128"/>
      </rPr>
      <t>に☑をしてください）</t>
    </r>
    <r>
      <rPr>
        <b/>
        <sz val="14"/>
        <rFont val="ＭＳ Ｐゴシック"/>
        <family val="3"/>
        <charset val="128"/>
      </rPr>
      <t>【入院料減算免除】要件</t>
    </r>
    <rPh sb="9" eb="12">
      <t>ヒョウカリョウ</t>
    </rPh>
    <rPh sb="13" eb="15">
      <t>サンテイ</t>
    </rPh>
    <rPh sb="15" eb="17">
      <t>ウム</t>
    </rPh>
    <rPh sb="18" eb="20">
      <t>ガイトウ</t>
    </rPh>
    <rPh sb="22" eb="24">
      <t>コウモク</t>
    </rPh>
    <phoneticPr fontId="1"/>
  </si>
  <si>
    <r>
      <t>（（３）③の記載が</t>
    </r>
    <r>
      <rPr>
        <u/>
        <sz val="14"/>
        <color rgb="FFFF0000"/>
        <rFont val="ＭＳ Ｐゴシック"/>
        <family val="3"/>
        <charset val="128"/>
      </rPr>
      <t>必要です</t>
    </r>
    <r>
      <rPr>
        <u/>
        <sz val="14"/>
        <rFont val="ＭＳ Ｐゴシック"/>
        <family val="3"/>
        <charset val="128"/>
      </rPr>
      <t>。）</t>
    </r>
    <rPh sb="6" eb="8">
      <t>キサイ</t>
    </rPh>
    <rPh sb="9" eb="11">
      <t>ヒツヨウ</t>
    </rPh>
    <phoneticPr fontId="1"/>
  </si>
  <si>
    <r>
      <t>（（３）①・②の記載が</t>
    </r>
    <r>
      <rPr>
        <u/>
        <sz val="14"/>
        <color rgb="FFFF0000"/>
        <rFont val="ＭＳ Ｐゴシック"/>
        <family val="3"/>
        <charset val="128"/>
      </rPr>
      <t>必要です</t>
    </r>
    <r>
      <rPr>
        <u/>
        <sz val="14"/>
        <rFont val="ＭＳ Ｐゴシック"/>
        <family val="3"/>
        <charset val="128"/>
      </rPr>
      <t>。）</t>
    </r>
    <rPh sb="8" eb="10">
      <t>キサイ</t>
    </rPh>
    <rPh sb="11" eb="13">
      <t>ヒツヨウ</t>
    </rPh>
    <phoneticPr fontId="1"/>
  </si>
  <si>
    <r>
      <rPr>
        <sz val="14"/>
        <color theme="1"/>
        <rFont val="ＭＳ Ｐゴシック"/>
        <family val="3"/>
        <charset val="128"/>
      </rPr>
      <t>（ⅳ）上記（ⅰ～ⅲ）条件には該当しないが、減算免除を希望する</t>
    </r>
    <r>
      <rPr>
        <u/>
        <sz val="14"/>
        <color rgb="FFFF0000"/>
        <rFont val="ＭＳ Ｐゴシック"/>
        <family val="3"/>
        <charset val="128"/>
      </rPr>
      <t>保険医療機関</t>
    </r>
    <r>
      <rPr>
        <sz val="14"/>
        <rFont val="ＭＳ Ｐゴシック"/>
        <family val="3"/>
        <charset val="128"/>
      </rPr>
      <t>である。</t>
    </r>
    <rPh sb="3" eb="5">
      <t>ジョウキ</t>
    </rPh>
    <rPh sb="10" eb="12">
      <t>ジョウケン</t>
    </rPh>
    <rPh sb="14" eb="16">
      <t>ガイトウ</t>
    </rPh>
    <rPh sb="21" eb="23">
      <t>ゲンサン</t>
    </rPh>
    <rPh sb="23" eb="25">
      <t>メンジョ</t>
    </rPh>
    <rPh sb="26" eb="28">
      <t>キボウ</t>
    </rPh>
    <rPh sb="30" eb="32">
      <t>ホケン</t>
    </rPh>
    <rPh sb="32" eb="34">
      <t>イリョウ</t>
    </rPh>
    <rPh sb="34" eb="36">
      <t>キカン</t>
    </rPh>
    <phoneticPr fontId="1"/>
  </si>
  <si>
    <r>
      <t>（ⅱ）令和８年３月31日時点で外来・在宅ベースアップ評価料（Ⅱ）を届け出ている</t>
    </r>
    <r>
      <rPr>
        <sz val="14"/>
        <color rgb="FFFF0000"/>
        <rFont val="ＭＳ Ｐゴシック"/>
        <family val="3"/>
        <charset val="128"/>
      </rPr>
      <t>有床診療所</t>
    </r>
    <r>
      <rPr>
        <sz val="14"/>
        <color theme="1"/>
        <rFont val="ＭＳ Ｐゴシック"/>
        <family val="3"/>
        <charset val="128"/>
      </rPr>
      <t>である。</t>
    </r>
    <rPh sb="12" eb="14">
      <t>ジテン</t>
    </rPh>
    <rPh sb="15" eb="17">
      <t>ガイライ</t>
    </rPh>
    <rPh sb="18" eb="20">
      <t>ザイタク</t>
    </rPh>
    <rPh sb="26" eb="29">
      <t>ヒョウカリョウ</t>
    </rPh>
    <rPh sb="33" eb="34">
      <t>トド</t>
    </rPh>
    <rPh sb="35" eb="36">
      <t>デ</t>
    </rPh>
    <rPh sb="39" eb="41">
      <t>ユウショウ</t>
    </rPh>
    <rPh sb="41" eb="44">
      <t>シンリョウジョ</t>
    </rPh>
    <phoneticPr fontId="1"/>
  </si>
  <si>
    <r>
      <t>③入院料減算免除（</t>
    </r>
    <r>
      <rPr>
        <b/>
        <u/>
        <sz val="12.5"/>
        <rFont val="ＭＳ ゴシック"/>
        <family val="3"/>
        <charset val="128"/>
      </rPr>
      <t>上記３（２）（ⅲ）外来・在宅ベースアップ評価料（Ⅰ）のみを届け出ている保険医療機関の場合</t>
    </r>
    <r>
      <rPr>
        <b/>
        <sz val="12.5"/>
        <rFont val="ＭＳ ゴシック"/>
        <family val="3"/>
        <charset val="128"/>
      </rPr>
      <t>）</t>
    </r>
    <rPh sb="1" eb="4">
      <t>ニュウインリョウ</t>
    </rPh>
    <rPh sb="4" eb="6">
      <t>ゲンサン</t>
    </rPh>
    <rPh sb="6" eb="8">
      <t>メンジョ</t>
    </rPh>
    <rPh sb="9" eb="11">
      <t>ジョウキ</t>
    </rPh>
    <rPh sb="51" eb="53">
      <t>バアイ</t>
    </rPh>
    <phoneticPr fontId="1"/>
  </si>
  <si>
    <r>
      <t xml:space="preserve">算定回数
</t>
    </r>
    <r>
      <rPr>
        <u/>
        <sz val="11.5"/>
        <rFont val="ＭＳ Ｐゴシック"/>
        <family val="3"/>
        <charset val="128"/>
      </rPr>
      <t>（直近３月平均）</t>
    </r>
    <rPh sb="0" eb="4">
      <t>サンテイカイスウ</t>
    </rPh>
    <rPh sb="6" eb="8">
      <t>チョッキン</t>
    </rPh>
    <rPh sb="9" eb="10">
      <t>ゲツ</t>
    </rPh>
    <rPh sb="10" eb="12">
      <t>ヘイキン</t>
    </rPh>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</si>
  <si>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</si>
  <si>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</si>
  <si>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</si>
  <si>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</si>
  <si>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ア　自保険医療機関に勤務する職員（医師・歯科医師、看護補助者、事務職員を除く）の月額賃金総額</t>
    <phoneticPr fontId="1"/>
  </si>
  <si>
    <t>ウ　自保険医療機関に勤務する職員のうち40歳未満の常勤医師及び歯科医師の人数</t>
    <phoneticPr fontId="1"/>
  </si>
  <si>
    <t>エ　自保険医療機関に勤務する職員のうち、週22時間以上勤務する非常勤の医師及び歯科医師の人数</t>
    <phoneticPr fontId="1"/>
  </si>
  <si>
    <r>
      <t>イ　自保険医療機関に勤務する職員のうち、看護補助者及び事務職員の</t>
    </r>
    <r>
      <rPr>
        <sz val="14"/>
        <color rgb="FFFF0000"/>
        <rFont val="ＭＳ Ｐゴシック"/>
        <family val="3"/>
        <charset val="128"/>
      </rPr>
      <t>月額賃金総額</t>
    </r>
    <phoneticPr fontId="1"/>
  </si>
  <si>
    <r>
      <t>ウ　自保険医療機関に勤務する職員のうち40歳未満の常勤医師及び歯科医師の</t>
    </r>
    <r>
      <rPr>
        <sz val="14"/>
        <color rgb="FFFF0000"/>
        <rFont val="ＭＳ Ｐゴシック"/>
        <family val="3"/>
        <charset val="128"/>
      </rPr>
      <t>人数</t>
    </r>
    <phoneticPr fontId="1"/>
  </si>
  <si>
    <r>
      <t>エ　自保険医療機関に勤務する職員のうち、週22時間以上勤務する非常勤の医師及び歯科医師の</t>
    </r>
    <r>
      <rPr>
        <sz val="14"/>
        <color rgb="FFFF0000"/>
        <rFont val="ＭＳ Ｐゴシック"/>
        <family val="3"/>
        <charset val="128"/>
      </rPr>
      <t>人数</t>
    </r>
    <phoneticPr fontId="1"/>
  </si>
  <si>
    <r>
      <t>ア　自保険医療機関に勤務する職員（医師・歯科医師、看護補助者、事務職員を除く）の</t>
    </r>
    <r>
      <rPr>
        <sz val="14"/>
        <color rgb="FFFF0000"/>
        <rFont val="ＭＳ Ｐゴシック"/>
        <family val="3"/>
        <charset val="128"/>
      </rPr>
      <t>月額賃金総額</t>
    </r>
    <phoneticPr fontId="1"/>
  </si>
  <si>
    <t>98_3_2_4</t>
    <phoneticPr fontId="1"/>
  </si>
  <si>
    <t>98_3_3_3_2</t>
    <phoneticPr fontId="1"/>
  </si>
  <si>
    <t>98_3_3_3_1_1</t>
    <phoneticPr fontId="1"/>
  </si>
  <si>
    <t>98_3_3_3_1_2</t>
    <phoneticPr fontId="1"/>
  </si>
  <si>
    <t>98_3_3_3_3</t>
    <phoneticPr fontId="1"/>
  </si>
  <si>
    <t>98_3_3_3_4</t>
    <phoneticPr fontId="1"/>
  </si>
  <si>
    <t>98_3_3_3_5</t>
    <phoneticPr fontId="1"/>
  </si>
  <si>
    <t>98_3_3</t>
    <phoneticPr fontId="1"/>
  </si>
  <si>
    <t>betsu2_1_1</t>
  </si>
  <si>
    <t>betsu2_1_2</t>
  </si>
  <si>
    <t>betsu2_2_1</t>
  </si>
  <si>
    <t>betsu2_2_2</t>
  </si>
  <si>
    <t>betsu2_3_1_1</t>
  </si>
  <si>
    <t>betsu2_3_1_2</t>
  </si>
  <si>
    <t>betsu2_3_1_3</t>
  </si>
  <si>
    <t>betsu2_3_1_4</t>
  </si>
  <si>
    <t>betsu2_3_1_5</t>
  </si>
  <si>
    <t>betsu2_3_2_1</t>
  </si>
  <si>
    <t>betsu2_3_2_2</t>
  </si>
  <si>
    <t>betsu2_3_2_3</t>
  </si>
  <si>
    <t>betsu2_3_2_4</t>
  </si>
  <si>
    <t>betsu2_3_2_5</t>
  </si>
  <si>
    <t>betsu2_4_1_1</t>
  </si>
  <si>
    <t>betsu2_4_1_2</t>
  </si>
  <si>
    <t>betsu2_4_1_3</t>
  </si>
  <si>
    <t>betsu2_4_1_4</t>
  </si>
  <si>
    <t>betsu2_4_1_5</t>
  </si>
  <si>
    <t>betsu2_4_1_6</t>
  </si>
  <si>
    <t>betsu2_4_2</t>
  </si>
  <si>
    <t>betsu2_5_1_1</t>
  </si>
  <si>
    <t>betsu2_5_1_2</t>
  </si>
  <si>
    <t>betsu2_5_1_3</t>
  </si>
  <si>
    <t>betsu2_5_1_4</t>
  </si>
  <si>
    <t>betsu2_5_1_5</t>
  </si>
  <si>
    <t>betsu2_5_1_6</t>
  </si>
  <si>
    <t>betsu2_5_2_1</t>
  </si>
  <si>
    <t>betsu2_5_2_2</t>
  </si>
  <si>
    <t>betsu2_5_2_3</t>
  </si>
  <si>
    <t>betsu2_5_2_4</t>
  </si>
  <si>
    <t>betsu2_5_2_5</t>
  </si>
  <si>
    <t>betsu2_5_2_6</t>
  </si>
  <si>
    <t>betsu2_5_2_7</t>
  </si>
  <si>
    <t>betsu2_5_3_1</t>
  </si>
  <si>
    <t>betsu2_5_3_2</t>
  </si>
  <si>
    <t>betsu2_5_3_3</t>
  </si>
  <si>
    <t>betsu2_5_3_4</t>
  </si>
  <si>
    <t>betsu2_5_3_5</t>
  </si>
  <si>
    <t>betsu2_5_3_6</t>
  </si>
  <si>
    <t>betsu2_5_3_7</t>
  </si>
  <si>
    <t>betsu2_5_4_1</t>
  </si>
  <si>
    <t>betsu2_5_4_2</t>
  </si>
  <si>
    <t>betsu2_5_4_3</t>
  </si>
  <si>
    <t>betsu2_5_4_4</t>
  </si>
  <si>
    <t>betsu2_5_4_5</t>
  </si>
  <si>
    <t>betsu2_5_4_6</t>
  </si>
  <si>
    <t>betsu2_5_4_7</t>
  </si>
  <si>
    <t>betsu2_5_5_1</t>
  </si>
  <si>
    <t>betsu2_5_5_2</t>
  </si>
  <si>
    <t>betsu2_5_5_3</t>
  </si>
  <si>
    <t>betsu2_5_5_4</t>
  </si>
  <si>
    <t>betsu2_5_5_5</t>
  </si>
  <si>
    <t>betsu2_5_5_6</t>
  </si>
  <si>
    <t>betsu2_5_5_7</t>
  </si>
  <si>
    <t>betsu2_5_6_1</t>
  </si>
  <si>
    <t>betsu2_5_6_2</t>
  </si>
  <si>
    <t>betsu2_5_6_3</t>
  </si>
  <si>
    <t>betsu2_5_6_4</t>
  </si>
  <si>
    <t>betsu2_5_6_5</t>
  </si>
  <si>
    <t>betsu2_5_6_6</t>
  </si>
  <si>
    <t>betsu2_5_6_7</t>
  </si>
  <si>
    <t>betsu2_5_7_1</t>
  </si>
  <si>
    <t>betsu2_5_7_2</t>
  </si>
  <si>
    <t>betsu2_5_7_3</t>
  </si>
  <si>
    <t>betsu2_5_7_4</t>
  </si>
  <si>
    <t>betsu2_5_7_5</t>
  </si>
  <si>
    <t>betsu2_5_7_6</t>
  </si>
  <si>
    <t>betsu2_5_7_7</t>
  </si>
  <si>
    <t>betsu2_5_8_1</t>
  </si>
  <si>
    <t>betsu2_5_8_2</t>
  </si>
  <si>
    <t>betsu2_5_8_3</t>
  </si>
  <si>
    <t>betsu2_5_8_4</t>
  </si>
  <si>
    <t>betsu2_5_8_5</t>
  </si>
  <si>
    <t>betsu2_5_8_6</t>
  </si>
  <si>
    <t>betsu2_5_8_7</t>
  </si>
  <si>
    <t>betsu2_6_1</t>
  </si>
  <si>
    <t>betsu2_6_2</t>
  </si>
  <si>
    <t>betsu2_6_3</t>
  </si>
  <si>
    <t>betsu2_6_4</t>
  </si>
  <si>
    <t>betsu2_6_5</t>
  </si>
  <si>
    <t>betsu2_0_1</t>
    <phoneticPr fontId="1"/>
  </si>
  <si>
    <t>betsu2_0_2</t>
    <phoneticPr fontId="1"/>
  </si>
  <si>
    <t>betsu2_0_3</t>
    <phoneticPr fontId="1"/>
  </si>
  <si>
    <t>betsu2_0_4</t>
    <phoneticPr fontId="1"/>
  </si>
  <si>
    <t>様式</t>
    <rPh sb="0" eb="2">
      <t>ヨウシキ</t>
    </rPh>
    <phoneticPr fontId="1"/>
  </si>
  <si>
    <t>（Ⅱ）対象職員の常勤換算数【当該評価料の算定を開始する月（（Ⅰ））時点】</t>
    <rPh sb="3" eb="5">
      <t>タイショウ</t>
    </rPh>
    <rPh sb="5" eb="7">
      <t>ショクイン</t>
    </rPh>
    <rPh sb="8" eb="10">
      <t>ジョウキン</t>
    </rPh>
    <rPh sb="10" eb="12">
      <t>カンサン</t>
    </rPh>
    <rPh sb="12" eb="13">
      <t>スウ</t>
    </rPh>
    <rPh sb="14" eb="16">
      <t>トウガイ</t>
    </rPh>
    <rPh sb="16" eb="18">
      <t>ヒョウカ</t>
    </rPh>
    <rPh sb="18" eb="19">
      <t>リョウ</t>
    </rPh>
    <rPh sb="20" eb="22">
      <t>サンテイ</t>
    </rPh>
    <rPh sb="23" eb="25">
      <t>カイシ</t>
    </rPh>
    <rPh sb="27" eb="28">
      <t>ツキ</t>
    </rPh>
    <rPh sb="33" eb="35">
      <t>ジテン</t>
    </rPh>
    <phoneticPr fontId="1"/>
  </si>
  <si>
    <t>（Ⅲ）当該評価料を算定する時点における基本給等総額【評価料の算定を開始する月（（Ⅰ））時点の基本給等総額】</t>
    <rPh sb="3" eb="5">
      <t>トウガイ</t>
    </rPh>
    <rPh sb="5" eb="7">
      <t>ヒョウカ</t>
    </rPh>
    <rPh sb="7" eb="8">
      <t>リョウ</t>
    </rPh>
    <rPh sb="9" eb="11">
      <t>サンテイ</t>
    </rPh>
    <rPh sb="13" eb="15">
      <t>ジテン</t>
    </rPh>
    <rPh sb="15" eb="18">
      <t>キホンキュウ</t>
    </rPh>
    <rPh sb="18" eb="19">
      <t>トウ</t>
    </rPh>
    <rPh sb="19" eb="21">
      <t>ソウガク</t>
    </rPh>
    <rPh sb="22" eb="24">
      <t>チンギン</t>
    </rPh>
    <rPh sb="24" eb="26">
      <t>カイゼン</t>
    </rPh>
    <rPh sb="26" eb="28">
      <t>ヒョウカ</t>
    </rPh>
    <rPh sb="28" eb="29">
      <t>リョウ</t>
    </rPh>
    <rPh sb="30" eb="32">
      <t>サンテイ</t>
    </rPh>
    <rPh sb="33" eb="35">
      <t>カイシ</t>
    </rPh>
    <rPh sb="37" eb="38">
      <t>ツキ</t>
    </rPh>
    <rPh sb="43" eb="45">
      <t>ジテン</t>
    </rPh>
    <rPh sb="45" eb="46">
      <t>トウ</t>
    </rPh>
    <rPh sb="46" eb="48">
      <t>ソウガク</t>
    </rPh>
    <phoneticPr fontId="1"/>
  </si>
  <si>
    <t>（Ⅲ）当該評価料を算定する時点における基本給等総額【評価料の算定を開始する月（（Ⅰ））時点の基本給等総額】</t>
    <rPh sb="3" eb="5">
      <t>トウガイ</t>
    </rPh>
    <phoneticPr fontId="1"/>
  </si>
  <si>
    <t>年</t>
    <phoneticPr fontId="1"/>
  </si>
  <si>
    <r>
      <t>➡令和　</t>
    </r>
    <r>
      <rPr>
        <b/>
        <sz val="14"/>
        <color rgb="FFFF0000"/>
        <rFont val="ＭＳ Ｐゴシック"/>
        <family val="3"/>
        <charset val="128"/>
      </rPr>
      <t>【８】</t>
    </r>
    <r>
      <rPr>
        <sz val="14"/>
        <rFont val="ＭＳ Ｐゴシック"/>
        <family val="3"/>
        <charset val="128"/>
      </rPr>
      <t>年　</t>
    </r>
    <r>
      <rPr>
        <b/>
        <sz val="14"/>
        <color rgb="FFFF0000"/>
        <rFont val="ＭＳ Ｐゴシック"/>
        <family val="3"/>
        <charset val="128"/>
      </rPr>
      <t>【５】</t>
    </r>
    <r>
      <rPr>
        <sz val="14"/>
        <rFont val="ＭＳ Ｐゴシック"/>
        <family val="3"/>
        <charset val="128"/>
      </rPr>
      <t>月　を入力</t>
    </r>
    <rPh sb="1" eb="3">
      <t>レイワ</t>
    </rPh>
    <rPh sb="7" eb="8">
      <t>ネン</t>
    </rPh>
    <rPh sb="12" eb="13">
      <t>ガツ</t>
    </rPh>
    <rPh sb="15" eb="17">
      <t>ニュウリョク</t>
    </rPh>
    <phoneticPr fontId="1"/>
  </si>
  <si>
    <r>
      <t>※　</t>
    </r>
    <r>
      <rPr>
        <b/>
        <sz val="14"/>
        <color rgb="FFFF0000"/>
        <rFont val="ＭＳ Ｐゴシック"/>
        <family val="3"/>
        <charset val="128"/>
      </rPr>
      <t>本様式の届出作業を行っている月</t>
    </r>
    <r>
      <rPr>
        <sz val="14"/>
        <color theme="1"/>
        <rFont val="ＭＳ Ｐゴシック"/>
        <family val="3"/>
        <charset val="128"/>
      </rPr>
      <t>をさす　</t>
    </r>
    <rPh sb="2" eb="3">
      <t>ホン</t>
    </rPh>
    <rPh sb="3" eb="5">
      <t>ヨウシキ</t>
    </rPh>
    <rPh sb="6" eb="8">
      <t>トドケデ</t>
    </rPh>
    <rPh sb="8" eb="10">
      <t>サギョウ</t>
    </rPh>
    <rPh sb="11" eb="12">
      <t>オコナ</t>
    </rPh>
    <rPh sb="16" eb="17">
      <t>ツキ</t>
    </rPh>
    <phoneticPr fontId="1"/>
  </si>
  <si>
    <r>
      <t>※以下の①～③</t>
    </r>
    <r>
      <rPr>
        <u/>
        <sz val="14"/>
        <color theme="1"/>
        <rFont val="ＭＳ Ｐゴシック"/>
        <family val="3"/>
        <charset val="128"/>
      </rPr>
      <t>のいずれかの該当する項目に、チェックを付けてください。</t>
    </r>
    <rPh sb="1" eb="3">
      <t>イカ</t>
    </rPh>
    <rPh sb="17" eb="19">
      <t>コウモク</t>
    </rPh>
    <rPh sb="26" eb="27">
      <t>ツ</t>
    </rPh>
    <phoneticPr fontId="1"/>
  </si>
  <si>
    <t>例）令和８年６月から評価料を算定するために、令和８年５月に様式を記入する場合</t>
    <rPh sb="0" eb="1">
      <t>レイ</t>
    </rPh>
    <rPh sb="2" eb="4">
      <t>レイワ</t>
    </rPh>
    <rPh sb="5" eb="6">
      <t>ネン</t>
    </rPh>
    <rPh sb="7" eb="8">
      <t>ガツ</t>
    </rPh>
    <rPh sb="10" eb="12">
      <t>ヒョウカ</t>
    </rPh>
    <rPh sb="12" eb="13">
      <t>リョウ</t>
    </rPh>
    <rPh sb="14" eb="16">
      <t>サンテイ</t>
    </rPh>
    <rPh sb="22" eb="24">
      <t>レイワ</t>
    </rPh>
    <rPh sb="25" eb="26">
      <t>ネン</t>
    </rPh>
    <rPh sb="27" eb="28">
      <t>ガツ</t>
    </rPh>
    <rPh sb="29" eb="31">
      <t>ヨウシキ</t>
    </rPh>
    <rPh sb="32" eb="34">
      <t>キニュウ</t>
    </rPh>
    <rPh sb="36" eb="38">
      <t>バアイ</t>
    </rPh>
    <phoneticPr fontId="1"/>
  </si>
  <si>
    <t>97_4_2</t>
    <phoneticPr fontId="1"/>
  </si>
  <si>
    <t>97_4_2_1</t>
    <phoneticPr fontId="1"/>
  </si>
  <si>
    <t>97_4_2_2</t>
  </si>
  <si>
    <r>
      <t>①ベースアップ評価料対象職員（</t>
    </r>
    <r>
      <rPr>
        <b/>
        <sz val="14"/>
        <color rgb="FFFF0000"/>
        <rFont val="ＭＳ ゴシック"/>
        <family val="3"/>
        <charset val="128"/>
      </rPr>
      <t>医師，歯科医師・看護補助者・事務職員を除く。</t>
    </r>
    <r>
      <rPr>
        <b/>
        <sz val="14"/>
        <rFont val="ＭＳ ゴシック"/>
        <family val="3"/>
        <charset val="128"/>
      </rPr>
      <t>）の</t>
    </r>
    <rPh sb="7" eb="10">
      <t>ヒョウカリョウ</t>
    </rPh>
    <rPh sb="10" eb="12">
      <t>タイショウ</t>
    </rPh>
    <rPh sb="12" eb="14">
      <t>ショクイン</t>
    </rPh>
    <rPh sb="15" eb="17">
      <t>イシ</t>
    </rPh>
    <rPh sb="18" eb="22">
      <t>シカイシ</t>
    </rPh>
    <rPh sb="23" eb="25">
      <t>カンゴ</t>
    </rPh>
    <rPh sb="25" eb="28">
      <t>ホジョシャ</t>
    </rPh>
    <rPh sb="29" eb="31">
      <t>ジム</t>
    </rPh>
    <rPh sb="31" eb="33">
      <t>ショクイン</t>
    </rPh>
    <rPh sb="34" eb="35">
      <t>ノゾ</t>
    </rPh>
    <phoneticPr fontId="1"/>
  </si>
  <si>
    <t>＜対象月＞</t>
    <rPh sb="1" eb="3">
      <t>タイショウ</t>
    </rPh>
    <rPh sb="3" eb="4">
      <t>ツキ</t>
    </rPh>
    <phoneticPr fontId="1"/>
  </si>
  <si>
    <t>【</t>
    <phoneticPr fontId="1"/>
  </si>
  <si>
    <t>　】</t>
    <phoneticPr fontId="1"/>
  </si>
  <si>
    <t>・</t>
  </si>
  <si>
    <t>・</t>
    <phoneticPr fontId="1"/>
  </si>
  <si>
    <t>＜対象月＞</t>
  </si>
  <si>
    <t>【</t>
  </si>
  <si>
    <t>　】の平均</t>
  </si>
  <si>
    <t>　】の平均</t>
    <rPh sb="3" eb="5">
      <t>ヘイキン</t>
    </rPh>
    <phoneticPr fontId="1"/>
  </si>
  <si>
    <t>⇒</t>
    <phoneticPr fontId="1"/>
  </si>
  <si>
    <t>計算後（R8）</t>
    <rPh sb="0" eb="2">
      <t>ケイサン</t>
    </rPh>
    <rPh sb="2" eb="3">
      <t>ゴ</t>
    </rPh>
    <phoneticPr fontId="1"/>
  </si>
  <si>
    <t>計算後（R9）</t>
    <rPh sb="0" eb="2">
      <t>ケイサン</t>
    </rPh>
    <rPh sb="2" eb="3">
      <t>ゴ</t>
    </rPh>
    <phoneticPr fontId="1"/>
  </si>
  <si>
    <r>
      <t>（Ⅱ）対象職員の常勤換算数【入院料の減算免除が開始する月（</t>
    </r>
    <r>
      <rPr>
        <b/>
        <sz val="12"/>
        <rFont val="ＭＳ ゴシック"/>
        <family val="3"/>
        <charset val="128"/>
      </rPr>
      <t>Ⅰ</t>
    </r>
    <r>
      <rPr>
        <sz val="12"/>
        <rFont val="ＭＳ ゴシック"/>
        <family val="3"/>
        <charset val="128"/>
      </rPr>
      <t>）時点】</t>
    </r>
    <rPh sb="3" eb="5">
      <t>タイショウ</t>
    </rPh>
    <rPh sb="5" eb="7">
      <t>ショクイン</t>
    </rPh>
    <rPh sb="8" eb="10">
      <t>ジョウキン</t>
    </rPh>
    <rPh sb="10" eb="12">
      <t>カンサン</t>
    </rPh>
    <rPh sb="12" eb="13">
      <t>スウ</t>
    </rPh>
    <rPh sb="14" eb="17">
      <t>ニュウインリョウ</t>
    </rPh>
    <rPh sb="18" eb="20">
      <t>ゲンサン</t>
    </rPh>
    <rPh sb="20" eb="22">
      <t>メンジョ</t>
    </rPh>
    <rPh sb="23" eb="25">
      <t>カイシ</t>
    </rPh>
    <rPh sb="27" eb="28">
      <t>ツキ</t>
    </rPh>
    <rPh sb="31" eb="33">
      <t>ジテン</t>
    </rPh>
    <phoneticPr fontId="1"/>
  </si>
  <si>
    <t>（Ⅰ）入院料の減算免除が開始する月</t>
    <rPh sb="3" eb="6">
      <t>ニュウインリョウ</t>
    </rPh>
    <rPh sb="7" eb="9">
      <t>ゲンサン</t>
    </rPh>
    <rPh sb="9" eb="11">
      <t>メンジョ</t>
    </rPh>
    <rPh sb="12" eb="14">
      <t>カイシ</t>
    </rPh>
    <rPh sb="16" eb="17">
      <t>ツキ</t>
    </rPh>
    <phoneticPr fontId="1"/>
  </si>
  <si>
    <t>（Ⅲ）（Ⅰ）入院料の減算免除が開始する月時点の基本給等総額【入院料の減算免除が開始する月（（Ⅰ））時点の基本給等総額】</t>
    <rPh sb="30" eb="33">
      <t>ニュウインリョウ</t>
    </rPh>
    <rPh sb="34" eb="36">
      <t>ゲンサン</t>
    </rPh>
    <rPh sb="36" eb="38">
      <t>メンジョ</t>
    </rPh>
    <phoneticPr fontId="1"/>
  </si>
  <si>
    <t>【記載上の注意点】</t>
    <rPh sb="1" eb="3">
      <t>キサイ</t>
    </rPh>
    <rPh sb="3" eb="4">
      <t>ジョウ</t>
    </rPh>
    <rPh sb="5" eb="8">
      <t>チュウイテン</t>
    </rPh>
    <phoneticPr fontId="1"/>
  </si>
  <si>
    <t>１　「２」（１）については、ベースアップ評価料に係る「特掲診療料の施設基準等及びその届出に関する手続きの取扱いについて」</t>
    <rPh sb="20" eb="23">
      <t>ヒョウカリョウ</t>
    </rPh>
    <rPh sb="24" eb="25">
      <t>カカ</t>
    </rPh>
    <phoneticPr fontId="1"/>
  </si>
  <si>
    <t>ア　社会保険診療(租税特別措置法(昭和 32 年法律第 26 号)第 26 条第２項に規定する社会保険診療をいう。以下同じ。)に係る</t>
    <phoneticPr fontId="1"/>
  </si>
  <si>
    <t>収入金額(労働者災害補償保険法(昭和 22 年法律第50 号)に係る患者の診療報酬(当該診療報酬が社会保険診療報酬と同一</t>
    <phoneticPr fontId="1"/>
  </si>
  <si>
    <t>の基準によっている場合又は当該診療報酬が少額(全収入金額のおおむね 100 分の 10 以下の場合をいう。)の場合に限る。)</t>
    <phoneticPr fontId="1"/>
  </si>
  <si>
    <t>及び保険外併用療養費（健康保険法第 86 条に規定する保険外併用療養費をいう。）を支給された場合に当該療養に関して</t>
    <phoneticPr fontId="1"/>
  </si>
  <si>
    <t>患者から支払われる料金を含む。)</t>
  </si>
  <si>
    <t>イ　健康増進法(平成 14 年法律第 103 号)第６条各号に掲げる健康増進事業実施者が行う同法第４条に規定する健康増進事業</t>
    <phoneticPr fontId="1"/>
  </si>
  <si>
    <t>(健康診査に係るものに限る。以下同じ。)に係る収入金額(当該収入金額が社会保険診療報酬と同一の基準により計算されて</t>
    <phoneticPr fontId="1"/>
  </si>
  <si>
    <t>いる場合に限る。)</t>
    <phoneticPr fontId="1"/>
  </si>
  <si>
    <t xml:space="preserve">ウ　予防接種(予防接種法(昭和 23 年法律第 68 号)第２条第６項に規定する定期の予防接種等その他医療法施行規則第 30 条の </t>
    <phoneticPr fontId="1"/>
  </si>
  <si>
    <t>35 の３第１項第２号ロの規定に基づき厚生労働大臣が定める予防接種(平成 29 年厚生労働省告示第 314 号)に規定する予防</t>
    <phoneticPr fontId="1"/>
  </si>
  <si>
    <t>接種をいう。)に係る収入金額</t>
    <phoneticPr fontId="1"/>
  </si>
  <si>
    <t>エ　助産(社会保険診療及び健康増進事業に係るものを除く。)に係る収入金額(１の分娩に係る助産に係る収入金額が 50 万円を</t>
    <phoneticPr fontId="1"/>
  </si>
  <si>
    <t>超えるときは、50 万円を限度とする。)</t>
    <phoneticPr fontId="1"/>
  </si>
  <si>
    <t>オ　介護保険法の規定による保険給付に係る収入金額(租税特別措置法第 26 条第２項第４号に掲げるサービスに係る収入金額</t>
    <phoneticPr fontId="1"/>
  </si>
  <si>
    <t>を除く。)</t>
    <phoneticPr fontId="1"/>
  </si>
  <si>
    <t>カ　障害者の日常生活及び社会生活を総合的に支援するための法律第６条に規定する介護給付費、特例介護給付費、訓練等給</t>
    <phoneticPr fontId="1"/>
  </si>
  <si>
    <t>付費、特例訓練等給付費、特定障害者特別給付費、特例特定障害者特別給付費、地域相談支援給付費、特例地域相談支援</t>
    <phoneticPr fontId="1"/>
  </si>
  <si>
    <t>給付費、計画相談支援給付費、特例計画相談支援給付費及び基準該当療養介護医療費並びに同法第 77 条及び第 78条に</t>
    <phoneticPr fontId="1"/>
  </si>
  <si>
    <t>規定する地域生活支援事業に係る収入金額</t>
    <phoneticPr fontId="1"/>
  </si>
  <si>
    <t>キ　児童福祉法第 21 条の５の２に規定する障害児通所給付費及び特例障害児通所給付費、同法第 24 条の２に規定する障害児</t>
    <phoneticPr fontId="1"/>
  </si>
  <si>
    <t>入所給付費、同法第 24 条の７に規定する特定入所障害児食費等給付費並びに同法第 24 条の 25 に規定する障害児相談支</t>
    <phoneticPr fontId="1"/>
  </si>
  <si>
    <t>援給付費及び特例障害児相談支援給付費に係る収入金額</t>
    <phoneticPr fontId="1"/>
  </si>
  <si>
    <t>ク　国、地方公共団体及び保険者等が交付する補助金等に係る収入金額</t>
    <phoneticPr fontId="1"/>
  </si>
  <si>
    <t>（令和８年３月５日保医発 0305 第 8 号）に記載された以下の項目を対象とする。</t>
    <rPh sb="25" eb="27">
      <t>キサイ</t>
    </rPh>
    <rPh sb="30" eb="32">
      <t>イカ</t>
    </rPh>
    <rPh sb="33" eb="35">
      <t>コウモク</t>
    </rPh>
    <rPh sb="36" eb="38">
      <t>タイショウ</t>
    </rPh>
    <phoneticPr fontId="1"/>
  </si>
  <si>
    <r>
      <t>※　</t>
    </r>
    <r>
      <rPr>
        <b/>
        <sz val="14"/>
        <color rgb="FFFF0000"/>
        <rFont val="ＭＳ Ｐゴシック"/>
        <family val="3"/>
        <charset val="128"/>
      </rPr>
      <t>社会保険診療等収入金額</t>
    </r>
    <r>
      <rPr>
        <sz val="14"/>
        <rFont val="ＭＳ Ｐゴシック"/>
        <family val="3"/>
        <charset val="128"/>
      </rPr>
      <t>：【記載上の注意】をご確認ください。</t>
    </r>
    <rPh sb="15" eb="17">
      <t>キサイ</t>
    </rPh>
    <rPh sb="17" eb="18">
      <t>ジョウ</t>
    </rPh>
    <rPh sb="19" eb="21">
      <t>チュウイ</t>
    </rPh>
    <rPh sb="24" eb="26">
      <t>カクニン</t>
    </rPh>
    <phoneticPr fontId="1"/>
  </si>
  <si>
    <t>届出年月日の直近１か月の総額を用いる。</t>
    <rPh sb="0" eb="2">
      <t>トドケデ</t>
    </rPh>
    <rPh sb="2" eb="5">
      <t>ネンガツビ</t>
    </rPh>
    <phoneticPr fontId="1"/>
  </si>
  <si>
    <t>97_4_2_前</t>
    <rPh sb="7" eb="8">
      <t>マエ</t>
    </rPh>
    <phoneticPr fontId="1"/>
  </si>
  <si>
    <t>97_4_1_前</t>
    <rPh sb="7" eb="8">
      <t>マエ</t>
    </rPh>
    <phoneticPr fontId="1"/>
  </si>
  <si>
    <t>※</t>
  </si>
  <si>
    <t>Ⅳ－１．ベースアップ評価料等及び看護職員処遇改善評価料による収入の実績額【（２）の期間中】</t>
    <rPh sb="13" eb="14">
      <t>トウ</t>
    </rPh>
    <rPh sb="14" eb="15">
      <t>オヨ</t>
    </rPh>
    <rPh sb="16" eb="27">
      <t>カンゴショクインショグウカイゼンヒョウカリョウ</t>
    </rPh>
    <rPh sb="30" eb="32">
      <t>シュウニュウ</t>
    </rPh>
    <rPh sb="41" eb="44">
      <t>キカンチュウ</t>
    </rPh>
    <phoneticPr fontId="1"/>
  </si>
  <si>
    <r>
      <t>（※）</t>
    </r>
    <r>
      <rPr>
        <sz val="11"/>
        <color rgb="FFFF0000"/>
        <rFont val="ＭＳ ゴシック"/>
        <family val="3"/>
        <charset val="128"/>
      </rPr>
      <t>賃金改善実施期間に初めて</t>
    </r>
    <r>
      <rPr>
        <sz val="11"/>
        <rFont val="ＭＳ ゴシック"/>
        <family val="3"/>
      </rPr>
      <t>、看護職員処遇改善評価料を算定する医療機関</t>
    </r>
    <rPh sb="3" eb="5">
      <t>チンギン</t>
    </rPh>
    <rPh sb="5" eb="7">
      <t>カイゼン</t>
    </rPh>
    <rPh sb="7" eb="9">
      <t>ジッシ</t>
    </rPh>
    <rPh sb="9" eb="11">
      <t>キカン</t>
    </rPh>
    <rPh sb="12" eb="13">
      <t>ハジ</t>
    </rPh>
    <rPh sb="28" eb="30">
      <t>サンテイ</t>
    </rPh>
    <rPh sb="32" eb="34">
      <t>イリョウ</t>
    </rPh>
    <rPh sb="34" eb="36">
      <t>キカン</t>
    </rPh>
    <phoneticPr fontId="1"/>
  </si>
  <si>
    <t>（７）ベースアップ評価料等による収入の実績額【（４）＋（５）＋（６）】</t>
    <phoneticPr fontId="1"/>
  </si>
  <si>
    <t>（７）ベースアップ評価料等による収入の実績額【（３）＋（４）＋（５）＋（６）】</t>
    <phoneticPr fontId="1"/>
  </si>
  <si>
    <r>
      <t>看護職員処遇改善評価料の収入の実績額については、</t>
    </r>
    <r>
      <rPr>
        <sz val="10"/>
        <color rgb="FFFF0000"/>
        <rFont val="ＭＳ ゴシック"/>
        <family val="3"/>
        <charset val="128"/>
      </rPr>
      <t>賃金改善実施期間において初めて算定を開始した場合にのみ</t>
    </r>
    <r>
      <rPr>
        <sz val="10"/>
        <rFont val="ＭＳ ゴシック"/>
        <family val="3"/>
        <charset val="128"/>
      </rPr>
      <t>、収入額を記載すること。</t>
    </r>
    <rPh sb="0" eb="2">
      <t>カンゴ</t>
    </rPh>
    <rPh sb="2" eb="4">
      <t>ショクイン</t>
    </rPh>
    <rPh sb="4" eb="6">
      <t>ショグウ</t>
    </rPh>
    <rPh sb="6" eb="8">
      <t>カイゼン</t>
    </rPh>
    <rPh sb="8" eb="10">
      <t>ヒョウカ</t>
    </rPh>
    <rPh sb="10" eb="11">
      <t>リョウ</t>
    </rPh>
    <rPh sb="12" eb="14">
      <t>シュウニュウ</t>
    </rPh>
    <rPh sb="15" eb="17">
      <t>ジッセキ</t>
    </rPh>
    <rPh sb="17" eb="18">
      <t>ガク</t>
    </rPh>
    <rPh sb="24" eb="26">
      <t>チンギン</t>
    </rPh>
    <rPh sb="26" eb="28">
      <t>カイゼン</t>
    </rPh>
    <rPh sb="28" eb="30">
      <t>ジッシ</t>
    </rPh>
    <rPh sb="30" eb="32">
      <t>キカン</t>
    </rPh>
    <rPh sb="36" eb="37">
      <t>ハジ</t>
    </rPh>
    <rPh sb="39" eb="41">
      <t>サンテイ</t>
    </rPh>
    <rPh sb="42" eb="44">
      <t>カイシ</t>
    </rPh>
    <rPh sb="46" eb="48">
      <t>バアイ</t>
    </rPh>
    <rPh sb="52" eb="55">
      <t>シュウニュウガク</t>
    </rPh>
    <rPh sb="56" eb="58">
      <t>キサイ</t>
    </rPh>
    <phoneticPr fontId="1"/>
  </si>
  <si>
    <r>
      <rPr>
        <sz val="11"/>
        <color rgb="FFFFFF00"/>
        <rFont val="Segoe UI Symbol"/>
        <family val="3"/>
      </rPr>
      <t>⬅</t>
    </r>
    <r>
      <rPr>
        <sz val="11"/>
        <color rgb="FFFFFF00"/>
        <rFont val="ＭＳ ゴシック"/>
        <family val="3"/>
        <charset val="128"/>
      </rPr>
      <t>（３）～（６）が空白なら</t>
    </r>
    <r>
      <rPr>
        <sz val="11"/>
        <color rgb="FFFFFF00"/>
        <rFont val="Calibri"/>
        <family val="3"/>
      </rPr>
      <t>TRUE</t>
    </r>
    <r>
      <rPr>
        <sz val="11"/>
        <color rgb="FFFFFF00"/>
        <rFont val="ＭＳ ゴシック"/>
        <family val="3"/>
        <charset val="128"/>
      </rPr>
      <t>。（（７）を空白表示か数字表示か判別するため）</t>
    </r>
    <rPh sb="9" eb="11">
      <t>クウハク</t>
    </rPh>
    <rPh sb="23" eb="25">
      <t>クウハク</t>
    </rPh>
    <rPh sb="25" eb="27">
      <t>ヒョウジ</t>
    </rPh>
    <rPh sb="28" eb="30">
      <t>スウジ</t>
    </rPh>
    <rPh sb="30" eb="32">
      <t>ヒョウジ</t>
    </rPh>
    <rPh sb="33" eb="35">
      <t>ハンベツ</t>
    </rPh>
    <phoneticPr fontId="1"/>
  </si>
  <si>
    <t>（※）看護職員処遇改善評価料が初算定なら、こちらを表示。（値・項目名ともに）</t>
    <rPh sb="3" eb="14">
      <t>カンゴショクインショグウカイゼンヒョウカリョウ</t>
    </rPh>
    <rPh sb="15" eb="16">
      <t>ハツ</t>
    </rPh>
    <rPh sb="16" eb="18">
      <t>サンテイ</t>
    </rPh>
    <rPh sb="25" eb="27">
      <t>ヒョウジ</t>
    </rPh>
    <rPh sb="29" eb="30">
      <t>アタイ</t>
    </rPh>
    <rPh sb="31" eb="34">
      <t>コウモクメイ</t>
    </rPh>
    <phoneticPr fontId="1"/>
  </si>
  <si>
    <t>（※）看護職員処遇改善評価料が初算定でない場合、こちらを表示。（値・項目名ともに）</t>
    <rPh sb="3" eb="14">
      <t>カンゴショクインショグウカイゼンヒョウカリョウ</t>
    </rPh>
    <rPh sb="15" eb="16">
      <t>ハツ</t>
    </rPh>
    <rPh sb="16" eb="18">
      <t>サンテイ</t>
    </rPh>
    <rPh sb="21" eb="23">
      <t>バアイ</t>
    </rPh>
    <rPh sb="28" eb="30">
      <t>ヒョウジ</t>
    </rPh>
    <rPh sb="32" eb="33">
      <t>アタイ</t>
    </rPh>
    <rPh sb="34" eb="37">
      <t>コウモクメイ</t>
    </rPh>
    <phoneticPr fontId="1"/>
  </si>
  <si>
    <t>（※）看護職員処遇改善評価料が初算定なら、TRUE。</t>
    <rPh sb="3" eb="14">
      <t>カンゴショクインショグウカイゼンヒョウカリョウ</t>
    </rPh>
    <rPh sb="15" eb="16">
      <t>ハツ</t>
    </rPh>
    <rPh sb="16" eb="18">
      <t>サンテイ</t>
    </rPh>
    <phoneticPr fontId="1"/>
  </si>
  <si>
    <t>（ⅱ）計画値となる理由</t>
    <rPh sb="3" eb="5">
      <t>ケイカク</t>
    </rPh>
    <rPh sb="5" eb="6">
      <t>チ</t>
    </rPh>
    <rPh sb="9" eb="11">
      <t>リユウ</t>
    </rPh>
    <phoneticPr fontId="1"/>
  </si>
  <si>
    <t>条例の改正が必要なため</t>
    <rPh sb="0" eb="2">
      <t>ジョウレイ</t>
    </rPh>
    <rPh sb="3" eb="5">
      <t>カイセイ</t>
    </rPh>
    <rPh sb="6" eb="8">
      <t>ヒツヨウ</t>
    </rPh>
    <phoneticPr fontId="1"/>
  </si>
  <si>
    <t>その他の事由</t>
    <rPh sb="2" eb="3">
      <t>ホカ</t>
    </rPh>
    <rPh sb="4" eb="6">
      <t>ジユウ</t>
    </rPh>
    <phoneticPr fontId="1"/>
  </si>
  <si>
    <t>特定の時期にのみ支払われる手当を含まない。</t>
    <phoneticPr fontId="1"/>
  </si>
  <si>
    <t>「基本給等総額」とは、対象職員の基本給又は決まって毎月支払われる手当の合計をいい、賞与、期末・勤勉手当等の</t>
    <rPh sb="1" eb="4">
      <t>キホンキュウ</t>
    </rPh>
    <rPh sb="4" eb="5">
      <t>トウ</t>
    </rPh>
    <rPh sb="5" eb="7">
      <t>ソウガク</t>
    </rPh>
    <rPh sb="11" eb="13">
      <t>タイショウ</t>
    </rPh>
    <rPh sb="13" eb="15">
      <t>ショクイン</t>
    </rPh>
    <rPh sb="16" eb="19">
      <t>キホンキュウ</t>
    </rPh>
    <rPh sb="19" eb="20">
      <t>マタ</t>
    </rPh>
    <rPh sb="21" eb="22">
      <t>キ</t>
    </rPh>
    <rPh sb="25" eb="29">
      <t>マイツキシハラ</t>
    </rPh>
    <rPh sb="32" eb="34">
      <t>テアテ</t>
    </rPh>
    <rPh sb="35" eb="37">
      <t>ゴウケイ</t>
    </rPh>
    <phoneticPr fontId="1"/>
  </si>
  <si>
    <r>
      <t>○　以下、基本給等総額については</t>
    </r>
    <r>
      <rPr>
        <sz val="12"/>
        <color rgb="FFFF0000"/>
        <rFont val="ＭＳ ゴシック"/>
        <family val="3"/>
        <charset val="128"/>
      </rPr>
      <t>１か月当たりの額</t>
    </r>
    <r>
      <rPr>
        <sz val="12"/>
        <rFont val="ＭＳ ゴシック"/>
        <family val="3"/>
        <charset val="128"/>
      </rPr>
      <t>を記載してください。</t>
    </r>
    <r>
      <rPr>
        <b/>
        <sz val="12"/>
        <color rgb="FFFF0000"/>
        <rFont val="ＭＳ ゴシック"/>
        <family val="3"/>
        <charset val="128"/>
      </rPr>
      <t>（該当ない場合は０と記載）</t>
    </r>
    <rPh sb="2" eb="4">
      <t>イカ</t>
    </rPh>
    <rPh sb="5" eb="8">
      <t>キホンキュウ</t>
    </rPh>
    <rPh sb="8" eb="9">
      <t>トウ</t>
    </rPh>
    <rPh sb="9" eb="11">
      <t>ソウガク</t>
    </rPh>
    <rPh sb="18" eb="19">
      <t>ゲツ</t>
    </rPh>
    <rPh sb="19" eb="20">
      <t>ア</t>
    </rPh>
    <rPh sb="23" eb="24">
      <t>ガク</t>
    </rPh>
    <rPh sb="25" eb="27">
      <t>キサイ</t>
    </rPh>
    <rPh sb="35" eb="37">
      <t>ガイトウ</t>
    </rPh>
    <rPh sb="39" eb="41">
      <t>バアイ</t>
    </rPh>
    <rPh sb="44" eb="46">
      <t>キサイ</t>
    </rPh>
    <phoneticPr fontId="1"/>
  </si>
  <si>
    <t>（15）上記（13）以外で、ベア等に伴う賞与、時間外手当、法定福利費（事業者負担分等を含む。）等の増加分に用いた総額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ソウ</t>
    </rPh>
    <rPh sb="57" eb="58">
      <t>ガク</t>
    </rPh>
    <phoneticPr fontId="1"/>
  </si>
  <si>
    <t>「賞与の支給月数」については、月単位で記載すること。支給がない場合は０と記載。また月単位が不明の場合は、</t>
    <rPh sb="15" eb="16">
      <t>ツキ</t>
    </rPh>
    <rPh sb="16" eb="18">
      <t>タンイ</t>
    </rPh>
    <rPh sb="19" eb="21">
      <t>キサイ</t>
    </rPh>
    <rPh sb="26" eb="28">
      <t>シキュウ</t>
    </rPh>
    <rPh sb="31" eb="33">
      <t>バアイ</t>
    </rPh>
    <rPh sb="36" eb="38">
      <t>キサイ</t>
    </rPh>
    <phoneticPr fontId="1"/>
  </si>
  <si>
    <t>betsu1_3_2_ⅰ</t>
    <phoneticPr fontId="1"/>
  </si>
  <si>
    <t>betsu1_3_2_ⅱ</t>
    <phoneticPr fontId="1"/>
  </si>
  <si>
    <t>betsu1_3_2_理</t>
    <rPh sb="11" eb="12">
      <t>リ</t>
    </rPh>
    <phoneticPr fontId="1"/>
  </si>
  <si>
    <t>betsu1_4_1_※</t>
    <phoneticPr fontId="1"/>
  </si>
  <si>
    <r>
      <t>なお「収入の実績額」の計算は、継続的な賃上げの取組の実施に係る評価の点数分を除いた</t>
    </r>
    <r>
      <rPr>
        <b/>
        <u/>
        <sz val="10"/>
        <color rgb="FFFF0000"/>
        <rFont val="ＭＳ ゴシック"/>
        <family val="3"/>
        <charset val="128"/>
      </rPr>
      <t>当該評価料の本体点数のみを算定した場合に</t>
    </r>
    <phoneticPr fontId="1"/>
  </si>
  <si>
    <r>
      <rPr>
        <b/>
        <u/>
        <sz val="10"/>
        <color rgb="FFFF0000"/>
        <rFont val="ＭＳ ゴシック"/>
        <family val="3"/>
        <charset val="128"/>
      </rPr>
      <t>置き換えて</t>
    </r>
    <r>
      <rPr>
        <sz val="10"/>
        <rFont val="ＭＳ ゴシック"/>
        <family val="3"/>
        <charset val="128"/>
      </rPr>
      <t>計算すること。</t>
    </r>
    <phoneticPr fontId="1"/>
  </si>
  <si>
    <t>betsu2_3_2_ⅰ</t>
    <phoneticPr fontId="1"/>
  </si>
  <si>
    <t>betsu2_3_2_ⅱ</t>
    <phoneticPr fontId="1"/>
  </si>
  <si>
    <t>betsu2_3_2_理</t>
    <rPh sb="11" eb="12">
      <t>リ</t>
    </rPh>
    <phoneticPr fontId="1"/>
  </si>
  <si>
    <t>betsu2_4_1_※</t>
    <phoneticPr fontId="1"/>
  </si>
  <si>
    <t>▼賃金改善実施期間が4月の場合は賃金改善前の比較月が3月に、6月以降は5月になるように項目名を分ける</t>
    <rPh sb="1" eb="3">
      <t>チンギン</t>
    </rPh>
    <rPh sb="3" eb="5">
      <t>カイゼン</t>
    </rPh>
    <rPh sb="5" eb="7">
      <t>ジッシ</t>
    </rPh>
    <rPh sb="7" eb="9">
      <t>キカン</t>
    </rPh>
    <rPh sb="11" eb="12">
      <t>ガツ</t>
    </rPh>
    <rPh sb="13" eb="15">
      <t>バアイ</t>
    </rPh>
    <rPh sb="16" eb="18">
      <t>チンギン</t>
    </rPh>
    <rPh sb="18" eb="20">
      <t>カイゼン</t>
    </rPh>
    <rPh sb="20" eb="21">
      <t>マエ</t>
    </rPh>
    <rPh sb="22" eb="24">
      <t>ヒカク</t>
    </rPh>
    <rPh sb="24" eb="25">
      <t>ツキ</t>
    </rPh>
    <rPh sb="27" eb="28">
      <t>ガツ</t>
    </rPh>
    <rPh sb="31" eb="32">
      <t>ガツ</t>
    </rPh>
    <rPh sb="32" eb="34">
      <t>イコウ</t>
    </rPh>
    <rPh sb="36" eb="37">
      <t>ガツ</t>
    </rPh>
    <rPh sb="43" eb="46">
      <t>コウモクメイ</t>
    </rPh>
    <rPh sb="47" eb="48">
      <t>ワ</t>
    </rPh>
    <phoneticPr fontId="1"/>
  </si>
  <si>
    <t>【賃金改善実施期間（１）の全期間】（該当ない場合は０と記載）</t>
    <rPh sb="18" eb="20">
      <t>ガイトウ</t>
    </rPh>
    <rPh sb="22" eb="24">
      <t>バアイ</t>
    </rPh>
    <rPh sb="27" eb="29">
      <t>キサイ</t>
    </rPh>
    <phoneticPr fontId="1"/>
  </si>
  <si>
    <t>　【賃金改善実施期間（１）の全期間】（該当ない場合は０と記載）</t>
    <rPh sb="2" eb="4">
      <t>チンギン</t>
    </rPh>
    <rPh sb="4" eb="6">
      <t>カイゼン</t>
    </rPh>
    <rPh sb="6" eb="8">
      <t>ジッシ</t>
    </rPh>
    <rPh sb="8" eb="10">
      <t>キカン</t>
    </rPh>
    <rPh sb="14" eb="17">
      <t>ゼンキカン</t>
    </rPh>
    <phoneticPr fontId="1"/>
  </si>
  <si>
    <t>Ⅳ－１．ベースアップ評価料等及び看護職員処遇改善評価料による収入の実績額【（２）の期間中】</t>
    <rPh sb="41" eb="44">
      <t>キカンチュウ</t>
    </rPh>
    <phoneticPr fontId="1"/>
  </si>
  <si>
    <t>◀計画値の理由：条例改正なら１、その他なら２</t>
    <rPh sb="1" eb="4">
      <t>ケイカクチ</t>
    </rPh>
    <rPh sb="5" eb="7">
      <t>リユウ</t>
    </rPh>
    <rPh sb="8" eb="10">
      <t>ジョウレイ</t>
    </rPh>
    <rPh sb="10" eb="12">
      <t>カイセイ</t>
    </rPh>
    <rPh sb="18" eb="19">
      <t>タ</t>
    </rPh>
    <phoneticPr fontId="1"/>
  </si>
  <si>
    <t>（15）上記（13）以外で、ベア等に伴う賞与、時間外手当、法定福利費（事業者負担分等を含む。）等の増加分に用いた総額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8">
      <t>ソウガク</t>
    </rPh>
    <rPh sb="57" eb="58">
      <t>ガク</t>
    </rPh>
    <phoneticPr fontId="1"/>
  </si>
  <si>
    <t>（66）対象職員全体の賃金改善実績額（賃金改善実施期間分）【（13）×（賃金改善実施期間）】</t>
    <rPh sb="4" eb="6">
      <t>タイショウ</t>
    </rPh>
    <rPh sb="6" eb="8">
      <t>ショクイン</t>
    </rPh>
    <rPh sb="8" eb="10">
      <t>ゼンタイ</t>
    </rPh>
    <rPh sb="11" eb="13">
      <t>チンギン</t>
    </rPh>
    <rPh sb="13" eb="15">
      <t>カイゼン</t>
    </rPh>
    <rPh sb="15" eb="17">
      <t>ジッセキ</t>
    </rPh>
    <rPh sb="17" eb="18">
      <t>ガク</t>
    </rPh>
    <rPh sb="19" eb="21">
      <t>チンギン</t>
    </rPh>
    <rPh sb="21" eb="23">
      <t>カイゼン</t>
    </rPh>
    <rPh sb="23" eb="25">
      <t>ジッシ</t>
    </rPh>
    <rPh sb="25" eb="27">
      <t>キカン</t>
    </rPh>
    <rPh sb="27" eb="28">
      <t>ブン</t>
    </rPh>
    <rPh sb="36" eb="38">
      <t>チンギン</t>
    </rPh>
    <rPh sb="38" eb="40">
      <t>カイゼン</t>
    </rPh>
    <rPh sb="40" eb="42">
      <t>ジッシ</t>
    </rPh>
    <rPh sb="42" eb="44">
      <t>キカン</t>
    </rPh>
    <phoneticPr fontId="1"/>
  </si>
  <si>
    <t>（67）ベア等以外で、ベア等に伴う賞与、時間外手当、法定福利費（事業者負担分等を含む。）等の増加分に用いた額【（15）】</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</si>
  <si>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Ⅲ－２．（中間報告書のみ）条例改正等が必要なため８月時点で賃金改善の実績を記載できない場合</t>
    <rPh sb="5" eb="7">
      <t>チュウカン</t>
    </rPh>
    <rPh sb="7" eb="10">
      <t>ホウコクショ</t>
    </rPh>
    <rPh sb="13" eb="15">
      <t>ジョウレイ</t>
    </rPh>
    <rPh sb="15" eb="17">
      <t>カイセイ</t>
    </rPh>
    <rPh sb="17" eb="18">
      <t>トウ</t>
    </rPh>
    <rPh sb="19" eb="21">
      <t>ヒツヨウ</t>
    </rPh>
    <rPh sb="25" eb="26">
      <t>ガツ</t>
    </rPh>
    <rPh sb="26" eb="28">
      <t>ジテン</t>
    </rPh>
    <rPh sb="37" eb="39">
      <t>キサイ</t>
    </rPh>
    <rPh sb="43" eb="45">
      <t>バアイ</t>
    </rPh>
    <phoneticPr fontId="1"/>
  </si>
  <si>
    <t>（ⅰ）条例の改正が必要である等やむを得ない理由により、遡及して賃金改善を実施するため
　　　本報告書に記載する額が実績値ではなく計画値となる場合は、こちらにチェック</t>
    <rPh sb="3" eb="5">
      <t>ジョウレイ</t>
    </rPh>
    <rPh sb="6" eb="8">
      <t>カイセイ</t>
    </rPh>
    <rPh sb="9" eb="11">
      <t>ヒツヨウ</t>
    </rPh>
    <rPh sb="14" eb="15">
      <t>トウ</t>
    </rPh>
    <rPh sb="18" eb="19">
      <t>エ</t>
    </rPh>
    <rPh sb="21" eb="23">
      <t>リユウ</t>
    </rPh>
    <rPh sb="27" eb="29">
      <t>ソキュウ</t>
    </rPh>
    <rPh sb="31" eb="33">
      <t>チンギン</t>
    </rPh>
    <rPh sb="33" eb="35">
      <t>カイゼン</t>
    </rPh>
    <rPh sb="36" eb="38">
      <t>ジッシ</t>
    </rPh>
    <rPh sb="46" eb="47">
      <t>ホン</t>
    </rPh>
    <rPh sb="47" eb="50">
      <t>ホウコクショ</t>
    </rPh>
    <rPh sb="51" eb="53">
      <t>キサイ</t>
    </rPh>
    <rPh sb="55" eb="56">
      <t>ガク</t>
    </rPh>
    <rPh sb="57" eb="59">
      <t>ジッセキ</t>
    </rPh>
    <rPh sb="59" eb="60">
      <t>アタイ</t>
    </rPh>
    <rPh sb="64" eb="66">
      <t>ケイカク</t>
    </rPh>
    <rPh sb="66" eb="67">
      <t>チ</t>
    </rPh>
    <rPh sb="70" eb="72">
      <t>バアイ</t>
    </rPh>
    <phoneticPr fontId="1"/>
  </si>
  <si>
    <r>
      <t>（理由の詳細：条例の改正のような、医療機関の責によらないやむを得ない理由に限ります。</t>
    </r>
    <r>
      <rPr>
        <b/>
        <sz val="11"/>
        <color rgb="FFFF0000"/>
        <rFont val="ＭＳ ゴシック"/>
        <family val="3"/>
        <charset val="128"/>
      </rPr>
      <t>必ず記載してください</t>
    </r>
    <r>
      <rPr>
        <sz val="11"/>
        <rFont val="ＭＳ ゴシック"/>
        <family val="3"/>
      </rPr>
      <t>）</t>
    </r>
    <rPh sb="1" eb="3">
      <t>リユウ</t>
    </rPh>
    <rPh sb="4" eb="6">
      <t>ショウサイ</t>
    </rPh>
    <rPh sb="7" eb="9">
      <t>ジョウレイ</t>
    </rPh>
    <rPh sb="10" eb="12">
      <t>カイセイ</t>
    </rPh>
    <rPh sb="17" eb="19">
      <t>イリョウ</t>
    </rPh>
    <rPh sb="19" eb="21">
      <t>キカン</t>
    </rPh>
    <rPh sb="22" eb="23">
      <t>セ</t>
    </rPh>
    <rPh sb="31" eb="32">
      <t>エ</t>
    </rPh>
    <rPh sb="34" eb="36">
      <t>リユウ</t>
    </rPh>
    <rPh sb="37" eb="38">
      <t>カギ</t>
    </rPh>
    <rPh sb="42" eb="43">
      <t>カナラ</t>
    </rPh>
    <rPh sb="44" eb="46">
      <t>キサイ</t>
    </rPh>
    <phoneticPr fontId="1"/>
  </si>
  <si>
    <t>（66）対象職員全体の賃金改善実績額（賃金改善実施期間分）【（13）×（賃金改善実施期間）】</t>
    <rPh sb="4" eb="6">
      <t>タイショウ</t>
    </rPh>
    <rPh sb="6" eb="8">
      <t>ショクイン</t>
    </rPh>
    <rPh sb="8" eb="10">
      <t>ゼンタイ</t>
    </rPh>
    <rPh sb="11" eb="13">
      <t>チンギン</t>
    </rPh>
    <rPh sb="13" eb="15">
      <t>カイゼン</t>
    </rPh>
    <rPh sb="15" eb="17">
      <t>ジッセキ</t>
    </rPh>
    <rPh sb="17" eb="18">
      <t>ガク</t>
    </rPh>
    <rPh sb="27" eb="28">
      <t>ブン</t>
    </rPh>
    <rPh sb="36" eb="38">
      <t>チンギン</t>
    </rPh>
    <rPh sb="38" eb="40">
      <t>カイゼン</t>
    </rPh>
    <rPh sb="40" eb="42">
      <t>ジッシ</t>
    </rPh>
    <rPh sb="42" eb="44">
      <t>キカン</t>
    </rPh>
    <rPh sb="43" eb="44">
      <t>テイキ</t>
    </rPh>
    <phoneticPr fontId="1"/>
  </si>
  <si>
    <t>（15）のベア等に伴う賞与、時間外手当、法定福利費（事業者負担分等を含む。）等の増加分に用いた額は</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phoneticPr fontId="1"/>
  </si>
  <si>
    <t>また、賃金改善に伴い増加する法定福利費分を概算によって計算する場合、小数点以下の四捨五入における切り上げによって</t>
    <rPh sb="3" eb="5">
      <t>チンギン</t>
    </rPh>
    <rPh sb="5" eb="7">
      <t>カイゼン</t>
    </rPh>
    <rPh sb="8" eb="9">
      <t>トモナ</t>
    </rPh>
    <rPh sb="10" eb="12">
      <t>ゾウカ</t>
    </rPh>
    <rPh sb="14" eb="16">
      <t>ホウテイ</t>
    </rPh>
    <rPh sb="16" eb="19">
      <t>フクリヒ</t>
    </rPh>
    <rPh sb="19" eb="20">
      <t>ブン</t>
    </rPh>
    <rPh sb="21" eb="23">
      <t>ガイサン</t>
    </rPh>
    <rPh sb="27" eb="29">
      <t>ケイサン</t>
    </rPh>
    <rPh sb="31" eb="33">
      <t>バアイ</t>
    </rPh>
    <rPh sb="34" eb="37">
      <t>ショウスウテン</t>
    </rPh>
    <rPh sb="37" eb="39">
      <t>イカ</t>
    </rPh>
    <rPh sb="40" eb="44">
      <t>シシャゴニュウ</t>
    </rPh>
    <rPh sb="48" eb="49">
      <t>キ</t>
    </rPh>
    <rPh sb="50" eb="51">
      <t>ア</t>
    </rPh>
    <phoneticPr fontId="1"/>
  </si>
  <si>
    <t>最大16.5％を超えた場合については、問題ないこととする。</t>
    <rPh sb="0" eb="2">
      <t>サイダイ</t>
    </rPh>
    <rPh sb="19" eb="21">
      <t>モンダイ</t>
    </rPh>
    <phoneticPr fontId="1"/>
  </si>
  <si>
    <t>Ⅲ－２．（中間報告書のみ）条例改正等が必要なため８月時点で賃金改善の実績を記載できない場合</t>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</si>
  <si>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phoneticPr fontId="1"/>
  </si>
  <si>
    <r>
      <rPr>
        <sz val="11"/>
        <color theme="1"/>
        <rFont val="ＭＳ ゴシック"/>
        <family val="3"/>
        <charset val="128"/>
      </rPr>
      <t>賃金改善実施期間の</t>
    </r>
    <r>
      <rPr>
        <sz val="11"/>
        <color rgb="FFFF0000"/>
        <rFont val="ＭＳ ゴシック"/>
        <family val="3"/>
        <charset val="128"/>
      </rPr>
      <t>増加分の総額</t>
    </r>
    <r>
      <rPr>
        <sz val="11"/>
        <rFont val="ＭＳ ゴシック"/>
        <family val="3"/>
        <charset val="128"/>
      </rPr>
      <t>を記載すること。</t>
    </r>
    <phoneticPr fontId="1"/>
  </si>
  <si>
    <t>(ロ’)現に看護職員処遇改善評価料を算定している保険医療機関で（ロ）の実績を満たさない場合であって</t>
    <rPh sb="4" eb="5">
      <t>ゲン</t>
    </rPh>
    <rPh sb="6" eb="17">
      <t>カンゴショクインショグウカイゼンヒョウカリョウ</t>
    </rPh>
    <rPh sb="18" eb="20">
      <t>サンテイ</t>
    </rPh>
    <rPh sb="24" eb="26">
      <t>ホケン</t>
    </rPh>
    <rPh sb="26" eb="28">
      <t>イリョウ</t>
    </rPh>
    <rPh sb="28" eb="30">
      <t>キカン</t>
    </rPh>
    <rPh sb="35" eb="37">
      <t>ジッセキ</t>
    </rPh>
    <rPh sb="38" eb="39">
      <t>ミ</t>
    </rPh>
    <rPh sb="43" eb="45">
      <t>バアイ</t>
    </rPh>
    <phoneticPr fontId="5"/>
  </si>
  <si>
    <t>賃金改善実施年度の前年度のうち６か月間における救急搬送実績が100件以上の場合はこちらにチェック</t>
    <rPh sb="0" eb="2">
      <t>チンギン</t>
    </rPh>
    <rPh sb="2" eb="4">
      <t>カイゼン</t>
    </rPh>
    <rPh sb="4" eb="6">
      <t>ジッシ</t>
    </rPh>
    <rPh sb="6" eb="8">
      <t>ネンド</t>
    </rPh>
    <rPh sb="9" eb="12">
      <t>ゼンネンド</t>
    </rPh>
    <rPh sb="17" eb="18">
      <t>ゲツ</t>
    </rPh>
    <rPh sb="18" eb="19">
      <t>カン</t>
    </rPh>
    <rPh sb="23" eb="25">
      <t>キュウキュウ</t>
    </rPh>
    <rPh sb="25" eb="27">
      <t>ハンソウ</t>
    </rPh>
    <rPh sb="27" eb="29">
      <t>ジッセキ</t>
    </rPh>
    <rPh sb="33" eb="34">
      <t>ケン</t>
    </rPh>
    <rPh sb="34" eb="36">
      <t>イジョウ</t>
    </rPh>
    <rPh sb="37" eb="39">
      <t>バアイ</t>
    </rPh>
    <phoneticPr fontId="1"/>
  </si>
  <si>
    <t>97_5_1ﾛ_2</t>
    <phoneticPr fontId="1"/>
  </si>
  <si>
    <t>「支給された賞与額÷基本給等」で計算した月数を記載すること。</t>
    <rPh sb="10" eb="13">
      <t>キホンキュウ</t>
    </rPh>
    <rPh sb="13" eb="14">
      <t>トウ</t>
    </rPh>
    <rPh sb="20" eb="22">
      <t>ツキスウ</t>
    </rPh>
    <phoneticPr fontId="1"/>
  </si>
  <si>
    <t>　賞与等を月数ではなく、定額などの金額で支給している場合は、「支給された賞与額÷基本給等」で計算した月数を記載すること。</t>
    <rPh sb="1" eb="3">
      <t>ショウヨ</t>
    </rPh>
    <rPh sb="3" eb="4">
      <t>トウ</t>
    </rPh>
    <rPh sb="5" eb="7">
      <t>ツキスウ</t>
    </rPh>
    <rPh sb="12" eb="14">
      <t>テイガク</t>
    </rPh>
    <rPh sb="17" eb="19">
      <t>キンガク</t>
    </rPh>
    <rPh sb="18" eb="19">
      <t>ガク</t>
    </rPh>
    <rPh sb="20" eb="22">
      <t>シキュウ</t>
    </rPh>
    <rPh sb="26" eb="28">
      <t>バアイ</t>
    </rPh>
    <rPh sb="31" eb="33">
      <t>シキュウ</t>
    </rPh>
    <rPh sb="36" eb="38">
      <t>ショウヨ</t>
    </rPh>
    <rPh sb="38" eb="39">
      <t>ガク</t>
    </rPh>
    <rPh sb="40" eb="44">
      <t>キホンキュウナド</t>
    </rPh>
    <rPh sb="46" eb="48">
      <t>ケイサン</t>
    </rPh>
    <rPh sb="50" eb="52">
      <t>ツキスウ</t>
    </rPh>
    <rPh sb="53" eb="55">
      <t>キサイ</t>
    </rPh>
    <phoneticPr fontId="1"/>
  </si>
  <si>
    <t>　賞与等を月数ではなく、定額などの金額で支給している場合は、「支給された賞与額÷基本給等」で計算した月数を記載すること。</t>
    <rPh sb="1" eb="3">
      <t>ショウヨ</t>
    </rPh>
    <rPh sb="3" eb="4">
      <t>トウ</t>
    </rPh>
    <rPh sb="5" eb="7">
      <t>ツキスウ</t>
    </rPh>
    <rPh sb="12" eb="14">
      <t>テイガク</t>
    </rPh>
    <rPh sb="17" eb="19">
      <t>キンガク</t>
    </rPh>
    <rPh sb="18" eb="19">
      <t>ガク</t>
    </rPh>
    <rPh sb="20" eb="22">
      <t>シキュウ</t>
    </rPh>
    <rPh sb="26" eb="28">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</si>
</sst>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 "/>
    <numFmt numFmtId="180" formatCode="0.000000"/>
    <numFmt numFmtId="181" formatCode="#,##0.0000_ ;[Red]\-#,##0.0000\ "/>
    <numFmt numFmtId="182" formatCode="0.0000000"/>
    <numFmt numFmtId="183" formatCode="0.00000"/>
  </numFmts>
  <fonts count="100">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sz val="14"/>
      <color rgb="FFFF0000"/>
      <name val="ＭＳ Ｐゴシック"/>
      <family val="3"/>
      <charset val="128"/>
    </font>
    <font>
      <sz val="10.5"/>
      <color rgb="FF000000"/>
      <name val="ＭＳ ゴシック"/>
      <family val="3"/>
      <charset val="128"/>
    </font>
    <font>
      <sz val="10.5"/>
      <name val="ＭＳ ゴシック"/>
      <family val="3"/>
      <charset val="128"/>
    </font>
    <font>
      <b/>
      <sz val="10.5"/>
      <name val="ＭＳ ゴシック"/>
      <family val="3"/>
      <charset val="128"/>
    </font>
    <font>
      <b/>
      <sz val="9"/>
      <color indexed="81"/>
      <name val="MS P ゴシック"/>
      <family val="3"/>
      <charset val="128"/>
    </font>
    <font>
      <b/>
      <sz val="14"/>
      <color rgb="FFFF0000"/>
      <name val="ＭＳ Ｐゴシック"/>
      <family val="3"/>
      <charset val="128"/>
    </font>
    <font>
      <sz val="18"/>
      <name val="ＭＳ Ｐゴシック"/>
      <family val="3"/>
    </font>
    <font>
      <sz val="18"/>
      <name val="ＭＳ Ｐゴシック"/>
      <family val="3"/>
      <charset val="128"/>
    </font>
    <font>
      <sz val="10"/>
      <color indexed="81"/>
      <name val="MS P ゴシック"/>
      <family val="3"/>
      <charset val="128"/>
    </font>
    <font>
      <sz val="11"/>
      <name val="ＭＳ Ｐゴシック"/>
      <family val="3"/>
    </font>
    <font>
      <sz val="12"/>
      <color rgb="FFFF0000"/>
      <name val="ＭＳ Ｐゴシック"/>
      <family val="3"/>
      <charset val="128"/>
    </font>
    <font>
      <b/>
      <sz val="12"/>
      <name val="ＭＳ ゴシック"/>
      <family val="3"/>
      <charset val="128"/>
    </font>
    <font>
      <b/>
      <sz val="14"/>
      <name val="ＭＳ Ｐゴシック"/>
      <family val="3"/>
      <charset val="128"/>
    </font>
    <font>
      <b/>
      <sz val="12"/>
      <name val="ＭＳ ゴシック"/>
      <family val="3"/>
    </font>
    <font>
      <sz val="12"/>
      <color rgb="FFFF0000"/>
      <name val="ＭＳ ゴシック"/>
      <family val="3"/>
      <charset val="128"/>
    </font>
    <font>
      <sz val="12"/>
      <name val="ＭＳ ゴシック"/>
      <family val="3"/>
    </font>
    <font>
      <u/>
      <sz val="14"/>
      <color rgb="FFFF0000"/>
      <name val="ＭＳ Ｐゴシック"/>
      <family val="3"/>
      <charset val="128"/>
    </font>
    <font>
      <b/>
      <sz val="11"/>
      <color rgb="FFFF0000"/>
      <name val="ＭＳ ゴシック"/>
      <family val="3"/>
      <charset val="128"/>
    </font>
    <font>
      <sz val="12"/>
      <color rgb="FFFF0000"/>
      <name val="ＭＳ Ｐゴシック"/>
      <family val="3"/>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10.5"/>
      <color rgb="FFFF0000"/>
      <name val="ＭＳ ゴシック"/>
      <family val="3"/>
      <charset val="128"/>
    </font>
    <font>
      <sz val="14"/>
      <color theme="1"/>
      <name val="ＭＳ Ｐゴシック"/>
      <family val="3"/>
      <charset val="128"/>
    </font>
    <font>
      <b/>
      <u/>
      <sz val="14"/>
      <color rgb="FFFF0000"/>
      <name val="ＭＳ Ｐゴシック"/>
      <family val="3"/>
      <charset val="128"/>
    </font>
    <font>
      <u/>
      <sz val="12"/>
      <name val="ＭＳ Ｐゴシック"/>
      <family val="3"/>
      <charset val="128"/>
    </font>
    <font>
      <b/>
      <u/>
      <sz val="14"/>
      <name val="ＭＳ Ｐゴシック"/>
      <family val="3"/>
      <charset val="128"/>
    </font>
    <font>
      <b/>
      <sz val="14"/>
      <color rgb="FFFF0000"/>
      <name val="ＭＳ Ｐゴシック"/>
      <family val="3"/>
    </font>
    <font>
      <sz val="14"/>
      <color theme="0"/>
      <name val="ＭＳ Ｐゴシック"/>
      <family val="3"/>
    </font>
    <font>
      <sz val="12"/>
      <color theme="1"/>
      <name val="ＭＳ Ｐゴシック"/>
      <family val="3"/>
      <charset val="128"/>
    </font>
    <font>
      <u/>
      <sz val="12"/>
      <color theme="1"/>
      <name val="ＭＳ Ｐゴシック"/>
      <family val="3"/>
      <charset val="128"/>
    </font>
    <font>
      <u/>
      <sz val="12"/>
      <color rgb="FFFF0000"/>
      <name val="ＭＳ ゴシック"/>
      <family val="3"/>
      <charset val="128"/>
    </font>
    <font>
      <sz val="8"/>
      <name val="ＭＳ ゴシック"/>
      <family val="3"/>
      <charset val="128"/>
    </font>
    <font>
      <b/>
      <sz val="10"/>
      <color indexed="81"/>
      <name val="MS P 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sz val="14"/>
      <name val="ＭＳ ゴシック"/>
      <family val="3"/>
      <charset val="128"/>
    </font>
    <font>
      <b/>
      <sz val="16"/>
      <name val="ＭＳ Ｐゴシック"/>
      <family val="3"/>
      <charset val="128"/>
    </font>
    <font>
      <sz val="11.5"/>
      <name val="ＭＳ ゴシック"/>
      <family val="3"/>
      <charset val="128"/>
    </font>
    <font>
      <b/>
      <sz val="14"/>
      <name val="ＭＳ ゴシック"/>
      <family val="3"/>
      <charset val="128"/>
    </font>
    <font>
      <b/>
      <sz val="14"/>
      <color rgb="FFFF0000"/>
      <name val="ＭＳ ゴシック"/>
      <family val="3"/>
      <charset val="128"/>
    </font>
    <font>
      <u/>
      <sz val="14"/>
      <name val="ＭＳ Ｐゴシック"/>
      <family val="3"/>
    </font>
    <font>
      <sz val="13"/>
      <color theme="1"/>
      <name val="ＭＳ Ｐゴシック"/>
      <family val="3"/>
      <charset val="128"/>
    </font>
    <font>
      <sz val="14"/>
      <color theme="1"/>
      <name val="ＭＳ Ｐゴシック"/>
      <family val="3"/>
    </font>
    <font>
      <u/>
      <sz val="14"/>
      <color theme="1"/>
      <name val="ＭＳ Ｐゴシック"/>
      <family val="3"/>
      <charset val="128"/>
    </font>
    <font>
      <sz val="14"/>
      <color rgb="FFFF0000"/>
      <name val="ＭＳ Ｐゴシック"/>
      <family val="3"/>
    </font>
    <font>
      <b/>
      <sz val="18"/>
      <name val="ＭＳ Ｐゴシック"/>
      <family val="3"/>
      <charset val="128"/>
    </font>
    <font>
      <b/>
      <sz val="12.5"/>
      <name val="ＭＳ ゴシック"/>
      <family val="3"/>
      <charset val="128"/>
    </font>
    <font>
      <b/>
      <u/>
      <sz val="12.5"/>
      <name val="ＭＳ ゴシック"/>
      <family val="3"/>
      <charset val="128"/>
    </font>
    <font>
      <u/>
      <sz val="11.5"/>
      <name val="ＭＳ Ｐゴシック"/>
      <family val="3"/>
      <charset val="128"/>
    </font>
    <font>
      <b/>
      <sz val="20"/>
      <color rgb="FFFF0000"/>
      <name val="ＭＳ Ｐゴシック"/>
      <family val="3"/>
      <charset val="128"/>
    </font>
    <font>
      <sz val="14"/>
      <color theme="0"/>
      <name val="ＭＳ Ｐゴシック"/>
      <family val="3"/>
      <charset val="128"/>
    </font>
    <font>
      <b/>
      <sz val="16"/>
      <color rgb="FFFF0000"/>
      <name val="ＭＳ ゴシック"/>
      <family val="3"/>
      <charset val="128"/>
    </font>
    <font>
      <b/>
      <sz val="16"/>
      <color rgb="FFFF0000"/>
      <name val="ＭＳ Ｐゴシック"/>
      <family val="3"/>
    </font>
    <font>
      <b/>
      <sz val="12"/>
      <name val="ＭＳ Ｐゴシック"/>
      <family val="3"/>
      <charset val="128"/>
    </font>
    <font>
      <b/>
      <sz val="14"/>
      <color theme="1"/>
      <name val="ＭＳ Ｐゴシック"/>
      <family val="3"/>
      <charset val="128"/>
    </font>
    <font>
      <b/>
      <sz val="12"/>
      <color rgb="FFFF0000"/>
      <name val="ＭＳ Ｐゴシック"/>
      <family val="3"/>
    </font>
    <font>
      <sz val="10"/>
      <color rgb="FFFF0000"/>
      <name val="ＭＳ ゴシック"/>
      <family val="3"/>
      <charset val="128"/>
    </font>
    <font>
      <sz val="11"/>
      <color rgb="FFFFFF00"/>
      <name val="ＭＳ ゴシック"/>
      <family val="3"/>
      <charset val="128"/>
    </font>
    <font>
      <sz val="11"/>
      <color rgb="FFFFFF00"/>
      <name val="Segoe UI Symbol"/>
      <family val="3"/>
    </font>
    <font>
      <sz val="11"/>
      <color rgb="FFFFFF00"/>
      <name val="Calibri"/>
      <family val="3"/>
    </font>
    <font>
      <b/>
      <sz val="12"/>
      <color rgb="FFFF0000"/>
      <name val="ＭＳ ゴシック"/>
      <family val="3"/>
      <charset val="128"/>
    </font>
    <font>
      <u/>
      <sz val="10"/>
      <name val="ＭＳ ゴシック"/>
      <family val="3"/>
      <charset val="128"/>
    </font>
    <font>
      <b/>
      <u/>
      <sz val="10"/>
      <color rgb="FFFF0000"/>
      <name val="ＭＳ ゴシック"/>
      <family val="3"/>
      <charset val="128"/>
    </font>
    <font>
      <sz val="13.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00"/>
        <bgColor indexed="64"/>
      </patternFill>
    </fill>
  </fills>
  <borders count="59">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double">
        <color auto="1"/>
      </bottom>
      <diagonal/>
    </border>
    <border>
      <left style="medium">
        <color indexed="64"/>
      </left>
      <right/>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659">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1"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9"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2" fillId="0" borderId="0" xfId="1" applyFont="1">
      <alignment vertical="center"/>
    </xf>
    <xf numFmtId="0" fontId="14" fillId="2" borderId="0" xfId="0" applyFont="1" applyFill="1">
      <alignment vertical="center"/>
    </xf>
    <xf numFmtId="0" fontId="14" fillId="0" borderId="0" xfId="0" applyFont="1">
      <alignment vertical="center"/>
    </xf>
    <xf numFmtId="0" fontId="2" fillId="0" borderId="7" xfId="0" applyFont="1" applyBorder="1">
      <alignment vertical="center"/>
    </xf>
    <xf numFmtId="0" fontId="10" fillId="0" borderId="0" xfId="1" applyFont="1">
      <alignment vertical="center"/>
    </xf>
    <xf numFmtId="0" fontId="4" fillId="0" borderId="0" xfId="1" applyAlignment="1">
      <alignment horizontal="center"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1" fillId="0" borderId="0" xfId="0" applyFont="1" applyAlignment="1">
      <alignment vertical="top" wrapText="1"/>
    </xf>
    <xf numFmtId="0" fontId="2" fillId="2" borderId="36" xfId="0" applyFont="1" applyFill="1" applyBorder="1">
      <alignment vertical="center"/>
    </xf>
    <xf numFmtId="0" fontId="2" fillId="2" borderId="37" xfId="0" applyFont="1" applyFill="1" applyBorder="1">
      <alignment vertical="center"/>
    </xf>
    <xf numFmtId="0" fontId="2" fillId="0" borderId="18" xfId="0" applyFont="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4" fillId="2" borderId="38" xfId="0" applyFont="1" applyFill="1" applyBorder="1" applyAlignment="1">
      <alignment horizontal="center" vertical="center"/>
    </xf>
    <xf numFmtId="0" fontId="4" fillId="6" borderId="0" xfId="1" applyFill="1">
      <alignment vertical="center"/>
    </xf>
    <xf numFmtId="0" fontId="20" fillId="0" borderId="0" xfId="1" applyFont="1">
      <alignment vertical="center"/>
    </xf>
    <xf numFmtId="0" fontId="18" fillId="0" borderId="0" xfId="0" applyFont="1">
      <alignment vertical="center"/>
    </xf>
    <xf numFmtId="0" fontId="21" fillId="2" borderId="0" xfId="0" applyFont="1" applyFill="1">
      <alignment vertical="center"/>
    </xf>
    <xf numFmtId="0" fontId="22" fillId="0" borderId="0" xfId="1" applyFont="1" applyAlignment="1">
      <alignment horizontal="center" vertical="center"/>
    </xf>
    <xf numFmtId="0" fontId="23" fillId="0" borderId="0" xfId="1" applyFont="1" applyAlignment="1">
      <alignment vertical="center" textRotation="255"/>
    </xf>
    <xf numFmtId="0" fontId="24" fillId="0" borderId="0" xfId="1" applyFont="1">
      <alignment vertical="center"/>
    </xf>
    <xf numFmtId="0" fontId="3" fillId="0" borderId="0" xfId="0" applyFont="1">
      <alignment vertical="center"/>
    </xf>
    <xf numFmtId="0" fontId="6" fillId="0" borderId="0" xfId="1" quotePrefix="1" applyFont="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11" fillId="0" borderId="0" xfId="0" applyFont="1">
      <alignment vertical="center"/>
    </xf>
    <xf numFmtId="0" fontId="25" fillId="0" borderId="0" xfId="0" applyFont="1" applyAlignment="1">
      <alignment vertical="center" wrapText="1"/>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41" xfId="0" applyBorder="1" applyAlignment="1">
      <alignment vertical="center" shrinkToFit="1"/>
    </xf>
    <xf numFmtId="0" fontId="0" fillId="6" borderId="41" xfId="0" applyFill="1" applyBorder="1" applyAlignment="1">
      <alignment vertical="center" shrinkToFit="1"/>
    </xf>
    <xf numFmtId="38" fontId="0" fillId="6" borderId="41"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6"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25" fillId="0" borderId="15" xfId="0" applyFont="1" applyBorder="1" applyAlignment="1">
      <alignment vertical="center" wrapText="1"/>
    </xf>
    <xf numFmtId="0" fontId="11" fillId="0" borderId="0" xfId="0" applyFont="1" applyAlignment="1">
      <alignment vertical="center" wrapText="1"/>
    </xf>
    <xf numFmtId="0" fontId="25"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0" fillId="0" borderId="0" xfId="0" applyFont="1">
      <alignment vertical="center"/>
    </xf>
    <xf numFmtId="0" fontId="28" fillId="0" borderId="0" xfId="0" applyFont="1">
      <alignment vertical="center"/>
    </xf>
    <xf numFmtId="0" fontId="11" fillId="0" borderId="16" xfId="0" applyFont="1" applyBorder="1">
      <alignment vertical="center"/>
    </xf>
    <xf numFmtId="0" fontId="28"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3" xfId="0" applyFont="1" applyBorder="1">
      <alignment vertical="center"/>
    </xf>
    <xf numFmtId="0" fontId="11" fillId="0" borderId="1" xfId="0" applyFont="1" applyBorder="1">
      <alignment vertical="center"/>
    </xf>
    <xf numFmtId="0" fontId="11" fillId="0" borderId="43" xfId="0" applyFont="1" applyBorder="1">
      <alignment vertical="center"/>
    </xf>
    <xf numFmtId="0" fontId="11" fillId="0" borderId="34" xfId="0" applyFont="1" applyBorder="1">
      <alignment vertical="center"/>
    </xf>
    <xf numFmtId="0" fontId="11" fillId="0" borderId="34"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28" fillId="0" borderId="10" xfId="0" applyFont="1" applyBorder="1" applyAlignment="1">
      <alignment horizontal="left" vertical="center"/>
    </xf>
    <xf numFmtId="0" fontId="29" fillId="0" borderId="10" xfId="0" applyFont="1" applyBorder="1" applyAlignment="1">
      <alignment horizontal="left" vertical="center" wrapText="1"/>
    </xf>
    <xf numFmtId="0" fontId="28" fillId="0" borderId="10" xfId="0" applyFont="1" applyBorder="1" applyAlignment="1">
      <alignment horizontal="left" vertical="center" indent="2"/>
    </xf>
    <xf numFmtId="0" fontId="11" fillId="0" borderId="3" xfId="0" applyFont="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1" fillId="0" borderId="40" xfId="0" applyFont="1" applyBorder="1">
      <alignment vertical="center"/>
    </xf>
    <xf numFmtId="0" fontId="11" fillId="3" borderId="34" xfId="0" applyFont="1" applyFill="1" applyBorder="1" applyProtection="1">
      <alignment vertical="center"/>
      <protection locked="0"/>
    </xf>
    <xf numFmtId="0" fontId="11" fillId="3" borderId="0" xfId="0" applyFont="1" applyFill="1" applyProtection="1">
      <alignment vertical="center"/>
      <protection locked="0"/>
    </xf>
    <xf numFmtId="0" fontId="20" fillId="0" borderId="8" xfId="0" applyFont="1" applyBorder="1">
      <alignment vertical="center"/>
    </xf>
    <xf numFmtId="0" fontId="32" fillId="0" borderId="34" xfId="0" applyFont="1" applyBorder="1">
      <alignment vertical="center"/>
    </xf>
    <xf numFmtId="0" fontId="11" fillId="0" borderId="0" xfId="0" applyFont="1" applyProtection="1">
      <alignment vertical="center"/>
      <protection locked="0"/>
    </xf>
    <xf numFmtId="0" fontId="16" fillId="0" borderId="0" xfId="0" applyFont="1" applyProtection="1">
      <alignment vertical="center"/>
      <protection locked="0"/>
    </xf>
    <xf numFmtId="0" fontId="33"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9" fillId="0" borderId="0" xfId="1" applyFont="1" applyAlignment="1" applyProtection="1">
      <alignment horizontal="left" vertical="center"/>
      <protection locked="0"/>
    </xf>
    <xf numFmtId="0" fontId="9"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 fillId="2" borderId="24" xfId="0" applyFont="1" applyFill="1" applyBorder="1">
      <alignment vertical="center"/>
    </xf>
    <xf numFmtId="0" fontId="36" fillId="2" borderId="0" xfId="0" applyFont="1" applyFill="1">
      <alignment vertical="center"/>
    </xf>
    <xf numFmtId="0" fontId="36" fillId="2" borderId="0" xfId="0" applyFont="1" applyFill="1" applyAlignment="1">
      <alignment horizontal="center" vertical="center"/>
    </xf>
    <xf numFmtId="0" fontId="37" fillId="0" borderId="0" xfId="0" applyFont="1" applyAlignment="1">
      <alignment horizontal="center" vertical="center"/>
    </xf>
    <xf numFmtId="0" fontId="35" fillId="0" borderId="0" xfId="0" applyFont="1" applyAlignment="1">
      <alignment horizontal="left" vertical="center"/>
    </xf>
    <xf numFmtId="0" fontId="19" fillId="2" borderId="0" xfId="0" applyFont="1" applyFill="1">
      <alignment vertical="center"/>
    </xf>
    <xf numFmtId="0" fontId="15" fillId="0" borderId="0" xfId="0" applyFont="1">
      <alignment vertical="center"/>
    </xf>
    <xf numFmtId="0" fontId="14" fillId="2" borderId="18" xfId="0" applyFont="1" applyFill="1" applyBorder="1">
      <alignment vertical="center"/>
    </xf>
    <xf numFmtId="0" fontId="2" fillId="2" borderId="45" xfId="0" applyFont="1" applyFill="1" applyBorder="1">
      <alignment vertical="center"/>
    </xf>
    <xf numFmtId="0" fontId="19" fillId="2" borderId="0" xfId="0" applyFont="1" applyFill="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2" fillId="2" borderId="18"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3" borderId="0" xfId="1" applyFont="1" applyFill="1" applyAlignment="1" applyProtection="1">
      <alignment horizontal="center" vertical="center"/>
      <protection locked="0"/>
    </xf>
    <xf numFmtId="49" fontId="9" fillId="0" borderId="0" xfId="1" applyNumberFormat="1" applyFont="1" applyAlignment="1">
      <alignment horizontal="left" vertical="center"/>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9" fillId="0" borderId="17" xfId="1" applyFont="1" applyBorder="1">
      <alignment vertical="center"/>
    </xf>
    <xf numFmtId="0" fontId="9" fillId="0" borderId="6" xfId="1" applyFont="1" applyBorder="1" applyAlignment="1">
      <alignment horizontal="center" vertical="center"/>
    </xf>
    <xf numFmtId="38" fontId="9" fillId="0" borderId="0" xfId="3" applyFont="1" applyProtection="1">
      <alignment vertical="center"/>
    </xf>
    <xf numFmtId="0" fontId="9" fillId="0" borderId="0" xfId="1" applyFont="1" applyAlignment="1">
      <alignment horizontal="center" vertical="center" shrinkToFit="1"/>
    </xf>
    <xf numFmtId="38" fontId="12" fillId="0" borderId="0" xfId="1" applyNumberFormat="1" applyFont="1" applyProtection="1">
      <alignment vertical="center"/>
      <protection locked="0"/>
    </xf>
    <xf numFmtId="14" fontId="9" fillId="0" borderId="0" xfId="1" applyNumberFormat="1" applyFont="1">
      <alignment vertical="center"/>
    </xf>
    <xf numFmtId="0" fontId="10" fillId="0" borderId="0" xfId="1" applyFont="1" applyAlignment="1">
      <alignment horizontal="center" vertical="center"/>
    </xf>
    <xf numFmtId="0" fontId="12" fillId="0" borderId="39" xfId="1" applyFont="1" applyBorder="1" applyProtection="1">
      <alignment vertical="center"/>
      <protection locked="0"/>
    </xf>
    <xf numFmtId="3" fontId="12" fillId="0" borderId="39" xfId="1" applyNumberFormat="1" applyFont="1" applyBorder="1" applyProtection="1">
      <alignment vertical="center"/>
      <protection locked="0"/>
    </xf>
    <xf numFmtId="3" fontId="12" fillId="0" borderId="30" xfId="1" applyNumberFormat="1" applyFont="1" applyBorder="1" applyProtection="1">
      <alignment vertical="center"/>
      <protection locked="0"/>
    </xf>
    <xf numFmtId="0" fontId="9" fillId="0" borderId="33" xfId="1" applyFont="1" applyBorder="1" applyAlignment="1" applyProtection="1">
      <alignment horizontal="center" vertical="center"/>
      <protection locked="0"/>
    </xf>
    <xf numFmtId="0" fontId="12" fillId="0" borderId="43" xfId="1" applyFont="1" applyBorder="1" applyProtection="1">
      <alignment vertical="center"/>
      <protection locked="0"/>
    </xf>
    <xf numFmtId="0" fontId="9" fillId="0" borderId="34" xfId="1" applyFont="1" applyBorder="1" applyAlignment="1" applyProtection="1">
      <alignment horizontal="center" vertical="center"/>
      <protection locked="0"/>
    </xf>
    <xf numFmtId="0" fontId="12" fillId="0" borderId="40" xfId="1" applyFont="1" applyBorder="1" applyProtection="1">
      <alignment vertical="center"/>
      <protection locked="0"/>
    </xf>
    <xf numFmtId="0" fontId="9" fillId="0" borderId="2" xfId="1" applyFont="1" applyBorder="1" applyAlignment="1" applyProtection="1">
      <alignment horizontal="center" vertical="center"/>
      <protection locked="0"/>
    </xf>
    <xf numFmtId="0" fontId="12" fillId="0" borderId="4" xfId="1" applyFont="1" applyBorder="1" applyProtection="1">
      <alignment vertical="center"/>
      <protection locked="0"/>
    </xf>
    <xf numFmtId="49" fontId="17" fillId="0" borderId="0" xfId="1" applyNumberFormat="1" applyFont="1" applyAlignment="1">
      <alignment horizontal="center" vertical="center"/>
    </xf>
    <xf numFmtId="0" fontId="17" fillId="0" borderId="0" xfId="1" applyFont="1">
      <alignment vertical="center"/>
    </xf>
    <xf numFmtId="0" fontId="17" fillId="0" borderId="0" xfId="1" applyFont="1" applyAlignment="1">
      <alignment horizontal="left" vertical="center"/>
    </xf>
    <xf numFmtId="0" fontId="17" fillId="0" borderId="0" xfId="1" applyFont="1" applyAlignment="1" applyProtection="1">
      <alignment horizontal="center" vertical="center"/>
      <protection locked="0"/>
    </xf>
    <xf numFmtId="0" fontId="17" fillId="0" borderId="0" xfId="1" applyFont="1" applyProtection="1">
      <alignment vertical="center"/>
      <protection locked="0"/>
    </xf>
    <xf numFmtId="181" fontId="4" fillId="0" borderId="0" xfId="1" applyNumberFormat="1">
      <alignment vertical="center"/>
    </xf>
    <xf numFmtId="0" fontId="10" fillId="0" borderId="0" xfId="1" applyFont="1" applyAlignment="1" applyProtection="1">
      <alignment horizontal="center" vertical="center"/>
      <protection locked="0"/>
    </xf>
    <xf numFmtId="0" fontId="10" fillId="0" borderId="0" xfId="1" applyFont="1" applyProtection="1">
      <alignment vertical="center"/>
      <protection locked="0"/>
    </xf>
    <xf numFmtId="49" fontId="40" fillId="0" borderId="0" xfId="1" applyNumberFormat="1" applyFont="1" applyAlignment="1">
      <alignment horizontal="center" vertical="center"/>
    </xf>
    <xf numFmtId="0" fontId="41" fillId="0" borderId="0" xfId="1" applyFont="1">
      <alignment vertical="center"/>
    </xf>
    <xf numFmtId="0" fontId="41" fillId="0" borderId="0" xfId="1" applyFont="1" applyAlignment="1" applyProtection="1">
      <alignment horizontal="center" vertical="center"/>
      <protection locked="0"/>
    </xf>
    <xf numFmtId="0" fontId="41" fillId="0" borderId="0" xfId="1" applyFont="1" applyProtection="1">
      <alignment vertical="center"/>
      <protection locked="0"/>
    </xf>
    <xf numFmtId="38" fontId="41" fillId="0" borderId="0" xfId="1" applyNumberFormat="1" applyFont="1" applyProtection="1">
      <alignment vertical="center"/>
      <protection locked="0"/>
    </xf>
    <xf numFmtId="0" fontId="41" fillId="0" borderId="0" xfId="1" applyFont="1" applyAlignment="1">
      <alignment horizontal="left" vertical="center"/>
    </xf>
    <xf numFmtId="0" fontId="41" fillId="0" borderId="1" xfId="1" applyFont="1" applyBorder="1">
      <alignment vertical="center"/>
    </xf>
    <xf numFmtId="0" fontId="2"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176" fontId="21" fillId="0" borderId="0" xfId="3" applyNumberFormat="1" applyFont="1" applyFill="1" applyBorder="1" applyAlignment="1">
      <alignment vertical="center" shrinkToFit="1"/>
    </xf>
    <xf numFmtId="0" fontId="21" fillId="0" borderId="0" xfId="0" applyFont="1">
      <alignment vertical="center"/>
    </xf>
    <xf numFmtId="176" fontId="21" fillId="0" borderId="0" xfId="3" applyNumberFormat="1" applyFont="1" applyFill="1" applyBorder="1" applyAlignment="1">
      <alignment horizontal="center" vertical="center" shrinkToFit="1"/>
    </xf>
    <xf numFmtId="0" fontId="21" fillId="0" borderId="0" xfId="0" applyFont="1" applyAlignment="1">
      <alignment horizontal="center" vertical="center"/>
    </xf>
    <xf numFmtId="0" fontId="46" fillId="0" borderId="0" xfId="1" applyFont="1" applyAlignment="1">
      <alignment horizontal="left" vertical="center"/>
    </xf>
    <xf numFmtId="177" fontId="12" fillId="0" borderId="39" xfId="1" applyNumberFormat="1" applyFont="1" applyBorder="1" applyProtection="1">
      <alignment vertical="center"/>
      <protection locked="0"/>
    </xf>
    <xf numFmtId="0" fontId="12" fillId="0" borderId="29" xfId="1" applyFont="1" applyBorder="1" applyAlignment="1" applyProtection="1">
      <alignment horizontal="right" vertical="center"/>
      <protection locked="0"/>
    </xf>
    <xf numFmtId="49" fontId="6" fillId="0" borderId="0" xfId="1" applyNumberFormat="1" applyFont="1" applyAlignment="1">
      <alignment horizontal="left" vertical="center"/>
    </xf>
    <xf numFmtId="0" fontId="47" fillId="0" borderId="0" xfId="0" applyFont="1">
      <alignment vertical="center"/>
    </xf>
    <xf numFmtId="0" fontId="48" fillId="2" borderId="0" xfId="0" applyFont="1" applyFill="1">
      <alignment vertical="center"/>
    </xf>
    <xf numFmtId="0" fontId="48" fillId="2" borderId="0" xfId="0" applyFont="1" applyFill="1" applyAlignment="1">
      <alignment horizontal="center" vertical="center"/>
    </xf>
    <xf numFmtId="0" fontId="48" fillId="0" borderId="0" xfId="0" applyFont="1">
      <alignment vertical="center"/>
    </xf>
    <xf numFmtId="0" fontId="13" fillId="0" borderId="0" xfId="1" applyFont="1">
      <alignment vertical="center"/>
    </xf>
    <xf numFmtId="0" fontId="6" fillId="0" borderId="0" xfId="1" applyFont="1" applyAlignment="1" applyProtection="1">
      <alignment horizontal="center" vertical="center"/>
      <protection locked="0"/>
    </xf>
    <xf numFmtId="0" fontId="13" fillId="0" borderId="0" xfId="1" applyFont="1" applyProtection="1">
      <alignment vertical="center"/>
      <protection locked="0"/>
    </xf>
    <xf numFmtId="0" fontId="45" fillId="2" borderId="0" xfId="0" applyFont="1" applyFill="1">
      <alignment vertical="center"/>
    </xf>
    <xf numFmtId="0" fontId="49" fillId="2" borderId="0" xfId="0" applyFont="1" applyFill="1">
      <alignment vertical="center"/>
    </xf>
    <xf numFmtId="0" fontId="45" fillId="0" borderId="0" xfId="0" applyFont="1" applyAlignment="1">
      <alignment horizontal="center" vertical="center"/>
    </xf>
    <xf numFmtId="0" fontId="2" fillId="3" borderId="0" xfId="0" applyFont="1" applyFill="1" applyProtection="1">
      <alignment vertical="center"/>
      <protection locked="0"/>
    </xf>
    <xf numFmtId="0" fontId="21" fillId="0" borderId="0" xfId="0" applyFont="1" applyProtection="1">
      <alignment vertical="center"/>
      <protection locked="0"/>
    </xf>
    <xf numFmtId="0" fontId="2" fillId="2" borderId="46" xfId="0" applyFont="1" applyFill="1" applyBorder="1">
      <alignment vertical="center"/>
    </xf>
    <xf numFmtId="0" fontId="2" fillId="2" borderId="38" xfId="0" applyFont="1" applyFill="1" applyBorder="1">
      <alignment vertical="center"/>
    </xf>
    <xf numFmtId="176" fontId="2" fillId="0" borderId="7" xfId="3" applyNumberFormat="1"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38" fontId="2" fillId="0" borderId="1" xfId="3" applyFont="1" applyFill="1" applyBorder="1" applyAlignment="1" applyProtection="1">
      <alignment vertical="center" shrinkToFit="1"/>
    </xf>
    <xf numFmtId="0" fontId="2" fillId="0" borderId="22" xfId="0" applyFont="1" applyBorder="1">
      <alignment vertical="center"/>
    </xf>
    <xf numFmtId="0" fontId="2" fillId="2" borderId="47" xfId="0" applyFont="1" applyFill="1" applyBorder="1">
      <alignment vertical="center"/>
    </xf>
    <xf numFmtId="0" fontId="46" fillId="0" borderId="0" xfId="1" applyFont="1">
      <alignment vertical="center"/>
    </xf>
    <xf numFmtId="0" fontId="34" fillId="0" borderId="0" xfId="1" applyFont="1">
      <alignment vertical="center"/>
    </xf>
    <xf numFmtId="0" fontId="52" fillId="0" borderId="0" xfId="1" applyFont="1">
      <alignment vertical="center"/>
    </xf>
    <xf numFmtId="0" fontId="9" fillId="2" borderId="0" xfId="1" applyFont="1" applyFill="1">
      <alignment vertical="center"/>
    </xf>
    <xf numFmtId="0" fontId="9" fillId="4" borderId="0" xfId="1" applyFont="1" applyFill="1" applyAlignment="1">
      <alignment horizontal="center" vertical="center"/>
    </xf>
    <xf numFmtId="0" fontId="39" fillId="0" borderId="0" xfId="1" applyFont="1" applyAlignment="1">
      <alignment horizontal="left" vertical="center"/>
    </xf>
    <xf numFmtId="0" fontId="53" fillId="0" borderId="0" xfId="1" applyFont="1" applyAlignment="1">
      <alignment horizontal="left" vertical="center"/>
    </xf>
    <xf numFmtId="0" fontId="54" fillId="0" borderId="0" xfId="1" applyFont="1" applyAlignment="1">
      <alignment horizontal="center" vertical="center"/>
    </xf>
    <xf numFmtId="0" fontId="12"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55" fillId="0" borderId="0" xfId="0" applyFont="1">
      <alignment vertical="center"/>
    </xf>
    <xf numFmtId="0" fontId="9" fillId="0" borderId="32" xfId="1" applyFont="1" applyBorder="1" applyAlignment="1" applyProtection="1">
      <alignment horizontal="center" vertical="center" shrinkToFit="1"/>
      <protection locked="0"/>
    </xf>
    <xf numFmtId="0" fontId="9"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8" xfId="0" applyFont="1" applyFill="1" applyBorder="1">
      <alignment vertical="center"/>
    </xf>
    <xf numFmtId="0" fontId="2" fillId="2" borderId="33" xfId="0" applyFont="1" applyFill="1" applyBorder="1">
      <alignment vertical="center"/>
    </xf>
    <xf numFmtId="176" fontId="14" fillId="0" borderId="1" xfId="3" applyNumberFormat="1" applyFont="1" applyFill="1" applyBorder="1" applyAlignment="1">
      <alignment vertical="center" shrinkToFit="1"/>
    </xf>
    <xf numFmtId="0" fontId="14" fillId="2" borderId="22" xfId="0" applyFont="1" applyFill="1" applyBorder="1" applyAlignment="1">
      <alignment horizontal="center" vertical="center"/>
    </xf>
    <xf numFmtId="0" fontId="57" fillId="0" borderId="0" xfId="1" applyFont="1" applyAlignment="1">
      <alignment horizontal="left" vertical="center"/>
    </xf>
    <xf numFmtId="0" fontId="58" fillId="0" borderId="0" xfId="1" applyFont="1">
      <alignment vertical="center"/>
    </xf>
    <xf numFmtId="2" fontId="12" fillId="0" borderId="29" xfId="4" applyNumberFormat="1" applyFont="1" applyBorder="1" applyProtection="1">
      <alignment vertical="center"/>
      <protection locked="0"/>
    </xf>
    <xf numFmtId="176" fontId="9" fillId="0" borderId="0" xfId="3" applyNumberFormat="1" applyFont="1" applyFill="1" applyBorder="1" applyAlignment="1" applyProtection="1">
      <alignment vertical="center"/>
      <protection locked="0"/>
    </xf>
    <xf numFmtId="0" fontId="12" fillId="0" borderId="0" xfId="1" applyFont="1" applyAlignment="1">
      <alignment horizontal="left" vertical="center"/>
    </xf>
    <xf numFmtId="49" fontId="12" fillId="0" borderId="0" xfId="1" applyNumberFormat="1" applyFont="1" applyAlignment="1">
      <alignment horizontal="center" vertical="center"/>
    </xf>
    <xf numFmtId="0" fontId="61" fillId="0" borderId="0" xfId="1" applyFont="1" applyAlignment="1">
      <alignment horizontal="left" vertical="center"/>
    </xf>
    <xf numFmtId="0" fontId="12" fillId="0" borderId="0" xfId="1" applyFont="1" applyAlignment="1">
      <alignment horizontal="center" vertical="center"/>
    </xf>
    <xf numFmtId="0" fontId="61" fillId="0" borderId="0" xfId="1" applyFont="1">
      <alignmen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21" fillId="2" borderId="13" xfId="0" applyFont="1" applyFill="1" applyBorder="1" applyAlignment="1">
      <alignment horizontal="center" vertical="center"/>
    </xf>
    <xf numFmtId="0" fontId="12" fillId="0" borderId="0" xfId="4" applyNumberFormat="1" applyFont="1" applyBorder="1" applyProtection="1">
      <alignment vertical="center"/>
      <protection locked="0"/>
    </xf>
    <xf numFmtId="0" fontId="12" fillId="4" borderId="0" xfId="1" applyFont="1" applyFill="1">
      <alignment vertical="center"/>
    </xf>
    <xf numFmtId="0" fontId="62" fillId="0" borderId="0" xfId="1" applyFont="1" applyAlignment="1">
      <alignment horizontal="left" vertical="center"/>
    </xf>
    <xf numFmtId="0" fontId="62" fillId="0" borderId="0" xfId="1" applyFont="1">
      <alignment vertical="center"/>
    </xf>
    <xf numFmtId="0" fontId="62" fillId="0" borderId="0" xfId="1" applyFont="1" applyAlignment="1">
      <alignment horizontal="center" vertical="center"/>
    </xf>
    <xf numFmtId="0" fontId="62" fillId="2" borderId="0" xfId="1" applyFont="1" applyFill="1" applyAlignment="1">
      <alignment horizontal="center" vertical="center"/>
    </xf>
    <xf numFmtId="176" fontId="62" fillId="2" borderId="0" xfId="2" applyNumberFormat="1" applyFont="1" applyFill="1" applyBorder="1" applyAlignment="1" applyProtection="1">
      <alignment horizontal="center" vertical="center"/>
      <protection locked="0"/>
    </xf>
    <xf numFmtId="0" fontId="62" fillId="2" borderId="0" xfId="1" applyFont="1" applyFill="1" applyAlignment="1">
      <alignment horizontal="left" vertical="center"/>
    </xf>
    <xf numFmtId="0" fontId="62" fillId="2" borderId="0" xfId="1" applyFont="1" applyFill="1">
      <alignment vertical="center"/>
    </xf>
    <xf numFmtId="176" fontId="9" fillId="0" borderId="0" xfId="2" applyNumberFormat="1" applyFont="1" applyFill="1" applyBorder="1" applyAlignment="1">
      <alignment horizontal="center" vertical="center"/>
    </xf>
    <xf numFmtId="176" fontId="10" fillId="0"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176" fontId="59"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63" fillId="0" borderId="0" xfId="1" applyFont="1" applyAlignment="1">
      <alignment horizontal="left" vertical="center"/>
    </xf>
    <xf numFmtId="0" fontId="57" fillId="0" borderId="0" xfId="1" applyFont="1" applyAlignment="1">
      <alignment horizontal="center" vertical="center"/>
    </xf>
    <xf numFmtId="0" fontId="66" fillId="2" borderId="21" xfId="0" applyFont="1" applyFill="1" applyBorder="1" applyAlignment="1">
      <alignment horizontal="center" vertical="center"/>
    </xf>
    <xf numFmtId="0" fontId="66" fillId="2" borderId="24" xfId="0" applyFont="1" applyFill="1" applyBorder="1" applyAlignment="1">
      <alignment horizontal="center" vertical="center"/>
    </xf>
    <xf numFmtId="0" fontId="9" fillId="0" borderId="0" xfId="1" applyFont="1" applyAlignment="1">
      <alignment horizontal="center" vertical="center"/>
    </xf>
    <xf numFmtId="0" fontId="11" fillId="3" borderId="0" xfId="0" applyFont="1" applyFill="1" applyAlignment="1" applyProtection="1">
      <alignment vertical="center" shrinkToFit="1"/>
      <protection locked="0"/>
    </xf>
    <xf numFmtId="0" fontId="19" fillId="0" borderId="0" xfId="0" applyFont="1" applyAlignment="1"/>
    <xf numFmtId="0" fontId="9" fillId="0" borderId="0" xfId="1" applyFont="1" applyAlignment="1">
      <alignment horizontal="left" vertical="center"/>
    </xf>
    <xf numFmtId="0" fontId="9" fillId="0" borderId="0" xfId="1" applyFont="1" applyAlignment="1">
      <alignment horizontal="center" vertical="center"/>
    </xf>
    <xf numFmtId="0" fontId="12" fillId="0" borderId="0" xfId="1" applyFont="1" applyBorder="1">
      <alignment vertical="center"/>
    </xf>
    <xf numFmtId="0" fontId="61" fillId="0" borderId="0" xfId="1" applyFont="1" applyBorder="1">
      <alignment vertical="center"/>
    </xf>
    <xf numFmtId="0" fontId="12" fillId="0" borderId="0"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39" fillId="0" borderId="0" xfId="1" applyFont="1" applyAlignment="1">
      <alignment horizontal="center" vertical="center"/>
    </xf>
    <xf numFmtId="0" fontId="39" fillId="0" borderId="0" xfId="1" applyFont="1" applyAlignment="1">
      <alignment horizontal="center" vertical="center"/>
    </xf>
    <xf numFmtId="0" fontId="68" fillId="0" borderId="0" xfId="1" applyFont="1" applyAlignment="1">
      <alignment horizontal="left" vertical="center"/>
    </xf>
    <xf numFmtId="0" fontId="69" fillId="0" borderId="0" xfId="1" applyFont="1" applyAlignment="1">
      <alignment horizontal="left" vertical="center"/>
    </xf>
    <xf numFmtId="38" fontId="12" fillId="0" borderId="39" xfId="3" applyFont="1" applyBorder="1" applyProtection="1">
      <alignment vertical="center"/>
      <protection locked="0"/>
    </xf>
    <xf numFmtId="38" fontId="9" fillId="0" borderId="33" xfId="3" applyFont="1" applyBorder="1" applyAlignment="1" applyProtection="1">
      <alignment horizontal="center" vertical="center"/>
      <protection locked="0"/>
    </xf>
    <xf numFmtId="180" fontId="9" fillId="0" borderId="34" xfId="1" applyNumberFormat="1" applyFont="1" applyBorder="1" applyAlignment="1" applyProtection="1">
      <alignment horizontal="center" vertical="center"/>
      <protection locked="0"/>
    </xf>
    <xf numFmtId="38" fontId="9" fillId="0" borderId="34" xfId="3" applyFont="1" applyBorder="1" applyAlignment="1" applyProtection="1">
      <alignment horizontal="center" vertical="center"/>
      <protection locked="0"/>
    </xf>
    <xf numFmtId="0" fontId="70" fillId="0" borderId="0" xfId="1" applyFont="1">
      <alignment vertical="center"/>
    </xf>
    <xf numFmtId="176" fontId="9" fillId="0" borderId="0" xfId="2" applyNumberFormat="1" applyFont="1" applyFill="1" applyBorder="1" applyAlignment="1" applyProtection="1">
      <alignment vertical="center"/>
      <protection locked="0"/>
    </xf>
    <xf numFmtId="0" fontId="9" fillId="0" borderId="0" xfId="1" applyFont="1" applyAlignment="1">
      <alignment horizontal="left" vertical="center"/>
    </xf>
    <xf numFmtId="0" fontId="72"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left" vertical="center"/>
    </xf>
    <xf numFmtId="0" fontId="9" fillId="0" borderId="0" xfId="1" applyFont="1" applyAlignment="1">
      <alignment horizontal="left" vertical="center"/>
    </xf>
    <xf numFmtId="0" fontId="9" fillId="0" borderId="0" xfId="1" applyFont="1" applyAlignment="1">
      <alignment horizontal="center" vertical="center"/>
    </xf>
    <xf numFmtId="0" fontId="10" fillId="0" borderId="0" xfId="1" applyFont="1" applyAlignment="1">
      <alignment horizontal="center" vertical="center"/>
    </xf>
    <xf numFmtId="0" fontId="12" fillId="0" borderId="34" xfId="1" applyFont="1" applyBorder="1" applyProtection="1">
      <alignment vertical="center"/>
      <protection locked="0"/>
    </xf>
    <xf numFmtId="0" fontId="12" fillId="0" borderId="30" xfId="1" applyFont="1" applyBorder="1" applyProtection="1">
      <alignment vertical="center"/>
      <protection locked="0"/>
    </xf>
    <xf numFmtId="0" fontId="9" fillId="0" borderId="7" xfId="1" applyFont="1" applyBorder="1" applyAlignment="1">
      <alignment horizontal="center" vertical="center"/>
    </xf>
    <xf numFmtId="0" fontId="9" fillId="0" borderId="19"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41" fillId="0" borderId="0" xfId="1" applyFont="1" applyAlignment="1">
      <alignment horizontal="left" vertical="center"/>
    </xf>
    <xf numFmtId="0" fontId="41" fillId="0" borderId="0" xfId="1" applyFont="1" applyAlignment="1">
      <alignment horizontal="center" vertical="center"/>
    </xf>
    <xf numFmtId="0" fontId="2" fillId="2" borderId="0" xfId="0" applyFont="1" applyFill="1" applyAlignment="1">
      <alignment horizontal="center" vertical="center"/>
    </xf>
    <xf numFmtId="0" fontId="9" fillId="0" borderId="7" xfId="1" applyFont="1" applyBorder="1" applyAlignment="1">
      <alignment vertical="center"/>
    </xf>
    <xf numFmtId="0" fontId="12" fillId="0" borderId="29" xfId="1" applyFont="1" applyBorder="1" applyProtection="1">
      <alignment vertical="center"/>
      <protection locked="0"/>
    </xf>
    <xf numFmtId="0" fontId="13" fillId="0" borderId="29" xfId="1" applyFont="1" applyBorder="1">
      <alignment vertical="center"/>
    </xf>
    <xf numFmtId="0" fontId="12" fillId="0" borderId="30" xfId="1" applyFont="1" applyBorder="1" applyAlignment="1" applyProtection="1">
      <alignment horizontal="right" vertical="center"/>
      <protection locked="0"/>
    </xf>
    <xf numFmtId="0" fontId="12" fillId="0" borderId="0" xfId="1" applyFont="1" applyBorder="1" applyProtection="1">
      <alignment vertical="center"/>
      <protection locked="0"/>
    </xf>
    <xf numFmtId="177" fontId="12" fillId="0" borderId="0" xfId="1" applyNumberFormat="1" applyFont="1" applyBorder="1" applyProtection="1">
      <alignment vertical="center"/>
      <protection locked="0"/>
    </xf>
    <xf numFmtId="177" fontId="12" fillId="0" borderId="3" xfId="1" applyNumberFormat="1" applyFont="1" applyBorder="1" applyProtection="1">
      <alignment vertical="center"/>
      <protection locked="0"/>
    </xf>
    <xf numFmtId="0" fontId="2" fillId="0" borderId="0" xfId="0" applyFont="1" applyAlignment="1">
      <alignment vertical="center"/>
    </xf>
    <xf numFmtId="0" fontId="74" fillId="2" borderId="0" xfId="0" applyFont="1" applyFill="1">
      <alignment vertical="center"/>
    </xf>
    <xf numFmtId="177" fontId="12" fillId="0" borderId="29" xfId="1" applyNumberFormat="1" applyFont="1" applyBorder="1" applyProtection="1">
      <alignment vertical="center"/>
      <protection locked="0"/>
    </xf>
    <xf numFmtId="0" fontId="2" fillId="0" borderId="0" xfId="0" applyFont="1" applyFill="1" applyBorder="1" applyAlignment="1" applyProtection="1">
      <alignment horizontal="center" vertical="center" shrinkToFit="1"/>
      <protection locked="0"/>
    </xf>
    <xf numFmtId="0" fontId="2" fillId="0" borderId="0" xfId="0" applyFont="1" applyFill="1" applyAlignment="1" applyProtection="1">
      <alignment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3" fillId="2" borderId="0" xfId="0" applyFont="1" applyFill="1" applyAlignment="1">
      <alignment vertical="center"/>
    </xf>
    <xf numFmtId="0" fontId="2" fillId="2" borderId="17" xfId="0" applyFont="1" applyFill="1" applyBorder="1">
      <alignment vertical="center"/>
    </xf>
    <xf numFmtId="176" fontId="14" fillId="0" borderId="5" xfId="3" applyNumberFormat="1" applyFont="1" applyFill="1" applyBorder="1" applyAlignment="1">
      <alignment vertical="center" shrinkToFit="1"/>
    </xf>
    <xf numFmtId="0" fontId="14" fillId="2" borderId="21" xfId="0" applyFont="1" applyFill="1" applyBorder="1" applyAlignment="1">
      <alignment horizontal="center" vertical="center"/>
    </xf>
    <xf numFmtId="0" fontId="9" fillId="2" borderId="0" xfId="1" applyFont="1" applyFill="1" applyAlignment="1">
      <alignment horizontal="left" vertical="center"/>
    </xf>
    <xf numFmtId="0" fontId="9" fillId="0" borderId="0" xfId="1" applyFont="1" applyFill="1" applyAlignment="1">
      <alignment horizontal="left" vertical="center"/>
    </xf>
    <xf numFmtId="0" fontId="76" fillId="0" borderId="0" xfId="1" applyFont="1" applyAlignment="1">
      <alignment horizontal="left" vertical="center"/>
    </xf>
    <xf numFmtId="0" fontId="22" fillId="0" borderId="0" xfId="1" applyFont="1">
      <alignment vertical="center"/>
    </xf>
    <xf numFmtId="0" fontId="58" fillId="0" borderId="0" xfId="1" applyFont="1" applyFill="1" applyAlignment="1">
      <alignment horizontal="left" vertical="center"/>
    </xf>
    <xf numFmtId="0" fontId="9" fillId="0" borderId="0" xfId="1" applyFont="1" applyAlignment="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xf>
    <xf numFmtId="0" fontId="2" fillId="2" borderId="28" xfId="0" applyFont="1" applyFill="1" applyBorder="1" applyAlignment="1">
      <alignment vertical="center"/>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9" fillId="0" borderId="0" xfId="1" applyFont="1" applyAlignment="1">
      <alignment horizontal="left" vertical="center"/>
    </xf>
    <xf numFmtId="0" fontId="77" fillId="0" borderId="0" xfId="1" applyFont="1" applyFill="1">
      <alignment vertical="center"/>
    </xf>
    <xf numFmtId="40" fontId="0" fillId="6" borderId="41" xfId="0" applyNumberFormat="1" applyFill="1" applyBorder="1" applyAlignment="1">
      <alignment vertical="center" shrinkToFit="1"/>
    </xf>
    <xf numFmtId="0" fontId="78" fillId="0" borderId="0" xfId="1" applyFont="1" applyFill="1">
      <alignment vertical="center"/>
    </xf>
    <xf numFmtId="0" fontId="12" fillId="0" borderId="0" xfId="1" applyFont="1" applyAlignment="1"/>
    <xf numFmtId="0" fontId="12" fillId="0" borderId="0" xfId="1" applyFont="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xf>
    <xf numFmtId="0" fontId="9" fillId="0" borderId="0" xfId="1" applyFont="1" applyAlignment="1">
      <alignment horizontal="left" vertical="center"/>
    </xf>
    <xf numFmtId="0" fontId="2" fillId="0" borderId="0" xfId="0" applyFont="1" applyAlignment="1">
      <alignment vertical="center" wrapText="1"/>
    </xf>
    <xf numFmtId="0" fontId="80" fillId="0" borderId="0" xfId="1" applyFont="1" applyAlignment="1">
      <alignment horizontal="left" vertical="center"/>
    </xf>
    <xf numFmtId="0" fontId="80" fillId="0" borderId="0" xfId="1" applyFont="1">
      <alignment vertical="center"/>
    </xf>
    <xf numFmtId="0" fontId="80" fillId="0" borderId="0" xfId="1" applyFont="1" applyAlignment="1">
      <alignment horizontal="center" vertical="center"/>
    </xf>
    <xf numFmtId="49" fontId="80" fillId="0" borderId="0" xfId="1" applyNumberFormat="1" applyFont="1" applyAlignment="1">
      <alignment horizontal="center" vertical="center"/>
    </xf>
    <xf numFmtId="0" fontId="0" fillId="0" borderId="41" xfId="0" applyNumberFormat="1" applyBorder="1" applyAlignment="1">
      <alignment vertical="center" shrinkToFit="1"/>
    </xf>
    <xf numFmtId="0" fontId="0" fillId="6" borderId="41" xfId="0" applyNumberFormat="1" applyFill="1" applyBorder="1" applyAlignment="1">
      <alignment vertical="center" shrinkToFit="1"/>
    </xf>
    <xf numFmtId="0" fontId="0" fillId="0" borderId="0" xfId="0" applyNumberFormat="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9" fillId="0" borderId="7" xfId="1" applyFont="1" applyBorder="1" applyAlignment="1">
      <alignment horizontal="center" vertical="center"/>
    </xf>
    <xf numFmtId="0" fontId="12" fillId="0" borderId="1" xfId="1" applyFont="1" applyBorder="1" applyProtection="1">
      <alignment vertical="center"/>
      <protection locked="0"/>
    </xf>
    <xf numFmtId="38" fontId="12" fillId="0" borderId="32" xfId="1" applyNumberFormat="1" applyFont="1" applyBorder="1" applyProtection="1">
      <alignment vertical="center"/>
      <protection locked="0"/>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1" fillId="0" borderId="18" xfId="0" applyFont="1" applyBorder="1" applyAlignment="1">
      <alignment vertical="center"/>
    </xf>
    <xf numFmtId="0" fontId="21" fillId="0" borderId="7" xfId="0" applyFont="1" applyBorder="1" applyAlignment="1">
      <alignment vertical="center"/>
    </xf>
    <xf numFmtId="0" fontId="22" fillId="0" borderId="0" xfId="1" applyFont="1" applyAlignment="1">
      <alignment horizontal="left" vertical="center"/>
    </xf>
    <xf numFmtId="0" fontId="12" fillId="0" borderId="0" xfId="1" applyFont="1" applyBorder="1" applyAlignment="1" applyProtection="1">
      <alignment horizontal="right" vertical="center"/>
      <protection locked="0"/>
    </xf>
    <xf numFmtId="0" fontId="12" fillId="0" borderId="3" xfId="1" applyFont="1" applyBorder="1" applyProtection="1">
      <alignment vertical="center"/>
      <protection locked="0"/>
    </xf>
    <xf numFmtId="0" fontId="82" fillId="2" borderId="0" xfId="0" applyFont="1" applyFill="1">
      <alignment vertical="center"/>
    </xf>
    <xf numFmtId="183" fontId="12" fillId="0" borderId="31" xfId="1" applyNumberFormat="1" applyFont="1" applyBorder="1" applyProtection="1">
      <alignment vertical="center"/>
      <protection locked="0"/>
    </xf>
    <xf numFmtId="183" fontId="12" fillId="0" borderId="39" xfId="1" applyNumberFormat="1" applyFont="1" applyBorder="1" applyProtection="1">
      <alignment vertical="center"/>
      <protection locked="0"/>
    </xf>
    <xf numFmtId="182" fontId="12" fillId="0" borderId="0" xfId="1" applyNumberFormat="1" applyFont="1">
      <alignment vertical="center"/>
    </xf>
    <xf numFmtId="0" fontId="3" fillId="2" borderId="12" xfId="0" applyFont="1" applyFill="1" applyBorder="1" applyAlignment="1">
      <alignment vertical="center"/>
    </xf>
    <xf numFmtId="0" fontId="9" fillId="0" borderId="0" xfId="1" applyFont="1" applyAlignment="1">
      <alignment horizontal="center" vertical="center"/>
    </xf>
    <xf numFmtId="0" fontId="39" fillId="0" borderId="0" xfId="1" applyFont="1" applyAlignment="1">
      <alignment horizontal="center" vertical="center"/>
    </xf>
    <xf numFmtId="176" fontId="0" fillId="6" borderId="41" xfId="0" applyNumberFormat="1" applyFill="1" applyBorder="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39" fillId="0" borderId="0" xfId="1" applyFont="1" applyAlignment="1">
      <alignment horizontal="center" vertical="center"/>
    </xf>
    <xf numFmtId="0" fontId="9" fillId="0" borderId="0" xfId="1" applyFont="1" applyAlignment="1">
      <alignment horizontal="left"/>
    </xf>
    <xf numFmtId="0" fontId="87" fillId="2" borderId="0" xfId="0" applyFont="1" applyFill="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0" fontId="0" fillId="0" borderId="0" xfId="0" applyFill="1" applyAlignment="1">
      <alignment vertical="center" shrinkToFit="1"/>
    </xf>
    <xf numFmtId="0" fontId="39" fillId="0" borderId="0" xfId="1" applyFont="1" applyAlignment="1">
      <alignment horizontal="center" vertical="center"/>
    </xf>
    <xf numFmtId="0" fontId="39" fillId="0" borderId="0" xfId="1" applyFont="1" applyAlignment="1">
      <alignment horizontal="left" vertical="top"/>
    </xf>
    <xf numFmtId="0" fontId="9" fillId="0" borderId="0" xfId="1" applyFont="1" applyAlignment="1">
      <alignment horizontal="center" vertical="top"/>
    </xf>
    <xf numFmtId="38" fontId="9" fillId="0" borderId="0" xfId="3" applyFont="1" applyFill="1" applyBorder="1" applyAlignment="1" applyProtection="1">
      <alignment horizontal="center" vertical="top"/>
      <protection locked="0"/>
    </xf>
    <xf numFmtId="0" fontId="72" fillId="0" borderId="0" xfId="1" applyFont="1" applyAlignment="1">
      <alignment vertical="top"/>
    </xf>
    <xf numFmtId="0" fontId="88" fillId="0" borderId="0" xfId="1" applyFont="1" applyAlignment="1">
      <alignment horizontal="left" vertical="top"/>
    </xf>
    <xf numFmtId="0" fontId="10" fillId="0" borderId="0" xfId="1" applyFont="1" applyAlignment="1">
      <alignment vertical="top"/>
    </xf>
    <xf numFmtId="0" fontId="12" fillId="0" borderId="0" xfId="1" applyFont="1" applyAlignment="1">
      <alignment vertical="top"/>
    </xf>
    <xf numFmtId="0" fontId="89" fillId="0" borderId="0" xfId="1" applyFont="1">
      <alignment vertical="center"/>
    </xf>
    <xf numFmtId="0" fontId="89" fillId="0" borderId="0" xfId="1" applyFont="1" applyAlignment="1" applyProtection="1">
      <alignment horizontal="center" vertical="center"/>
      <protection locked="0"/>
    </xf>
    <xf numFmtId="0" fontId="46" fillId="0" borderId="52" xfId="1" applyFont="1" applyBorder="1" applyAlignment="1">
      <alignment horizontal="center" vertical="center"/>
    </xf>
    <xf numFmtId="0" fontId="46" fillId="0" borderId="52" xfId="1" applyFont="1" applyBorder="1">
      <alignment vertical="center"/>
    </xf>
    <xf numFmtId="0" fontId="89" fillId="0" borderId="52" xfId="1" applyFont="1" applyBorder="1" applyAlignment="1">
      <alignment horizontal="center" vertical="center"/>
    </xf>
    <xf numFmtId="0" fontId="89" fillId="0" borderId="52" xfId="1" applyFont="1" applyBorder="1" applyAlignment="1">
      <alignment horizontal="left" vertical="center"/>
    </xf>
    <xf numFmtId="0" fontId="89" fillId="0" borderId="52" xfId="1" applyFont="1" applyBorder="1">
      <alignment vertical="center"/>
    </xf>
    <xf numFmtId="0" fontId="12" fillId="0" borderId="52" xfId="1" applyFont="1" applyBorder="1">
      <alignment vertical="center"/>
    </xf>
    <xf numFmtId="0" fontId="89" fillId="0" borderId="52" xfId="1" applyFont="1" applyBorder="1" applyAlignment="1">
      <alignment vertical="center" textRotation="255"/>
    </xf>
    <xf numFmtId="0" fontId="39" fillId="0" borderId="52" xfId="1" applyFont="1" applyBorder="1" applyAlignment="1">
      <alignment horizontal="left" vertical="center"/>
    </xf>
    <xf numFmtId="0" fontId="46" fillId="0" borderId="52" xfId="1" applyFont="1" applyBorder="1" applyProtection="1">
      <alignment vertical="center"/>
      <protection locked="0"/>
    </xf>
    <xf numFmtId="38" fontId="39" fillId="0" borderId="0" xfId="3" applyFont="1" applyFill="1" applyBorder="1" applyAlignment="1" applyProtection="1">
      <alignment horizontal="left" vertical="center"/>
    </xf>
    <xf numFmtId="38" fontId="90" fillId="0" borderId="0" xfId="3" applyFont="1" applyFill="1" applyBorder="1" applyAlignment="1" applyProtection="1">
      <alignment horizontal="left" vertical="center"/>
    </xf>
    <xf numFmtId="176" fontId="90" fillId="0" borderId="0" xfId="2" applyNumberFormat="1" applyFont="1" applyFill="1" applyBorder="1" applyAlignment="1" applyProtection="1">
      <alignment horizontal="left" vertical="center"/>
    </xf>
    <xf numFmtId="0" fontId="91" fillId="0" borderId="0" xfId="1" applyFont="1" applyAlignment="1">
      <alignment horizontal="left" vertical="center"/>
    </xf>
    <xf numFmtId="0" fontId="6" fillId="0" borderId="52" xfId="1" applyFont="1" applyBorder="1">
      <alignment vertical="center"/>
    </xf>
    <xf numFmtId="0" fontId="39" fillId="0" borderId="0" xfId="1" applyFont="1" applyAlignment="1" applyProtection="1">
      <alignment horizontal="left" vertical="center"/>
    </xf>
    <xf numFmtId="0" fontId="46" fillId="0" borderId="0" xfId="1" applyFont="1" applyProtection="1">
      <alignment vertical="center"/>
    </xf>
    <xf numFmtId="0" fontId="46" fillId="0" borderId="52" xfId="1" applyFont="1" applyBorder="1" applyAlignment="1" applyProtection="1">
      <alignment horizontal="center" vertical="center"/>
    </xf>
    <xf numFmtId="0" fontId="46" fillId="0" borderId="52" xfId="1" applyFont="1" applyBorder="1" applyAlignment="1" applyProtection="1">
      <alignment horizontal="left" vertical="center"/>
    </xf>
    <xf numFmtId="0" fontId="46" fillId="0" borderId="52" xfId="1" applyFont="1" applyBorder="1" applyProtection="1">
      <alignment vertical="center"/>
    </xf>
    <xf numFmtId="0" fontId="24" fillId="0" borderId="52" xfId="1" applyFont="1" applyBorder="1" applyAlignment="1" applyProtection="1">
      <alignment vertical="center" textRotation="255"/>
    </xf>
    <xf numFmtId="0" fontId="39" fillId="0" borderId="52" xfId="1" applyFont="1" applyBorder="1" applyAlignment="1" applyProtection="1">
      <alignment horizontal="left" vertical="center"/>
    </xf>
    <xf numFmtId="0" fontId="12" fillId="0" borderId="52" xfId="1" applyFont="1" applyBorder="1" applyProtection="1">
      <alignment vertical="center"/>
    </xf>
    <xf numFmtId="38" fontId="90" fillId="0" borderId="0" xfId="3" applyFont="1" applyFill="1" applyBorder="1" applyAlignment="1" applyProtection="1">
      <alignment horizontal="center" vertical="center"/>
    </xf>
    <xf numFmtId="0" fontId="90" fillId="0" borderId="0" xfId="1" applyFont="1" applyAlignment="1" applyProtection="1">
      <alignment horizontal="center" vertical="center"/>
    </xf>
    <xf numFmtId="0" fontId="90" fillId="0" borderId="0" xfId="1" applyFont="1" applyProtection="1">
      <alignment vertical="center"/>
    </xf>
    <xf numFmtId="0" fontId="90" fillId="0" borderId="0" xfId="1" applyFont="1" applyAlignment="1" applyProtection="1">
      <alignment horizontal="left" vertical="center"/>
    </xf>
    <xf numFmtId="176" fontId="90" fillId="0" borderId="0" xfId="2" applyNumberFormat="1" applyFont="1" applyFill="1" applyBorder="1" applyAlignment="1" applyProtection="1">
      <alignment horizontal="center" vertical="center"/>
    </xf>
    <xf numFmtId="176" fontId="2" fillId="0" borderId="0" xfId="0" applyNumberFormat="1" applyFont="1" applyProtection="1">
      <alignment vertical="center"/>
      <protection locked="0"/>
    </xf>
    <xf numFmtId="38" fontId="2" fillId="0" borderId="0" xfId="0" applyNumberFormat="1" applyFont="1" applyProtection="1">
      <alignment vertical="center"/>
      <protection locked="0"/>
    </xf>
    <xf numFmtId="0" fontId="9" fillId="0" borderId="0" xfId="1" applyFont="1" applyAlignment="1">
      <alignment horizontal="center" vertical="center"/>
    </xf>
    <xf numFmtId="0" fontId="9" fillId="0" borderId="0" xfId="1" applyFont="1" applyAlignment="1">
      <alignment horizontal="left" vertical="center"/>
    </xf>
    <xf numFmtId="0" fontId="2" fillId="2" borderId="0" xfId="0" applyFont="1" applyFill="1" applyAlignment="1">
      <alignment horizontal="center" vertical="center"/>
    </xf>
    <xf numFmtId="0" fontId="2" fillId="2" borderId="3" xfId="0" applyFont="1" applyFill="1" applyBorder="1">
      <alignment vertical="center"/>
    </xf>
    <xf numFmtId="0" fontId="2" fillId="2" borderId="23" xfId="0" applyFont="1" applyFill="1" applyBorder="1">
      <alignment vertical="center"/>
    </xf>
    <xf numFmtId="0" fontId="51" fillId="2" borderId="0" xfId="0" applyFont="1" applyFill="1" applyBorder="1" applyAlignment="1">
      <alignment vertical="center"/>
    </xf>
    <xf numFmtId="0" fontId="19" fillId="2" borderId="0" xfId="0" applyFont="1" applyFill="1" applyBorder="1">
      <alignment vertical="center"/>
    </xf>
    <xf numFmtId="0" fontId="19" fillId="2" borderId="0" xfId="0" applyFont="1" applyFill="1" applyBorder="1" applyAlignment="1">
      <alignment horizontal="center" vertical="center"/>
    </xf>
    <xf numFmtId="0" fontId="14"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14" fillId="2" borderId="45" xfId="0" applyFont="1" applyFill="1" applyBorder="1">
      <alignment vertical="center"/>
    </xf>
    <xf numFmtId="0" fontId="2" fillId="2" borderId="46" xfId="0" applyFont="1" applyFill="1" applyBorder="1" applyAlignment="1">
      <alignment vertical="center"/>
    </xf>
    <xf numFmtId="0" fontId="2" fillId="2" borderId="37" xfId="0" applyFont="1" applyFill="1" applyBorder="1" applyAlignment="1">
      <alignment vertical="center"/>
    </xf>
    <xf numFmtId="0" fontId="93" fillId="0" borderId="0" xfId="0" applyFont="1" applyProtection="1">
      <alignment vertical="center"/>
      <protection locked="0"/>
    </xf>
    <xf numFmtId="0" fontId="14" fillId="2" borderId="0" xfId="0" applyFont="1" applyFill="1" applyAlignment="1">
      <alignment horizontal="center" vertical="center"/>
    </xf>
    <xf numFmtId="0" fontId="2" fillId="0" borderId="0" xfId="0" applyFont="1" applyAlignment="1">
      <alignment horizontal="left" vertical="center"/>
    </xf>
    <xf numFmtId="0" fontId="2" fillId="2" borderId="12" xfId="0" applyFont="1" applyFill="1" applyBorder="1" applyAlignment="1">
      <alignment horizontal="center" vertical="center"/>
    </xf>
    <xf numFmtId="0" fontId="2" fillId="0" borderId="12" xfId="0" applyFont="1" applyFill="1" applyBorder="1" applyAlignment="1">
      <alignment horizontal="center" vertical="center"/>
    </xf>
    <xf numFmtId="0" fontId="97" fillId="2" borderId="0" xfId="0" applyFont="1" applyFill="1">
      <alignment vertical="center"/>
    </xf>
    <xf numFmtId="0" fontId="2" fillId="2" borderId="53" xfId="0" applyFont="1" applyFill="1" applyBorder="1">
      <alignment vertical="center"/>
    </xf>
    <xf numFmtId="0" fontId="14" fillId="0" borderId="16" xfId="0" applyFont="1" applyFill="1" applyBorder="1">
      <alignment vertical="center"/>
    </xf>
    <xf numFmtId="0" fontId="2" fillId="0" borderId="12" xfId="0" applyFont="1" applyFill="1" applyBorder="1">
      <alignment vertical="center"/>
    </xf>
    <xf numFmtId="38" fontId="2" fillId="0" borderId="12" xfId="3" applyFont="1" applyFill="1" applyBorder="1" applyAlignment="1" applyProtection="1">
      <alignment horizontal="right" vertical="center" shrinkToFit="1"/>
      <protection locked="0"/>
    </xf>
    <xf numFmtId="0" fontId="2" fillId="0" borderId="13" xfId="0" applyFont="1" applyFill="1" applyBorder="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9" fillId="0" borderId="0" xfId="1" applyFont="1">
      <alignment vertical="center"/>
    </xf>
    <xf numFmtId="0" fontId="36" fillId="0" borderId="0" xfId="0" applyFont="1" applyAlignment="1">
      <alignment vertical="top"/>
    </xf>
    <xf numFmtId="0" fontId="11" fillId="0" borderId="29" xfId="0" applyFont="1" applyBorder="1" applyAlignment="1">
      <alignment horizontal="center" vertical="center" wrapText="1"/>
    </xf>
    <xf numFmtId="0" fontId="11" fillId="0" borderId="44" xfId="0" applyFont="1" applyBorder="1" applyAlignment="1">
      <alignment horizontal="left" vertical="center" wrapText="1"/>
    </xf>
    <xf numFmtId="0" fontId="11" fillId="0" borderId="42" xfId="0" applyFont="1" applyBorder="1" applyAlignment="1">
      <alignment horizontal="left" vertical="center" wrapText="1"/>
    </xf>
    <xf numFmtId="49" fontId="11" fillId="3" borderId="33"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43"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29" fillId="0" borderId="0" xfId="0" applyFont="1" applyAlignment="1">
      <alignment horizontal="left" vertical="center" wrapText="1"/>
    </xf>
    <xf numFmtId="0" fontId="29" fillId="0" borderId="40" xfId="0" applyFont="1" applyBorder="1" applyAlignment="1">
      <alignment horizontal="left" vertical="center" wrapText="1"/>
    </xf>
    <xf numFmtId="0" fontId="11" fillId="0" borderId="0" xfId="0" applyFont="1" applyAlignment="1">
      <alignment horizontal="left" vertical="center" wrapText="1" indent="2"/>
    </xf>
    <xf numFmtId="0" fontId="31" fillId="3" borderId="0" xfId="0" applyFont="1" applyFill="1" applyAlignment="1" applyProtection="1">
      <alignment horizontal="center" vertical="center" wrapText="1"/>
      <protection locked="0"/>
    </xf>
    <xf numFmtId="0" fontId="11" fillId="3" borderId="0" xfId="0" applyFont="1" applyFill="1" applyAlignment="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4"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28" fillId="0" borderId="0" xfId="0" applyFont="1" applyAlignment="1">
      <alignment horizontal="right" vertical="center"/>
    </xf>
    <xf numFmtId="0" fontId="28" fillId="0" borderId="40" xfId="0" applyFont="1" applyBorder="1" applyAlignment="1">
      <alignment horizontal="right" vertical="center"/>
    </xf>
    <xf numFmtId="0" fontId="11" fillId="0" borderId="0" xfId="0" applyFont="1" applyAlignment="1">
      <alignment vertical="center"/>
    </xf>
    <xf numFmtId="0" fontId="11" fillId="0" borderId="40" xfId="0" applyFont="1" applyBorder="1" applyAlignment="1">
      <alignment vertical="center"/>
    </xf>
    <xf numFmtId="0" fontId="28" fillId="0" borderId="34" xfId="0" applyFont="1" applyBorder="1" applyAlignment="1">
      <alignment horizontal="left" vertical="center" indent="2"/>
    </xf>
    <xf numFmtId="0" fontId="28" fillId="0" borderId="0" xfId="0" applyFont="1" applyAlignment="1">
      <alignment horizontal="left" vertical="center" indent="2"/>
    </xf>
    <xf numFmtId="0" fontId="28" fillId="0" borderId="40"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9" fillId="0" borderId="0" xfId="1" applyFont="1" applyAlignment="1">
      <alignment horizontal="center" vertical="center"/>
    </xf>
    <xf numFmtId="176" fontId="9" fillId="3" borderId="3"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7" fillId="4" borderId="12" xfId="1" applyFont="1" applyFill="1" applyBorder="1" applyAlignment="1">
      <alignment horizontal="center" vertical="center"/>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71"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0" fontId="39" fillId="0" borderId="0" xfId="1" applyFont="1" applyAlignment="1">
      <alignment horizontal="center"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0" fontId="9" fillId="0" borderId="3" xfId="1" applyFont="1" applyBorder="1" applyAlignment="1">
      <alignment horizontal="center" vertical="center" wrapText="1"/>
    </xf>
    <xf numFmtId="40" fontId="86" fillId="0" borderId="0" xfId="1" applyNumberFormat="1" applyFont="1" applyAlignment="1">
      <alignment horizontal="center" vertical="center"/>
    </xf>
    <xf numFmtId="0" fontId="9" fillId="0" borderId="0" xfId="1" applyFont="1" applyAlignment="1">
      <alignment horizontal="center" vertical="center" shrinkToFit="1"/>
    </xf>
    <xf numFmtId="0" fontId="9" fillId="5" borderId="17" xfId="0" applyFont="1" applyFill="1" applyBorder="1" applyAlignment="1" applyProtection="1">
      <alignment vertical="center"/>
      <protection locked="0"/>
    </xf>
    <xf numFmtId="0" fontId="9" fillId="5" borderId="35"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0" fontId="9" fillId="3" borderId="3" xfId="1" applyFont="1" applyFill="1" applyBorder="1" applyAlignment="1" applyProtection="1">
      <alignment horizontal="center" vertical="center"/>
      <protection locked="0"/>
    </xf>
    <xf numFmtId="0" fontId="12" fillId="0" borderId="1" xfId="1" applyFont="1" applyBorder="1" applyAlignment="1">
      <alignment horizontal="center"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38" fontId="9" fillId="4" borderId="17" xfId="3" applyFont="1" applyFill="1" applyBorder="1" applyAlignment="1" applyProtection="1">
      <alignment vertical="center"/>
    </xf>
    <xf numFmtId="38" fontId="9" fillId="4" borderId="5" xfId="3" applyFont="1" applyFill="1" applyBorder="1" applyAlignment="1" applyProtection="1">
      <alignment vertical="center"/>
    </xf>
    <xf numFmtId="176" fontId="9" fillId="4" borderId="3" xfId="2" applyNumberFormat="1" applyFont="1" applyFill="1" applyBorder="1" applyAlignment="1">
      <alignment horizontal="center" vertical="center"/>
    </xf>
    <xf numFmtId="0" fontId="9" fillId="0" borderId="3" xfId="1" applyFont="1" applyBorder="1" applyAlignment="1">
      <alignment horizontal="center" vertical="center"/>
    </xf>
    <xf numFmtId="38" fontId="9" fillId="3" borderId="3" xfId="2" applyNumberFormat="1" applyFont="1" applyFill="1" applyBorder="1" applyAlignment="1" applyProtection="1">
      <alignment horizontal="center" vertical="center"/>
      <protection locked="0"/>
    </xf>
    <xf numFmtId="38" fontId="9" fillId="4" borderId="3" xfId="2" applyNumberFormat="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9" fillId="0" borderId="1" xfId="1" applyFont="1" applyBorder="1" applyAlignment="1">
      <alignment horizontal="center" vertical="center"/>
    </xf>
    <xf numFmtId="0" fontId="9" fillId="0" borderId="0" xfId="1" quotePrefix="1" applyFont="1" applyAlignment="1">
      <alignment horizontal="center" vertical="center"/>
    </xf>
    <xf numFmtId="0" fontId="10" fillId="0" borderId="0" xfId="1" applyFont="1" applyAlignment="1">
      <alignment horizontal="center" vertical="center"/>
    </xf>
    <xf numFmtId="0" fontId="9" fillId="4" borderId="3" xfId="1" applyFont="1" applyFill="1" applyBorder="1" applyAlignment="1">
      <alignment horizontal="center" vertical="center"/>
    </xf>
    <xf numFmtId="179" fontId="34" fillId="4" borderId="3" xfId="1" applyNumberFormat="1" applyFont="1" applyFill="1" applyBorder="1" applyAlignment="1">
      <alignment horizontal="center" vertical="center" shrinkToFit="1"/>
    </xf>
    <xf numFmtId="0" fontId="9" fillId="0" borderId="29" xfId="1" applyFont="1" applyBorder="1" applyAlignment="1">
      <alignment horizontal="center" vertical="center" textRotation="255"/>
    </xf>
    <xf numFmtId="176" fontId="22" fillId="3"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0" fontId="9" fillId="0" borderId="0" xfId="1" applyFont="1" applyAlignment="1">
      <alignment horizontal="center" vertical="center" wrapText="1"/>
    </xf>
    <xf numFmtId="38" fontId="9" fillId="3" borderId="3" xfId="3" applyFont="1" applyFill="1" applyBorder="1" applyAlignment="1" applyProtection="1">
      <alignment horizontal="center" vertical="center"/>
      <protection locked="0"/>
    </xf>
    <xf numFmtId="176" fontId="10" fillId="4" borderId="25" xfId="2" applyNumberFormat="1" applyFont="1" applyFill="1" applyBorder="1" applyAlignment="1" applyProtection="1">
      <alignment horizontal="center" vertical="center"/>
    </xf>
    <xf numFmtId="176" fontId="10" fillId="4" borderId="26" xfId="2" applyNumberFormat="1" applyFont="1" applyFill="1" applyBorder="1" applyAlignment="1" applyProtection="1">
      <alignment horizontal="center" vertical="center"/>
    </xf>
    <xf numFmtId="176" fontId="10" fillId="4" borderId="27" xfId="2" applyNumberFormat="1" applyFont="1" applyFill="1" applyBorder="1" applyAlignment="1" applyProtection="1">
      <alignment horizontal="center" vertical="center"/>
    </xf>
    <xf numFmtId="0" fontId="85" fillId="0" borderId="0" xfId="1" applyFont="1" applyAlignment="1">
      <alignment horizontal="center" vertical="center"/>
    </xf>
    <xf numFmtId="2" fontId="86" fillId="0" borderId="0" xfId="1" applyNumberFormat="1" applyFont="1" applyAlignment="1" applyProtection="1">
      <alignment horizontal="center" vertical="center"/>
    </xf>
    <xf numFmtId="0" fontId="12" fillId="3" borderId="0" xfId="1" applyFont="1" applyFill="1" applyBorder="1" applyAlignment="1">
      <alignment horizontal="center" vertical="center"/>
    </xf>
    <xf numFmtId="0" fontId="12" fillId="3" borderId="12" xfId="1" applyFont="1" applyFill="1" applyBorder="1" applyAlignment="1">
      <alignment horizontal="center" vertical="center"/>
    </xf>
    <xf numFmtId="38" fontId="9" fillId="4" borderId="25" xfId="2" applyNumberFormat="1" applyFont="1" applyFill="1" applyBorder="1" applyAlignment="1" applyProtection="1">
      <alignment horizontal="center" vertical="center"/>
    </xf>
    <xf numFmtId="38" fontId="9" fillId="4" borderId="26" xfId="2" applyNumberFormat="1" applyFont="1" applyFill="1" applyBorder="1" applyAlignment="1" applyProtection="1">
      <alignment horizontal="center" vertical="center"/>
    </xf>
    <xf numFmtId="38" fontId="9" fillId="4" borderId="27" xfId="2" applyNumberFormat="1" applyFont="1" applyFill="1" applyBorder="1" applyAlignment="1" applyProtection="1">
      <alignment horizontal="center" vertical="center"/>
    </xf>
    <xf numFmtId="179" fontId="9" fillId="4" borderId="3" xfId="1" applyNumberFormat="1" applyFont="1" applyFill="1" applyBorder="1" applyAlignment="1">
      <alignment horizontal="center" vertical="center" shrinkToFit="1"/>
    </xf>
    <xf numFmtId="0" fontId="41" fillId="0" borderId="3" xfId="1" applyFont="1" applyBorder="1" applyAlignment="1">
      <alignment horizontal="center" vertical="center"/>
    </xf>
    <xf numFmtId="0" fontId="9" fillId="3" borderId="0" xfId="1" applyFont="1" applyFill="1" applyAlignment="1">
      <alignment horizontal="center" vertical="center"/>
    </xf>
    <xf numFmtId="0" fontId="17" fillId="4" borderId="3" xfId="1" applyFont="1" applyFill="1" applyBorder="1" applyAlignment="1">
      <alignment horizontal="center" vertical="center"/>
    </xf>
    <xf numFmtId="0" fontId="40" fillId="0" borderId="0" xfId="1" applyFont="1" applyAlignment="1">
      <alignment horizontal="center" vertical="center"/>
    </xf>
    <xf numFmtId="0" fontId="41" fillId="0" borderId="1" xfId="1" applyFont="1" applyBorder="1" applyAlignment="1">
      <alignment horizontal="center" vertical="center"/>
    </xf>
    <xf numFmtId="0" fontId="41" fillId="0" borderId="0" xfId="1" applyFont="1" applyAlignment="1">
      <alignment horizontal="left" vertical="center"/>
    </xf>
    <xf numFmtId="0" fontId="41" fillId="0" borderId="0" xfId="1" applyFont="1" applyAlignment="1">
      <alignment horizontal="center" vertical="center"/>
    </xf>
    <xf numFmtId="38" fontId="10" fillId="4" borderId="3" xfId="2" applyNumberFormat="1" applyFont="1" applyFill="1" applyBorder="1" applyAlignment="1">
      <alignment horizontal="center" vertical="center"/>
    </xf>
    <xf numFmtId="0" fontId="73" fillId="2" borderId="20" xfId="0" applyFont="1" applyFill="1" applyBorder="1" applyAlignment="1">
      <alignment horizontal="left" vertical="center" shrinkToFit="1"/>
    </xf>
    <xf numFmtId="0" fontId="73" fillId="2" borderId="5" xfId="0" applyFont="1" applyFill="1" applyBorder="1" applyAlignment="1">
      <alignment horizontal="left" vertical="center" shrinkToFit="1"/>
    </xf>
    <xf numFmtId="38" fontId="71" fillId="3" borderId="5" xfId="3" applyFont="1" applyFill="1" applyBorder="1" applyAlignment="1" applyProtection="1">
      <alignment horizontal="center" vertical="center" shrinkToFit="1"/>
      <protection locked="0"/>
    </xf>
    <xf numFmtId="0" fontId="21" fillId="2" borderId="45" xfId="0" applyFont="1" applyFill="1" applyBorder="1" applyAlignment="1">
      <alignment horizontal="left" vertical="center"/>
    </xf>
    <xf numFmtId="0" fontId="21" fillId="2" borderId="11" xfId="0" applyFont="1" applyFill="1" applyBorder="1" applyAlignment="1">
      <alignment horizontal="left" vertical="center"/>
    </xf>
    <xf numFmtId="38" fontId="71" fillId="4" borderId="11" xfId="3" applyFont="1" applyFill="1" applyBorder="1" applyAlignment="1" applyProtection="1">
      <alignment horizontal="center" vertical="center" shrinkToFit="1"/>
    </xf>
    <xf numFmtId="0" fontId="2" fillId="2" borderId="7" xfId="0" applyFont="1" applyFill="1" applyBorder="1" applyAlignment="1">
      <alignment horizontal="center" vertical="center" wrapText="1"/>
    </xf>
    <xf numFmtId="0" fontId="9" fillId="4" borderId="7" xfId="1" applyFont="1" applyFill="1" applyBorder="1" applyAlignment="1" applyProtection="1">
      <alignment horizontal="center" vertical="center"/>
      <protection locked="0"/>
    </xf>
    <xf numFmtId="0" fontId="21" fillId="2" borderId="20" xfId="0" applyFont="1" applyFill="1" applyBorder="1" applyAlignment="1">
      <alignment horizontal="left" vertical="center"/>
    </xf>
    <xf numFmtId="0" fontId="21" fillId="2" borderId="5" xfId="0" applyFont="1" applyFill="1" applyBorder="1" applyAlignment="1">
      <alignment horizontal="left" vertical="center"/>
    </xf>
    <xf numFmtId="176" fontId="71" fillId="3" borderId="3" xfId="3" applyNumberFormat="1" applyFont="1" applyFill="1" applyBorder="1" applyAlignment="1" applyProtection="1">
      <alignment horizontal="center" vertical="center" shrinkToFit="1"/>
      <protection locked="0"/>
    </xf>
    <xf numFmtId="0" fontId="21" fillId="2" borderId="20" xfId="0" applyFont="1" applyFill="1" applyBorder="1" applyAlignment="1">
      <alignment horizontal="left" vertical="center" shrinkToFit="1"/>
    </xf>
    <xf numFmtId="0" fontId="21" fillId="2" borderId="5" xfId="0" applyFont="1" applyFill="1" applyBorder="1" applyAlignment="1">
      <alignment horizontal="left" vertical="center" shrinkToFit="1"/>
    </xf>
    <xf numFmtId="0" fontId="9" fillId="0" borderId="7" xfId="1" applyFont="1" applyBorder="1" applyAlignment="1">
      <alignment horizontal="center" vertical="center"/>
    </xf>
    <xf numFmtId="0" fontId="71" fillId="4" borderId="7" xfId="0" applyFont="1" applyFill="1" applyBorder="1" applyAlignment="1" applyProtection="1">
      <alignment horizontal="center" vertical="center"/>
      <protection locked="0"/>
    </xf>
    <xf numFmtId="0" fontId="21" fillId="0" borderId="18" xfId="0" applyFont="1" applyBorder="1" applyAlignment="1">
      <alignment horizontal="left" vertical="center"/>
    </xf>
    <xf numFmtId="0" fontId="21" fillId="0" borderId="7" xfId="0" applyFont="1" applyBorder="1" applyAlignment="1">
      <alignment horizontal="left" vertical="center"/>
    </xf>
    <xf numFmtId="0" fontId="2" fillId="2" borderId="7" xfId="0" applyFont="1" applyFill="1" applyBorder="1" applyAlignment="1">
      <alignment horizontal="center" vertical="center"/>
    </xf>
    <xf numFmtId="0" fontId="21" fillId="2" borderId="7" xfId="0" applyFont="1" applyFill="1" applyBorder="1" applyAlignment="1">
      <alignment horizontal="left" vertical="center"/>
    </xf>
    <xf numFmtId="0" fontId="19" fillId="2" borderId="20" xfId="0" applyFont="1" applyFill="1" applyBorder="1" applyAlignment="1">
      <alignment horizontal="left" vertical="center" shrinkToFit="1"/>
    </xf>
    <xf numFmtId="0" fontId="19" fillId="2" borderId="5" xfId="0" applyFont="1" applyFill="1" applyBorder="1" applyAlignment="1">
      <alignment horizontal="left" vertical="center" shrinkToFit="1"/>
    </xf>
    <xf numFmtId="38" fontId="9" fillId="4" borderId="3" xfId="3" applyNumberFormat="1" applyFont="1" applyFill="1" applyBorder="1" applyAlignment="1" applyProtection="1">
      <alignment horizontal="center" vertical="center"/>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38" fontId="71" fillId="4" borderId="12" xfId="3" applyFont="1" applyFill="1" applyBorder="1" applyAlignment="1" applyProtection="1">
      <alignment horizontal="center" vertical="center" shrinkToFit="1"/>
    </xf>
    <xf numFmtId="0" fontId="71" fillId="3" borderId="7" xfId="0"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81" fillId="0" borderId="0" xfId="1" applyFont="1" applyAlignment="1">
      <alignment horizontal="center" vertical="center"/>
    </xf>
    <xf numFmtId="38" fontId="39" fillId="4" borderId="3" xfId="3" applyFont="1" applyFill="1" applyBorder="1" applyAlignment="1" applyProtection="1">
      <alignment horizontal="center" vertical="center"/>
    </xf>
    <xf numFmtId="38" fontId="9" fillId="4" borderId="49" xfId="2" applyNumberFormat="1" applyFont="1" applyFill="1" applyBorder="1" applyAlignment="1" applyProtection="1">
      <alignment horizontal="center" vertical="center"/>
    </xf>
    <xf numFmtId="38" fontId="9" fillId="4" borderId="50" xfId="2" applyNumberFormat="1" applyFont="1" applyFill="1" applyBorder="1" applyAlignment="1" applyProtection="1">
      <alignment horizontal="center" vertical="center"/>
    </xf>
    <xf numFmtId="38" fontId="9" fillId="4" borderId="51" xfId="2" applyNumberFormat="1" applyFont="1" applyFill="1" applyBorder="1" applyAlignment="1" applyProtection="1">
      <alignment horizontal="center" vertical="center"/>
    </xf>
    <xf numFmtId="176" fontId="9" fillId="0" borderId="0" xfId="2" applyNumberFormat="1" applyFont="1" applyFill="1" applyBorder="1" applyAlignment="1" applyProtection="1">
      <alignment horizontal="center" vertical="center"/>
      <protection locked="0"/>
    </xf>
    <xf numFmtId="38" fontId="9" fillId="3" borderId="49" xfId="3" applyFont="1" applyFill="1" applyBorder="1" applyAlignment="1" applyProtection="1">
      <alignment horizontal="center" vertical="center"/>
      <protection locked="0"/>
    </xf>
    <xf numFmtId="38" fontId="9" fillId="3" borderId="50" xfId="3" applyFont="1" applyFill="1" applyBorder="1" applyAlignment="1" applyProtection="1">
      <alignment horizontal="center" vertical="center"/>
      <protection locked="0"/>
    </xf>
    <xf numFmtId="38" fontId="9" fillId="3" borderId="51" xfId="3" applyFont="1" applyFill="1" applyBorder="1" applyAlignment="1" applyProtection="1">
      <alignment horizontal="center" vertical="center"/>
      <protection locked="0"/>
    </xf>
    <xf numFmtId="2" fontId="9" fillId="4" borderId="49" xfId="3" applyNumberFormat="1" applyFont="1" applyFill="1" applyBorder="1" applyAlignment="1" applyProtection="1">
      <alignment horizontal="center" vertical="center"/>
    </xf>
    <xf numFmtId="2" fontId="9" fillId="4" borderId="50" xfId="3" applyNumberFormat="1" applyFont="1" applyFill="1" applyBorder="1" applyAlignment="1" applyProtection="1">
      <alignment horizontal="center" vertical="center"/>
    </xf>
    <xf numFmtId="2" fontId="9" fillId="4" borderId="51" xfId="3" applyNumberFormat="1" applyFont="1" applyFill="1" applyBorder="1" applyAlignment="1" applyProtection="1">
      <alignment horizontal="center" vertical="center"/>
    </xf>
    <xf numFmtId="0" fontId="2" fillId="2" borderId="16" xfId="0" applyFont="1" applyFill="1" applyBorder="1" applyAlignment="1">
      <alignment horizontal="right" vertical="center" shrinkToFit="1"/>
    </xf>
    <xf numFmtId="0" fontId="2" fillId="2" borderId="12" xfId="0" applyFont="1" applyFill="1" applyBorder="1" applyAlignment="1">
      <alignment horizontal="right" vertical="center" shrinkToFit="1"/>
    </xf>
    <xf numFmtId="38" fontId="2" fillId="3" borderId="1" xfId="3" applyFont="1" applyFill="1" applyBorder="1" applyAlignment="1" applyProtection="1">
      <alignment horizontal="center" vertical="center" shrinkToFit="1"/>
      <protection locked="0"/>
    </xf>
    <xf numFmtId="38" fontId="2" fillId="3" borderId="12" xfId="3" applyFont="1" applyFill="1" applyBorder="1" applyAlignment="1" applyProtection="1">
      <alignment horizontal="center" vertical="center" shrinkToFit="1"/>
      <protection locked="0"/>
    </xf>
    <xf numFmtId="38" fontId="2" fillId="3" borderId="57" xfId="3" applyFont="1" applyFill="1" applyBorder="1" applyAlignment="1" applyProtection="1">
      <alignment horizontal="center" vertical="center" shrinkToFit="1"/>
      <protection locked="0"/>
    </xf>
    <xf numFmtId="38" fontId="51" fillId="3" borderId="57" xfId="3" applyFont="1" applyFill="1" applyBorder="1" applyAlignment="1" applyProtection="1">
      <alignment horizontal="center" vertical="center" shrinkToFit="1"/>
      <protection locked="0"/>
    </xf>
    <xf numFmtId="38" fontId="51" fillId="3" borderId="58" xfId="3" applyFont="1" applyFill="1" applyBorder="1" applyAlignment="1" applyProtection="1">
      <alignment horizontal="center" vertical="center" shrinkToFit="1"/>
      <protection locked="0"/>
    </xf>
    <xf numFmtId="38" fontId="2" fillId="3" borderId="16" xfId="3" applyFont="1" applyFill="1" applyBorder="1" applyAlignment="1" applyProtection="1">
      <alignment horizontal="left" vertical="center" wrapText="1" shrinkToFit="1"/>
      <protection locked="0"/>
    </xf>
    <xf numFmtId="38" fontId="2" fillId="3" borderId="12" xfId="3" applyFont="1" applyFill="1" applyBorder="1" applyAlignment="1" applyProtection="1">
      <alignment horizontal="left" vertical="center" wrapText="1" shrinkToFit="1"/>
      <protection locked="0"/>
    </xf>
    <xf numFmtId="38" fontId="2" fillId="3" borderId="13" xfId="3" applyFont="1" applyFill="1" applyBorder="1" applyAlignment="1" applyProtection="1">
      <alignment horizontal="left" vertical="center" wrapText="1" shrinkToFit="1"/>
      <protection locked="0"/>
    </xf>
    <xf numFmtId="38" fontId="2" fillId="3" borderId="7" xfId="3" applyFont="1" applyFill="1" applyBorder="1" applyAlignment="1" applyProtection="1">
      <alignment horizontal="center" vertical="center" shrinkToFit="1"/>
      <protection locked="0"/>
    </xf>
    <xf numFmtId="38" fontId="2" fillId="3" borderId="19" xfId="3" applyFont="1" applyFill="1" applyBorder="1" applyAlignment="1" applyProtection="1">
      <alignment horizontal="center" vertical="center" shrinkToFit="1"/>
      <protection locked="0"/>
    </xf>
    <xf numFmtId="176" fontId="14" fillId="4" borderId="1" xfId="3" applyNumberFormat="1" applyFont="1" applyFill="1" applyBorder="1" applyAlignment="1">
      <alignment horizontal="center" vertical="center" shrinkToFit="1"/>
    </xf>
    <xf numFmtId="38" fontId="2" fillId="3" borderId="8" xfId="3" applyFont="1" applyFill="1" applyBorder="1" applyAlignment="1" applyProtection="1">
      <alignment horizontal="right" vertical="center" shrinkToFit="1"/>
      <protection locked="0"/>
    </xf>
    <xf numFmtId="0" fontId="14" fillId="2" borderId="14"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3" fillId="2" borderId="12" xfId="0" applyFont="1" applyFill="1" applyBorder="1" applyAlignment="1">
      <alignment horizontal="center" vertical="center"/>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38" fontId="2" fillId="4" borderId="1" xfId="3" applyFont="1" applyFill="1" applyBorder="1" applyAlignment="1" applyProtection="1">
      <alignment horizontal="right" vertical="center" shrinkToFit="1"/>
    </xf>
    <xf numFmtId="0" fontId="2" fillId="2" borderId="45" xfId="0" applyFont="1" applyFill="1" applyBorder="1" applyAlignment="1">
      <alignment horizontal="left" vertical="center" shrinkToFit="1"/>
    </xf>
    <xf numFmtId="0" fontId="2" fillId="2" borderId="11" xfId="0" applyFont="1" applyFill="1" applyBorder="1" applyAlignment="1">
      <alignment horizontal="left" vertical="center" shrinkToFit="1"/>
    </xf>
    <xf numFmtId="38" fontId="2" fillId="4" borderId="7" xfId="3" applyFont="1" applyFill="1" applyBorder="1" applyAlignment="1" applyProtection="1">
      <alignment horizontal="right" vertical="center" shrinkToFit="1"/>
    </xf>
    <xf numFmtId="176" fontId="2" fillId="4" borderId="5" xfId="3" applyNumberFormat="1" applyFont="1" applyFill="1" applyBorder="1" applyAlignment="1">
      <alignment horizontal="center" vertical="center" shrinkToFit="1"/>
    </xf>
    <xf numFmtId="38" fontId="2" fillId="3" borderId="5" xfId="3" applyFont="1" applyFill="1" applyBorder="1" applyAlignment="1" applyProtection="1">
      <alignment horizontal="center" vertical="center" shrinkToFit="1"/>
      <protection locked="0"/>
    </xf>
    <xf numFmtId="38" fontId="2" fillId="4" borderId="1" xfId="3"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center" vertical="center" shrinkToFit="1"/>
      <protection locked="0"/>
    </xf>
    <xf numFmtId="0" fontId="3" fillId="2" borderId="12" xfId="0" applyFont="1" applyFill="1" applyBorder="1" applyAlignment="1">
      <alignment horizontal="left" vertical="center"/>
    </xf>
    <xf numFmtId="38" fontId="2" fillId="4" borderId="12" xfId="3" applyFont="1" applyFill="1" applyBorder="1" applyAlignment="1" applyProtection="1">
      <alignment horizontal="right"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40" fontId="2" fillId="3" borderId="5" xfId="3" applyNumberFormat="1" applyFont="1" applyFill="1" applyBorder="1" applyAlignment="1" applyProtection="1">
      <alignment horizontal="center" vertical="center" shrinkToFit="1"/>
      <protection locked="0"/>
    </xf>
    <xf numFmtId="0" fontId="2" fillId="0" borderId="20" xfId="0" applyFont="1" applyFill="1" applyBorder="1" applyAlignment="1">
      <alignment horizontal="left" vertical="center" shrinkToFit="1"/>
    </xf>
    <xf numFmtId="0" fontId="2" fillId="0" borderId="5" xfId="0" applyFont="1" applyFill="1" applyBorder="1" applyAlignment="1">
      <alignment horizontal="left"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shrinkToFit="1"/>
      <protection locked="0"/>
    </xf>
    <xf numFmtId="176" fontId="51" fillId="4" borderId="37" xfId="3" applyNumberFormat="1" applyFont="1" applyFill="1" applyBorder="1" applyAlignment="1">
      <alignment horizontal="center" vertical="center" shrinkToFit="1"/>
    </xf>
    <xf numFmtId="0" fontId="2" fillId="0" borderId="45" xfId="0" applyFont="1" applyFill="1" applyBorder="1" applyAlignment="1">
      <alignment horizontal="left" vertical="center" shrinkToFit="1"/>
    </xf>
    <xf numFmtId="0" fontId="2" fillId="0" borderId="11" xfId="0" applyFont="1" applyFill="1" applyBorder="1" applyAlignment="1">
      <alignment horizontal="left" vertical="center" shrinkToFit="1"/>
    </xf>
    <xf numFmtId="40" fontId="2" fillId="3" borderId="11" xfId="3" applyNumberFormat="1" applyFont="1" applyFill="1" applyBorder="1" applyAlignment="1" applyProtection="1">
      <alignment horizontal="center" vertical="center" shrinkToFit="1"/>
      <protection locked="0"/>
    </xf>
    <xf numFmtId="0" fontId="2" fillId="3" borderId="26" xfId="0" applyFont="1" applyFill="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176" fontId="2" fillId="4" borderId="7" xfId="3" applyNumberFormat="1" applyFont="1" applyFill="1" applyBorder="1" applyAlignment="1">
      <alignment horizontal="center" vertical="center" shrinkToFit="1"/>
    </xf>
    <xf numFmtId="38" fontId="2"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2" borderId="0" xfId="0" applyFont="1" applyFill="1" applyAlignment="1">
      <alignment horizontal="center" vertical="center"/>
    </xf>
    <xf numFmtId="0" fontId="2" fillId="2" borderId="40"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2" xfId="0" applyFont="1" applyFill="1" applyBorder="1" applyAlignment="1">
      <alignment horizontal="center" vertical="center"/>
    </xf>
    <xf numFmtId="38" fontId="2" fillId="3" borderId="11" xfId="3" applyFont="1" applyFill="1" applyBorder="1" applyAlignment="1" applyProtection="1">
      <alignment horizontal="right" vertical="center" shrinkToFit="1"/>
      <protection locked="0"/>
    </xf>
    <xf numFmtId="38" fontId="2" fillId="4" borderId="37" xfId="3" applyFont="1" applyFill="1" applyBorder="1" applyAlignment="1" applyProtection="1">
      <alignment horizontal="right" vertical="center" shrinkToFit="1"/>
    </xf>
    <xf numFmtId="38" fontId="2" fillId="3" borderId="5"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1" xfId="3" applyFont="1" applyFill="1" applyBorder="1" applyAlignment="1">
      <alignment horizontal="center" vertical="center" shrinkToFit="1"/>
    </xf>
    <xf numFmtId="0" fontId="2" fillId="2" borderId="28"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14" fillId="2" borderId="54" xfId="0" applyFont="1" applyFill="1" applyBorder="1" applyAlignment="1">
      <alignment horizontal="left" vertical="center" wrapText="1"/>
    </xf>
    <xf numFmtId="0" fontId="14" fillId="2" borderId="55" xfId="0" applyFont="1" applyFill="1" applyBorder="1" applyAlignment="1">
      <alignment horizontal="left" vertical="center" wrapText="1"/>
    </xf>
    <xf numFmtId="0" fontId="14" fillId="2" borderId="56" xfId="0" applyFont="1" applyFill="1" applyBorder="1" applyAlignment="1">
      <alignment horizontal="left" vertical="center" wrapText="1"/>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14" fillId="4" borderId="25" xfId="0" applyFont="1" applyFill="1" applyBorder="1" applyAlignment="1" applyProtection="1">
      <alignment horizontal="center" vertical="center"/>
    </xf>
    <xf numFmtId="0" fontId="14" fillId="4" borderId="32" xfId="0" applyFont="1" applyFill="1" applyBorder="1" applyAlignment="1" applyProtection="1">
      <alignment horizontal="center" vertical="center"/>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3" fillId="2" borderId="0" xfId="0" applyFont="1" applyFill="1" applyAlignment="1">
      <alignment horizontal="center" vertical="center" wrapText="1" shrinkToFit="1"/>
    </xf>
    <xf numFmtId="0" fontId="3" fillId="2" borderId="40" xfId="0" applyFont="1" applyFill="1" applyBorder="1" applyAlignment="1">
      <alignment horizontal="center" vertical="center" wrapText="1" shrinkToFit="1"/>
    </xf>
    <xf numFmtId="38" fontId="2" fillId="3" borderId="3" xfId="3" applyFont="1" applyFill="1" applyBorder="1" applyAlignment="1" applyProtection="1">
      <alignment horizontal="right" vertical="center" shrinkToFit="1"/>
      <protection locked="0"/>
    </xf>
    <xf numFmtId="176" fontId="2" fillId="4" borderId="5" xfId="3" applyNumberFormat="1" applyFont="1" applyFill="1" applyBorder="1" applyAlignment="1" applyProtection="1">
      <alignment horizontal="center" vertical="center" shrinkToFit="1"/>
    </xf>
    <xf numFmtId="176" fontId="14" fillId="4" borderId="1" xfId="3" applyNumberFormat="1" applyFont="1" applyFill="1" applyBorder="1" applyAlignment="1" applyProtection="1">
      <alignment horizontal="center" vertical="center" shrinkToFit="1"/>
    </xf>
    <xf numFmtId="176" fontId="51" fillId="4" borderId="37" xfId="3" applyNumberFormat="1" applyFont="1" applyFill="1" applyBorder="1" applyAlignment="1" applyProtection="1">
      <alignment horizontal="center" vertical="center" shrinkToFit="1"/>
    </xf>
    <xf numFmtId="0" fontId="4" fillId="0" borderId="29"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77">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CC99FF"/>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23" Target="../customXml/item1.xml" Type="http://schemas.openxmlformats.org/officeDocument/2006/relationships/customXml"/><Relationship Id="rId24" Target="../customXml/item2.xml" Type="http://schemas.openxmlformats.org/officeDocument/2006/relationships/customXml"/><Relationship Id="rId25"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L$12" lockText="1" noThreeD="1"/>
</file>

<file path=xl/ctrlProps/ctrlProp100.xml><?xml version="1.0" encoding="utf-8"?>
<formControlPr xmlns="http://schemas.microsoft.com/office/spreadsheetml/2009/9/main" objectType="CheckBox" fmlaLink="$AL$28" lockText="1" noThreeD="1"/>
</file>

<file path=xl/ctrlProps/ctrlProp101.xml><?xml version="1.0" encoding="utf-8"?>
<formControlPr xmlns="http://schemas.microsoft.com/office/spreadsheetml/2009/9/main" objectType="CheckBox" fmlaLink="$AL$22" lockText="1" noThreeD="1"/>
</file>

<file path=xl/ctrlProps/ctrlProp102.xml><?xml version="1.0" encoding="utf-8"?>
<formControlPr xmlns="http://schemas.microsoft.com/office/spreadsheetml/2009/9/main" objectType="CheckBox" fmlaLink="$AL$31" lockText="1" noThreeD="1"/>
</file>

<file path=xl/ctrlProps/ctrlProp103.xml><?xml version="1.0" encoding="utf-8"?>
<formControlPr xmlns="http://schemas.microsoft.com/office/spreadsheetml/2009/9/main" objectType="CheckBox" fmlaLink="$AL$34" lockText="1" noThreeD="1"/>
</file>

<file path=xl/ctrlProps/ctrlProp104.xml><?xml version="1.0" encoding="utf-8"?>
<formControlPr xmlns="http://schemas.microsoft.com/office/spreadsheetml/2009/9/main" objectType="CheckBox" fmlaLink="$AL$16" lockText="1" noThreeD="1"/>
</file>

<file path=xl/ctrlProps/ctrlProp105.xml><?xml version="1.0" encoding="utf-8"?>
<formControlPr xmlns="http://schemas.microsoft.com/office/spreadsheetml/2009/9/main" objectType="CheckBox" fmlaLink="$AM$41" lockText="1" noThreeD="1"/>
</file>

<file path=xl/ctrlProps/ctrlProp106.xml><?xml version="1.0" encoding="utf-8"?>
<formControlPr xmlns="http://schemas.microsoft.com/office/spreadsheetml/2009/9/main" objectType="CheckBox" fmlaLink="$AH$9" lockText="1" noThreeD="1"/>
</file>

<file path=xl/ctrlProps/ctrlProp107.xml><?xml version="1.0" encoding="utf-8"?>
<formControlPr xmlns="http://schemas.microsoft.com/office/spreadsheetml/2009/9/main" objectType="CheckBox" fmlaLink="$AH$10" lockText="1" noThreeD="1"/>
</file>

<file path=xl/ctrlProps/ctrlProp108.xml><?xml version="1.0" encoding="utf-8"?>
<formControlPr xmlns="http://schemas.microsoft.com/office/spreadsheetml/2009/9/main" objectType="CheckBox" fmlaLink="$AH$14" lockText="1" noThreeD="1"/>
</file>

<file path=xl/ctrlProps/ctrlProp109.xml><?xml version="1.0" encoding="utf-8"?>
<formControlPr xmlns="http://schemas.microsoft.com/office/spreadsheetml/2009/9/main" objectType="CheckBox" fmlaLink="$AH$15" lockText="1" noThreeD="1"/>
</file>

<file path=xl/ctrlProps/ctrlProp11.xml><?xml version="1.0" encoding="utf-8"?>
<formControlPr xmlns="http://schemas.microsoft.com/office/spreadsheetml/2009/9/main" objectType="CheckBox" fmlaLink="$AL$40" lockText="1" noThreeD="1"/>
</file>

<file path=xl/ctrlProps/ctrlProp110.xml><?xml version="1.0" encoding="utf-8"?>
<formControlPr xmlns="http://schemas.microsoft.com/office/spreadsheetml/2009/9/main" objectType="CheckBox" fmlaLink="$AH$33" lockText="1" noThreeD="1"/>
</file>

<file path=xl/ctrlProps/ctrlProp111.xml><?xml version="1.0" encoding="utf-8"?>
<formControlPr xmlns="http://schemas.microsoft.com/office/spreadsheetml/2009/9/main" objectType="CheckBox" fmlaLink="$AH$27" lockText="1" noThreeD="1"/>
</file>

<file path=xl/ctrlProps/ctrlProp112.xml><?xml version="1.0" encoding="utf-8"?>
<formControlPr xmlns="http://schemas.microsoft.com/office/spreadsheetml/2009/9/main" objectType="CheckBox" fmlaLink="$AH$28" lockText="1" noThreeD="1"/>
</file>

<file path=xl/ctrlProps/ctrlProp113.xml><?xml version="1.0" encoding="utf-8"?>
<formControlPr xmlns="http://schemas.microsoft.com/office/spreadsheetml/2009/9/main" objectType="CheckBox" fmlaLink="$AI$28" lockText="1" noThreeD="1"/>
</file>

<file path=xl/ctrlProps/ctrlProp114.xml><?xml version="1.0" encoding="utf-8"?>
<formControlPr xmlns="http://schemas.microsoft.com/office/spreadsheetml/2009/9/main" objectType="CheckBox" fmlaLink="$AH$9" lockText="1" noThreeD="1"/>
</file>

<file path=xl/ctrlProps/ctrlProp115.xml><?xml version="1.0" encoding="utf-8"?>
<formControlPr xmlns="http://schemas.microsoft.com/office/spreadsheetml/2009/9/main" objectType="CheckBox" fmlaLink="$AH$10" lockText="1" noThreeD="1"/>
</file>

<file path=xl/ctrlProps/ctrlProp116.xml><?xml version="1.0" encoding="utf-8"?>
<formControlPr xmlns="http://schemas.microsoft.com/office/spreadsheetml/2009/9/main" objectType="CheckBox" fmlaLink="$AH$14" lockText="1" noThreeD="1"/>
</file>

<file path=xl/ctrlProps/ctrlProp117.xml><?xml version="1.0" encoding="utf-8"?>
<formControlPr xmlns="http://schemas.microsoft.com/office/spreadsheetml/2009/9/main" objectType="CheckBox" fmlaLink="$AH$15" lockText="1" noThreeD="1"/>
</file>

<file path=xl/ctrlProps/ctrlProp118.xml><?xml version="1.0" encoding="utf-8"?>
<formControlPr xmlns="http://schemas.microsoft.com/office/spreadsheetml/2009/9/main" objectType="CheckBox" fmlaLink="$AH$27" lockText="1" noThreeD="1"/>
</file>

<file path=xl/ctrlProps/ctrlProp119.xml><?xml version="1.0" encoding="utf-8"?>
<formControlPr xmlns="http://schemas.microsoft.com/office/spreadsheetml/2009/9/main" objectType="CheckBox" fmlaLink="$AH$33" lockText="1" noThreeD="1"/>
</file>

<file path=xl/ctrlProps/ctrlProp12.xml><?xml version="1.0" encoding="utf-8"?>
<formControlPr xmlns="http://schemas.microsoft.com/office/spreadsheetml/2009/9/main" objectType="CheckBox" fmlaLink="$AL$39" lockText="1" noThreeD="1"/>
</file>

<file path=xl/ctrlProps/ctrlProp120.xml><?xml version="1.0" encoding="utf-8"?>
<formControlPr xmlns="http://schemas.microsoft.com/office/spreadsheetml/2009/9/main" objectType="CheckBox" fmlaLink="$AH$28" lockText="1" noThreeD="1"/>
</file>

<file path=xl/ctrlProps/ctrlProp121.xml><?xml version="1.0" encoding="utf-8"?>
<formControlPr xmlns="http://schemas.microsoft.com/office/spreadsheetml/2009/9/main" objectType="CheckBox" fmlaLink="$AI$28" lockText="1" noThreeD="1"/>
</file>

<file path=xl/ctrlProps/ctrlProp13.xml><?xml version="1.0" encoding="utf-8"?>
<formControlPr xmlns="http://schemas.microsoft.com/office/spreadsheetml/2009/9/main" objectType="CheckBox" fmlaLink="$AL$44" lockText="1" noThreeD="1"/>
</file>

<file path=xl/ctrlProps/ctrlProp14.xml><?xml version="1.0" encoding="utf-8"?>
<formControlPr xmlns="http://schemas.microsoft.com/office/spreadsheetml/2009/9/main" objectType="Radio" checked="Checked" firstButton="1" fmlaLink="$AN$127"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AK$27" lockText="1" noThreeD="1"/>
</file>

<file path=xl/ctrlProps/ctrlProp23.xml><?xml version="1.0" encoding="utf-8"?>
<formControlPr xmlns="http://schemas.microsoft.com/office/spreadsheetml/2009/9/main" objectType="CheckBox" fmlaLink="$AK$28"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K$22" lockText="1" noThreeD="1"/>
</file>

<file path=xl/ctrlProps/ctrlProp28.xml><?xml version="1.0" encoding="utf-8"?>
<formControlPr xmlns="http://schemas.microsoft.com/office/spreadsheetml/2009/9/main" objectType="CheckBox" fmlaLink="$AK$23" lockText="1" noThreeD="1"/>
</file>

<file path=xl/ctrlProps/ctrlProp29.xml><?xml version="1.0" encoding="utf-8"?>
<formControlPr xmlns="http://schemas.microsoft.com/office/spreadsheetml/2009/9/main" objectType="CheckBox" fmlaLink="$AK$34"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CheckBox" fmlaLink="$AK$117" lockText="1" noThreeD="1"/>
</file>

<file path=xl/ctrlProps/ctrlProp31.xml><?xml version="1.0" encoding="utf-8"?>
<formControlPr xmlns="http://schemas.microsoft.com/office/spreadsheetml/2009/9/main" objectType="CheckBox" fmlaLink="$AK$110" lockText="1" noThreeD="1"/>
</file>

<file path=xl/ctrlProps/ctrlProp32.xml><?xml version="1.0" encoding="utf-8"?>
<formControlPr xmlns="http://schemas.microsoft.com/office/spreadsheetml/2009/9/main" objectType="CheckBox" fmlaLink="$AK$114" lockText="1" noThreeD="1"/>
</file>

<file path=xl/ctrlProps/ctrlProp33.xml><?xml version="1.0" encoding="utf-8"?>
<formControlPr xmlns="http://schemas.microsoft.com/office/spreadsheetml/2009/9/main" objectType="CheckBox" fmlaLink="$AK$8" lockText="1" noThreeD="1"/>
</file>

<file path=xl/ctrlProps/ctrlProp34.xml><?xml version="1.0" encoding="utf-8"?>
<formControlPr xmlns="http://schemas.microsoft.com/office/spreadsheetml/2009/9/main" objectType="CheckBox" fmlaLink="$AK$12" lockText="1" noThreeD="1"/>
</file>

<file path=xl/ctrlProps/ctrlProp35.xml><?xml version="1.0" encoding="utf-8"?>
<formControlPr xmlns="http://schemas.microsoft.com/office/spreadsheetml/2009/9/main" objectType="Radio" checked="Checked" firstButton="1" fmlaLink="$AM$127"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L$2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L$28"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L$22"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AK$45" lockText="1" noThreeD="1"/>
</file>

<file path=xl/ctrlProps/ctrlProp76.xml><?xml version="1.0" encoding="utf-8"?>
<formControlPr xmlns="http://schemas.microsoft.com/office/spreadsheetml/2009/9/main" objectType="CheckBox" fmlaLink="$AK$156" lockText="1" noThreeD="1"/>
</file>

<file path=xl/ctrlProps/ctrlProp77.xml><?xml version="1.0" encoding="utf-8"?>
<formControlPr xmlns="http://schemas.microsoft.com/office/spreadsheetml/2009/9/main" objectType="CheckBox" fmlaLink="$AK$158" lockText="1" noThreeD="1"/>
</file>

<file path=xl/ctrlProps/ctrlProp78.xml><?xml version="1.0" encoding="utf-8"?>
<formControlPr xmlns="http://schemas.microsoft.com/office/spreadsheetml/2009/9/main" objectType="CheckBox" fmlaLink="$AM$56"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L$23" lockText="1" noThreeD="1"/>
</file>

<file path=xl/ctrlProps/ctrlProp80.xml><?xml version="1.0" encoding="utf-8"?>
<formControlPr xmlns="http://schemas.microsoft.com/office/spreadsheetml/2009/9/main" objectType="CheckBox" fmlaLink="$AK$162" lockText="1" noThreeD="1"/>
</file>

<file path=xl/ctrlProps/ctrlProp81.xml><?xml version="1.0" encoding="utf-8"?>
<formControlPr xmlns="http://schemas.microsoft.com/office/spreadsheetml/2009/9/main" objectType="CheckBox" fmlaLink="$AK$27" lockText="1" noThreeD="1"/>
</file>

<file path=xl/ctrlProps/ctrlProp82.xml><?xml version="1.0" encoding="utf-8"?>
<formControlPr xmlns="http://schemas.microsoft.com/office/spreadsheetml/2009/9/main" objectType="CheckBox" fmlaLink="$AK$28" lockText="1" noThreeD="1"/>
</file>

<file path=xl/ctrlProps/ctrlProp83.xml><?xml version="1.0" encoding="utf-8"?>
<formControlPr xmlns="http://schemas.microsoft.com/office/spreadsheetml/2009/9/main" objectType="CheckBox" fmlaLink="$AK$145" lockText="1" noThreeD="1"/>
</file>

<file path=xl/ctrlProps/ctrlProp84.xml><?xml version="1.0" encoding="utf-8"?>
<formControlPr xmlns="http://schemas.microsoft.com/office/spreadsheetml/2009/9/main" objectType="CheckBox" fmlaLink="$AK$23" lockText="1" noThreeD="1"/>
</file>

<file path=xl/ctrlProps/ctrlProp85.xml><?xml version="1.0" encoding="utf-8"?>
<formControlPr xmlns="http://schemas.microsoft.com/office/spreadsheetml/2009/9/main" objectType="CheckBox" fmlaLink="$AK$141" lockText="1" noThreeD="1"/>
</file>

<file path=xl/ctrlProps/ctrlProp86.xml><?xml version="1.0" encoding="utf-8"?>
<formControlPr xmlns="http://schemas.microsoft.com/office/spreadsheetml/2009/9/main" objectType="CheckBox" fmlaLink="$AK$126" lockText="1" noThreeD="1"/>
</file>

<file path=xl/ctrlProps/ctrlProp87.xml><?xml version="1.0" encoding="utf-8"?>
<formControlPr xmlns="http://schemas.microsoft.com/office/spreadsheetml/2009/9/main" objectType="CheckBox" fmlaLink="$AK$133" lockText="1" noThreeD="1"/>
</file>

<file path=xl/ctrlProps/ctrlProp88.xml><?xml version="1.0" encoding="utf-8"?>
<formControlPr xmlns="http://schemas.microsoft.com/office/spreadsheetml/2009/9/main" objectType="CheckBox" fmlaLink="$AK$22" lockText="1" noThreeD="1"/>
</file>

<file path=xl/ctrlProps/ctrlProp89.xml><?xml version="1.0" encoding="utf-8"?>
<formControlPr xmlns="http://schemas.microsoft.com/office/spreadsheetml/2009/9/main" objectType="CheckBox" fmlaLink="$AK$36" lockText="1" noThreeD="1"/>
</file>

<file path=xl/ctrlProps/ctrlProp9.xml><?xml version="1.0" encoding="utf-8"?>
<formControlPr xmlns="http://schemas.microsoft.com/office/spreadsheetml/2009/9/main" objectType="CheckBox" fmlaLink="$AL$8" lockText="1" noThreeD="1"/>
</file>

<file path=xl/ctrlProps/ctrlProp90.xml><?xml version="1.0" encoding="utf-8"?>
<formControlPr xmlns="http://schemas.microsoft.com/office/spreadsheetml/2009/9/main" objectType="CheckBox" fmlaLink="$AK$137" lockText="1" noThreeD="1"/>
</file>

<file path=xl/ctrlProps/ctrlProp91.xml><?xml version="1.0" encoding="utf-8"?>
<formControlPr xmlns="http://schemas.microsoft.com/office/spreadsheetml/2009/9/main" objectType="CheckBox" fmlaLink="$AK$8" lockText="1" noThreeD="1"/>
</file>

<file path=xl/ctrlProps/ctrlProp92.xml><?xml version="1.0" encoding="utf-8"?>
<formControlPr xmlns="http://schemas.microsoft.com/office/spreadsheetml/2009/9/main" objectType="CheckBox" fmlaLink="$AK$12" lockText="1" noThreeD="1"/>
</file>

<file path=xl/ctrlProps/ctrlProp93.xml><?xml version="1.0" encoding="utf-8"?>
<formControlPr xmlns="http://schemas.microsoft.com/office/spreadsheetml/2009/9/main" objectType="CheckBox" fmlaLink="$AK$60" lockText="1" noThreeD="1"/>
</file>

<file path=xl/ctrlProps/ctrlProp94.xml><?xml version="1.0" encoding="utf-8"?>
<formControlPr xmlns="http://schemas.microsoft.com/office/spreadsheetml/2009/9/main" objectType="CheckBox" fmlaLink="$AM$71" lockText="1" noThreeD="1"/>
</file>

<file path=xl/ctrlProps/ctrlProp95.xml><?xml version="1.0" encoding="utf-8"?>
<formControlPr xmlns="http://schemas.microsoft.com/office/spreadsheetml/2009/9/main" objectType="CheckBox" fmlaLink="$AK$130" lockText="1" noThreeD="1"/>
</file>

<file path=xl/ctrlProps/ctrlProp96.xml><?xml version="1.0" encoding="utf-8"?>
<formControlPr xmlns="http://schemas.microsoft.com/office/spreadsheetml/2009/9/main" objectType="CheckBox" fmlaLink="$AL$13" lockText="1" noThreeD="1"/>
</file>

<file path=xl/ctrlProps/ctrlProp97.xml><?xml version="1.0" encoding="utf-8"?>
<formControlPr xmlns="http://schemas.microsoft.com/office/spreadsheetml/2009/9/main" objectType="CheckBox" fmlaLink="$AL$14" lockText="1" noThreeD="1"/>
</file>

<file path=xl/ctrlProps/ctrlProp98.xml><?xml version="1.0" encoding="utf-8"?>
<formControlPr xmlns="http://schemas.microsoft.com/office/spreadsheetml/2009/9/main" objectType="CheckBox" fmlaLink="$AL$15" lockText="1" noThreeD="1"/>
</file>

<file path=xl/ctrlProps/ctrlProp99.xml><?xml version="1.0" encoding="utf-8"?>
<formControlPr xmlns="http://schemas.microsoft.com/office/spreadsheetml/2009/9/main" objectType="CheckBox" fmlaLink="$AL$2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53</xdr:col>
      <xdr:colOff>291353</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80961</xdr:colOff>
      <xdr:row>0</xdr:row>
      <xdr:rowOff>328611</xdr:rowOff>
    </xdr:from>
    <xdr:to>
      <xdr:col>14</xdr:col>
      <xdr:colOff>30956</xdr:colOff>
      <xdr:row>2</xdr:row>
      <xdr:rowOff>602454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961" y="328611"/>
          <a:ext cx="3872054" cy="778108"/>
          <a:chOff x="10981989" y="80005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81989" y="80005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9582" y="887506"/>
            <a:ext cx="3360838" cy="6305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12</xdr:row>
      <xdr:rowOff>0</xdr:rowOff>
    </xdr:from>
    <xdr:ext cx="184731" cy="264560"/>
    <xdr:sp macro="" textlink="">
      <xdr:nvSpPr>
        <xdr:cNvPr id="8" name="テキスト ボックス 7">
          <a:extLst>
            <a:ext uri="{FF2B5EF4-FFF2-40B4-BE49-F238E27FC236}">
              <a16:creationId xmlns:a16="http://schemas.microsoft.com/office/drawing/2014/main" id="{CBDA3B2D-D469-476B-A7CE-D6AA5E624CDF}"/>
            </a:ext>
          </a:extLst>
        </xdr:cNvPr>
        <xdr:cNvSpPr txBox="1"/>
      </xdr:nvSpPr>
      <xdr:spPr>
        <a:xfrm>
          <a:off x="18846053" y="674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95250</xdr:rowOff>
        </xdr:from>
        <xdr:to>
          <xdr:col>2</xdr:col>
          <xdr:colOff>66675</xdr:colOff>
          <xdr:row>7</xdr:row>
          <xdr:rowOff>285750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95250</xdr:rowOff>
        </xdr:from>
        <xdr:to>
          <xdr:col>2</xdr:col>
          <xdr:colOff>66675</xdr:colOff>
          <xdr:row>11</xdr:row>
          <xdr:rowOff>285750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66675</xdr:rowOff>
        </xdr:from>
        <xdr:to>
          <xdr:col>3</xdr:col>
          <xdr:colOff>66675</xdr:colOff>
          <xdr:row>38</xdr:row>
          <xdr:rowOff>257175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85725</xdr:rowOff>
        </xdr:from>
        <xdr:to>
          <xdr:col>3</xdr:col>
          <xdr:colOff>66675</xdr:colOff>
          <xdr:row>39</xdr:row>
          <xdr:rowOff>276225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76200</xdr:rowOff>
        </xdr:from>
        <xdr:to>
          <xdr:col>3</xdr:col>
          <xdr:colOff>66675</xdr:colOff>
          <xdr:row>43</xdr:row>
          <xdr:rowOff>266700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133352</xdr:colOff>
      <xdr:row>0</xdr:row>
      <xdr:rowOff>304799</xdr:rowOff>
    </xdr:from>
    <xdr:to>
      <xdr:col>15</xdr:col>
      <xdr:colOff>123265</xdr:colOff>
      <xdr:row>3</xdr:row>
      <xdr:rowOff>169067</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13499" y="304799"/>
          <a:ext cx="3911972" cy="996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15</xdr:col>
      <xdr:colOff>228600</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8167"/>
          <a:ext cx="4169568"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125</xdr:row>
          <xdr:rowOff>304800</xdr:rowOff>
        </xdr:from>
        <xdr:to>
          <xdr:col>5</xdr:col>
          <xdr:colOff>9525</xdr:colOff>
          <xdr:row>151</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116</xdr:row>
          <xdr:rowOff>38100</xdr:rowOff>
        </xdr:from>
        <xdr:to>
          <xdr:col>30</xdr:col>
          <xdr:colOff>257175</xdr:colOff>
          <xdr:row>116</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126</xdr:row>
          <xdr:rowOff>57150</xdr:rowOff>
        </xdr:from>
        <xdr:to>
          <xdr:col>18</xdr:col>
          <xdr:colOff>238125</xdr:colOff>
          <xdr:row>126</xdr:row>
          <xdr:rowOff>257175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127</xdr:row>
          <xdr:rowOff>28575</xdr:rowOff>
        </xdr:from>
        <xdr:to>
          <xdr:col>18</xdr:col>
          <xdr:colOff>238125</xdr:colOff>
          <xdr:row>127</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128</xdr:row>
          <xdr:rowOff>19050</xdr:rowOff>
        </xdr:from>
        <xdr:to>
          <xdr:col>18</xdr:col>
          <xdr:colOff>209550</xdr:colOff>
          <xdr:row>128</xdr:row>
          <xdr:rowOff>276225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129</xdr:row>
          <xdr:rowOff>19050</xdr:rowOff>
        </xdr:from>
        <xdr:to>
          <xdr:col>18</xdr:col>
          <xdr:colOff>238125</xdr:colOff>
          <xdr:row>129</xdr:row>
          <xdr:rowOff>276225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130</xdr:row>
          <xdr:rowOff>19050</xdr:rowOff>
        </xdr:from>
        <xdr:to>
          <xdr:col>18</xdr:col>
          <xdr:colOff>238125</xdr:colOff>
          <xdr:row>130</xdr:row>
          <xdr:rowOff>276225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131</xdr:row>
          <xdr:rowOff>47625</xdr:rowOff>
        </xdr:from>
        <xdr:to>
          <xdr:col>18</xdr:col>
          <xdr:colOff>238125</xdr:colOff>
          <xdr:row>131</xdr:row>
          <xdr:rowOff>304800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125</xdr:row>
          <xdr:rowOff>304800</xdr:rowOff>
        </xdr:from>
        <xdr:to>
          <xdr:col>19</xdr:col>
          <xdr:colOff>0</xdr:colOff>
          <xdr:row>150</xdr:row>
          <xdr:rowOff>295275</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132</xdr:row>
          <xdr:rowOff>66675</xdr:rowOff>
        </xdr:from>
        <xdr:to>
          <xdr:col>18</xdr:col>
          <xdr:colOff>247650</xdr:colOff>
          <xdr:row>133</xdr:row>
          <xdr:rowOff>9525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101</xdr:row>
      <xdr:rowOff>83344</xdr:rowOff>
    </xdr:from>
    <xdr:to>
      <xdr:col>31</xdr:col>
      <xdr:colOff>57150</xdr:colOff>
      <xdr:row>105</xdr:row>
      <xdr:rowOff>4761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114550" y="22152769"/>
          <a:ext cx="6505575" cy="91201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180975</xdr:colOff>
      <xdr:row>98</xdr:row>
      <xdr:rowOff>209550</xdr:rowOff>
    </xdr:from>
    <xdr:to>
      <xdr:col>31</xdr:col>
      <xdr:colOff>47624</xdr:colOff>
      <xdr:row>100</xdr:row>
      <xdr:rowOff>238125</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114550" y="21469350"/>
          <a:ext cx="6496049" cy="5905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133</xdr:row>
          <xdr:rowOff>47625</xdr:rowOff>
        </xdr:from>
        <xdr:to>
          <xdr:col>18</xdr:col>
          <xdr:colOff>238125</xdr:colOff>
          <xdr:row>133</xdr:row>
          <xdr:rowOff>304800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134</xdr:row>
          <xdr:rowOff>57150</xdr:rowOff>
        </xdr:from>
        <xdr:to>
          <xdr:col>18</xdr:col>
          <xdr:colOff>247650</xdr:colOff>
          <xdr:row>135</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6" name="テキスト ボックス 5">
          <a:extLst>
            <a:ext uri="{FF2B5EF4-FFF2-40B4-BE49-F238E27FC236}">
              <a16:creationId xmlns:a16="http://schemas.microsoft.com/office/drawing/2014/main" id="{B76059E2-967F-4893-B4E3-62DA71E210C7}"/>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10" name="テキスト ボックス 9">
          <a:extLst>
            <a:ext uri="{FF2B5EF4-FFF2-40B4-BE49-F238E27FC236}">
              <a16:creationId xmlns:a16="http://schemas.microsoft.com/office/drawing/2014/main" id="{B96A3367-F05C-4714-9DCA-09A37372E2AD}"/>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11" name="テキスト ボックス 10">
          <a:extLst>
            <a:ext uri="{FF2B5EF4-FFF2-40B4-BE49-F238E27FC236}">
              <a16:creationId xmlns:a16="http://schemas.microsoft.com/office/drawing/2014/main" id="{8018045B-7090-4DB3-B94D-56E60337C518}"/>
            </a:ext>
          </a:extLst>
        </xdr:cNvPr>
        <xdr:cNvSpPr txBox="1"/>
      </xdr:nvSpPr>
      <xdr:spPr>
        <a:xfrm>
          <a:off x="16760078"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79</xdr:row>
      <xdr:rowOff>0</xdr:rowOff>
    </xdr:from>
    <xdr:ext cx="184731" cy="264560"/>
    <xdr:sp macro="" textlink="">
      <xdr:nvSpPr>
        <xdr:cNvPr id="12" name="テキスト ボックス 11">
          <a:extLst>
            <a:ext uri="{FF2B5EF4-FFF2-40B4-BE49-F238E27FC236}">
              <a16:creationId xmlns:a16="http://schemas.microsoft.com/office/drawing/2014/main" id="{DE8FCF2A-3B2C-4CA3-8DBB-7299D6509063}"/>
            </a:ext>
          </a:extLst>
        </xdr:cNvPr>
        <xdr:cNvSpPr txBox="1"/>
      </xdr:nvSpPr>
      <xdr:spPr>
        <a:xfrm>
          <a:off x="10768853" y="135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6" name="テキスト ボックス 15">
          <a:extLst>
            <a:ext uri="{FF2B5EF4-FFF2-40B4-BE49-F238E27FC236}">
              <a16:creationId xmlns:a16="http://schemas.microsoft.com/office/drawing/2014/main" id="{5225F60B-DDCA-467A-847D-C902855DE7D6}"/>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7" name="テキスト ボックス 16">
          <a:extLst>
            <a:ext uri="{FF2B5EF4-FFF2-40B4-BE49-F238E27FC236}">
              <a16:creationId xmlns:a16="http://schemas.microsoft.com/office/drawing/2014/main" id="{43653349-3094-4492-A7A6-DE18EED605A1}"/>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109</xdr:row>
          <xdr:rowOff>38100</xdr:rowOff>
        </xdr:from>
        <xdr:to>
          <xdr:col>30</xdr:col>
          <xdr:colOff>257175</xdr:colOff>
          <xdr:row>109</xdr:row>
          <xdr:rowOff>295275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38</xdr:row>
      <xdr:rowOff>0</xdr:rowOff>
    </xdr:from>
    <xdr:ext cx="184731" cy="264560"/>
    <xdr:sp macro="" textlink="">
      <xdr:nvSpPr>
        <xdr:cNvPr id="18" name="テキスト ボックス 17">
          <a:extLst>
            <a:ext uri="{FF2B5EF4-FFF2-40B4-BE49-F238E27FC236}">
              <a16:creationId xmlns:a16="http://schemas.microsoft.com/office/drawing/2014/main" id="{8FE87AD5-3CDE-4FBD-B36D-F044E743C288}"/>
            </a:ext>
          </a:extLst>
        </xdr:cNvPr>
        <xdr:cNvSpPr txBox="1"/>
      </xdr:nvSpPr>
      <xdr:spPr>
        <a:xfrm>
          <a:off x="17569703"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113</xdr:row>
          <xdr:rowOff>38100</xdr:rowOff>
        </xdr:from>
        <xdr:to>
          <xdr:col>30</xdr:col>
          <xdr:colOff>257175</xdr:colOff>
          <xdr:row>113</xdr:row>
          <xdr:rowOff>295275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12</xdr:row>
      <xdr:rowOff>0</xdr:rowOff>
    </xdr:from>
    <xdr:ext cx="184731" cy="264560"/>
    <xdr:sp macro="" textlink="">
      <xdr:nvSpPr>
        <xdr:cNvPr id="19" name="テキスト ボックス 18">
          <a:extLst>
            <a:ext uri="{FF2B5EF4-FFF2-40B4-BE49-F238E27FC236}">
              <a16:creationId xmlns:a16="http://schemas.microsoft.com/office/drawing/2014/main" id="{361108AF-556A-4AA0-9E5B-DB4437D35F3D}"/>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20" name="テキスト ボックス 19">
          <a:extLst>
            <a:ext uri="{FF2B5EF4-FFF2-40B4-BE49-F238E27FC236}">
              <a16:creationId xmlns:a16="http://schemas.microsoft.com/office/drawing/2014/main" id="{BEC74BBE-F0BC-4E3C-BDDF-2DD50D7ADD88}"/>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295275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21" name="テキスト ボックス 20">
          <a:extLst>
            <a:ext uri="{FF2B5EF4-FFF2-40B4-BE49-F238E27FC236}">
              <a16:creationId xmlns:a16="http://schemas.microsoft.com/office/drawing/2014/main" id="{5E7AD389-0635-4A5B-8207-095EB074045A}"/>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22" name="テキスト ボックス 21">
          <a:extLst>
            <a:ext uri="{FF2B5EF4-FFF2-40B4-BE49-F238E27FC236}">
              <a16:creationId xmlns:a16="http://schemas.microsoft.com/office/drawing/2014/main" id="{F53D8B68-B93F-4E81-A49F-87B50CFD18F8}"/>
            </a:ext>
          </a:extLst>
        </xdr:cNvPr>
        <xdr:cNvSpPr txBox="1"/>
      </xdr:nvSpPr>
      <xdr:spPr>
        <a:xfrm>
          <a:off x="17778276" y="1127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23" name="テキスト ボックス 22">
          <a:extLst>
            <a:ext uri="{FF2B5EF4-FFF2-40B4-BE49-F238E27FC236}">
              <a16:creationId xmlns:a16="http://schemas.microsoft.com/office/drawing/2014/main" id="{3BE5AB2B-0FCD-47CB-BB26-93AE00409F06}"/>
            </a:ext>
          </a:extLst>
        </xdr:cNvPr>
        <xdr:cNvSpPr txBox="1"/>
      </xdr:nvSpPr>
      <xdr:spPr>
        <a:xfrm>
          <a:off x="17778276" y="10892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109904</xdr:colOff>
      <xdr:row>79</xdr:row>
      <xdr:rowOff>280866</xdr:rowOff>
    </xdr:from>
    <xdr:to>
      <xdr:col>27</xdr:col>
      <xdr:colOff>174187</xdr:colOff>
      <xdr:row>80</xdr:row>
      <xdr:rowOff>73269</xdr:rowOff>
    </xdr:to>
    <xdr:sp macro="" textlink="">
      <xdr:nvSpPr>
        <xdr:cNvPr id="24" name="矢印: 右 23">
          <a:extLst>
            <a:ext uri="{FF2B5EF4-FFF2-40B4-BE49-F238E27FC236}">
              <a16:creationId xmlns:a16="http://schemas.microsoft.com/office/drawing/2014/main" id="{80B84AAE-D9CC-37A7-CDF4-8449E07D41CA}"/>
            </a:ext>
          </a:extLst>
        </xdr:cNvPr>
        <xdr:cNvSpPr/>
      </xdr:nvSpPr>
      <xdr:spPr>
        <a:xfrm>
          <a:off x="7412404" y="22310481"/>
          <a:ext cx="345148" cy="170961"/>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7</xdr:row>
          <xdr:rowOff>66675</xdr:rowOff>
        </xdr:from>
        <xdr:to>
          <xdr:col>1</xdr:col>
          <xdr:colOff>257175</xdr:colOff>
          <xdr:row>7</xdr:row>
          <xdr:rowOff>323850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66675</xdr:rowOff>
        </xdr:from>
        <xdr:to>
          <xdr:col>1</xdr:col>
          <xdr:colOff>257175</xdr:colOff>
          <xdr:row>11</xdr:row>
          <xdr:rowOff>323850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126</xdr:row>
          <xdr:rowOff>28575</xdr:rowOff>
        </xdr:from>
        <xdr:to>
          <xdr:col>4</xdr:col>
          <xdr:colOff>200025</xdr:colOff>
          <xdr:row>126</xdr:row>
          <xdr:rowOff>257175</xdr:rowOff>
        </xdr:to>
        <xdr:sp macro="" textlink="">
          <xdr:nvSpPr>
            <xdr:cNvPr id="8325" name="Option Button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127</xdr:row>
          <xdr:rowOff>38100</xdr:rowOff>
        </xdr:from>
        <xdr:to>
          <xdr:col>4</xdr:col>
          <xdr:colOff>238125</xdr:colOff>
          <xdr:row>127</xdr:row>
          <xdr:rowOff>266700</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128</xdr:row>
          <xdr:rowOff>38100</xdr:rowOff>
        </xdr:from>
        <xdr:to>
          <xdr:col>4</xdr:col>
          <xdr:colOff>209550</xdr:colOff>
          <xdr:row>128</xdr:row>
          <xdr:rowOff>285750</xdr:rowOff>
        </xdr:to>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129</xdr:row>
          <xdr:rowOff>38100</xdr:rowOff>
        </xdr:from>
        <xdr:to>
          <xdr:col>4</xdr:col>
          <xdr:colOff>266700</xdr:colOff>
          <xdr:row>129</xdr:row>
          <xdr:rowOff>304800</xdr:rowOff>
        </xdr:to>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130</xdr:row>
          <xdr:rowOff>38100</xdr:rowOff>
        </xdr:from>
        <xdr:to>
          <xdr:col>4</xdr:col>
          <xdr:colOff>133350</xdr:colOff>
          <xdr:row>130</xdr:row>
          <xdr:rowOff>276225</xdr:rowOff>
        </xdr:to>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131</xdr:row>
          <xdr:rowOff>38100</xdr:rowOff>
        </xdr:from>
        <xdr:to>
          <xdr:col>4</xdr:col>
          <xdr:colOff>133350</xdr:colOff>
          <xdr:row>131</xdr:row>
          <xdr:rowOff>276225</xdr:rowOff>
        </xdr:to>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132</xdr:row>
          <xdr:rowOff>38100</xdr:rowOff>
        </xdr:from>
        <xdr:to>
          <xdr:col>4</xdr:col>
          <xdr:colOff>133350</xdr:colOff>
          <xdr:row>132</xdr:row>
          <xdr:rowOff>276225</xdr:rowOff>
        </xdr:to>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133</xdr:row>
          <xdr:rowOff>38100</xdr:rowOff>
        </xdr:from>
        <xdr:to>
          <xdr:col>4</xdr:col>
          <xdr:colOff>133350</xdr:colOff>
          <xdr:row>133</xdr:row>
          <xdr:rowOff>276225</xdr:rowOff>
        </xdr:to>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134</xdr:row>
          <xdr:rowOff>38100</xdr:rowOff>
        </xdr:from>
        <xdr:to>
          <xdr:col>4</xdr:col>
          <xdr:colOff>133350</xdr:colOff>
          <xdr:row>134</xdr:row>
          <xdr:rowOff>276225</xdr:rowOff>
        </xdr:to>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135</xdr:row>
          <xdr:rowOff>38100</xdr:rowOff>
        </xdr:from>
        <xdr:to>
          <xdr:col>4</xdr:col>
          <xdr:colOff>133350</xdr:colOff>
          <xdr:row>135</xdr:row>
          <xdr:rowOff>276225</xdr:rowOff>
        </xdr:to>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136</xdr:row>
          <xdr:rowOff>38100</xdr:rowOff>
        </xdr:from>
        <xdr:to>
          <xdr:col>4</xdr:col>
          <xdr:colOff>133350</xdr:colOff>
          <xdr:row>136</xdr:row>
          <xdr:rowOff>276225</xdr:rowOff>
        </xdr:to>
        <xdr:sp macro="" textlink="">
          <xdr:nvSpPr>
            <xdr:cNvPr id="8335" name="Option Button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137</xdr:row>
          <xdr:rowOff>38100</xdr:rowOff>
        </xdr:from>
        <xdr:to>
          <xdr:col>4</xdr:col>
          <xdr:colOff>133350</xdr:colOff>
          <xdr:row>137</xdr:row>
          <xdr:rowOff>276225</xdr:rowOff>
        </xdr:to>
        <xdr:sp macro="" textlink="">
          <xdr:nvSpPr>
            <xdr:cNvPr id="8336" name="Option Button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138</xdr:row>
          <xdr:rowOff>38100</xdr:rowOff>
        </xdr:from>
        <xdr:to>
          <xdr:col>4</xdr:col>
          <xdr:colOff>133350</xdr:colOff>
          <xdr:row>138</xdr:row>
          <xdr:rowOff>276225</xdr:rowOff>
        </xdr:to>
        <xdr:sp macro="" textlink="">
          <xdr:nvSpPr>
            <xdr:cNvPr id="8337" name="Option Button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139</xdr:row>
          <xdr:rowOff>57150</xdr:rowOff>
        </xdr:from>
        <xdr:to>
          <xdr:col>4</xdr:col>
          <xdr:colOff>142875</xdr:colOff>
          <xdr:row>139</xdr:row>
          <xdr:rowOff>295275</xdr:rowOff>
        </xdr:to>
        <xdr:sp macro="" textlink="">
          <xdr:nvSpPr>
            <xdr:cNvPr id="8340" name="Option Button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140</xdr:row>
          <xdr:rowOff>38100</xdr:rowOff>
        </xdr:from>
        <xdr:to>
          <xdr:col>4</xdr:col>
          <xdr:colOff>142875</xdr:colOff>
          <xdr:row>140</xdr:row>
          <xdr:rowOff>276225</xdr:rowOff>
        </xdr:to>
        <xdr:sp macro="" textlink="">
          <xdr:nvSpPr>
            <xdr:cNvPr id="8341" name="Option Button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141</xdr:row>
          <xdr:rowOff>47625</xdr:rowOff>
        </xdr:from>
        <xdr:to>
          <xdr:col>4</xdr:col>
          <xdr:colOff>123825</xdr:colOff>
          <xdr:row>141</xdr:row>
          <xdr:rowOff>285750</xdr:rowOff>
        </xdr:to>
        <xdr:sp macro="" textlink="">
          <xdr:nvSpPr>
            <xdr:cNvPr id="8342" name="Option Button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142</xdr:row>
          <xdr:rowOff>0</xdr:rowOff>
        </xdr:from>
        <xdr:to>
          <xdr:col>4</xdr:col>
          <xdr:colOff>123825</xdr:colOff>
          <xdr:row>142</xdr:row>
          <xdr:rowOff>238125</xdr:rowOff>
        </xdr:to>
        <xdr:sp macro="" textlink="">
          <xdr:nvSpPr>
            <xdr:cNvPr id="8343" name="Option Button 15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143</xdr:row>
          <xdr:rowOff>57150</xdr:rowOff>
        </xdr:from>
        <xdr:to>
          <xdr:col>4</xdr:col>
          <xdr:colOff>133350</xdr:colOff>
          <xdr:row>143</xdr:row>
          <xdr:rowOff>295275</xdr:rowOff>
        </xdr:to>
        <xdr:sp macro="" textlink="">
          <xdr:nvSpPr>
            <xdr:cNvPr id="8344" name="Option Button 152" hidden="1">
              <a:extLst>
                <a:ext uri="{63B3BB69-23CF-44E3-9099-C40C66FF867C}">
                  <a14:compatExt spid="_x0000_s8344"/>
                </a:ext>
                <a:ext uri="{FF2B5EF4-FFF2-40B4-BE49-F238E27FC236}">
                  <a16:creationId xmlns:a16="http://schemas.microsoft.com/office/drawing/2014/main" id="{00000000-0008-0000-02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144</xdr:row>
          <xdr:rowOff>66675</xdr:rowOff>
        </xdr:from>
        <xdr:to>
          <xdr:col>4</xdr:col>
          <xdr:colOff>133350</xdr:colOff>
          <xdr:row>144</xdr:row>
          <xdr:rowOff>304800</xdr:rowOff>
        </xdr:to>
        <xdr:sp macro="" textlink="">
          <xdr:nvSpPr>
            <xdr:cNvPr id="8345" name="Option Button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145</xdr:row>
          <xdr:rowOff>66675</xdr:rowOff>
        </xdr:from>
        <xdr:to>
          <xdr:col>4</xdr:col>
          <xdr:colOff>133350</xdr:colOff>
          <xdr:row>145</xdr:row>
          <xdr:rowOff>304800</xdr:rowOff>
        </xdr:to>
        <xdr:sp macro="" textlink="">
          <xdr:nvSpPr>
            <xdr:cNvPr id="8346" name="Option Button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146</xdr:row>
          <xdr:rowOff>66675</xdr:rowOff>
        </xdr:from>
        <xdr:to>
          <xdr:col>4</xdr:col>
          <xdr:colOff>133350</xdr:colOff>
          <xdr:row>146</xdr:row>
          <xdr:rowOff>304800</xdr:rowOff>
        </xdr:to>
        <xdr:sp macro="" textlink="">
          <xdr:nvSpPr>
            <xdr:cNvPr id="8347" name="Option Button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147</xdr:row>
          <xdr:rowOff>66675</xdr:rowOff>
        </xdr:from>
        <xdr:to>
          <xdr:col>4</xdr:col>
          <xdr:colOff>133350</xdr:colOff>
          <xdr:row>147</xdr:row>
          <xdr:rowOff>304800</xdr:rowOff>
        </xdr:to>
        <xdr:sp macro="" textlink="">
          <xdr:nvSpPr>
            <xdr:cNvPr id="8348" name="Option Button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148</xdr:row>
          <xdr:rowOff>38100</xdr:rowOff>
        </xdr:from>
        <xdr:to>
          <xdr:col>4</xdr:col>
          <xdr:colOff>142875</xdr:colOff>
          <xdr:row>148</xdr:row>
          <xdr:rowOff>276225</xdr:rowOff>
        </xdr:to>
        <xdr:sp macro="" textlink="">
          <xdr:nvSpPr>
            <xdr:cNvPr id="8349" name="Option Button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135</xdr:row>
          <xdr:rowOff>57150</xdr:rowOff>
        </xdr:from>
        <xdr:to>
          <xdr:col>18</xdr:col>
          <xdr:colOff>247650</xdr:colOff>
          <xdr:row>136</xdr:row>
          <xdr:rowOff>0</xdr:rowOff>
        </xdr:to>
        <xdr:sp macro="" textlink="">
          <xdr:nvSpPr>
            <xdr:cNvPr id="8350" name="Option Button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136</xdr:row>
          <xdr:rowOff>57150</xdr:rowOff>
        </xdr:from>
        <xdr:to>
          <xdr:col>18</xdr:col>
          <xdr:colOff>247650</xdr:colOff>
          <xdr:row>137</xdr:row>
          <xdr:rowOff>0</xdr:rowOff>
        </xdr:to>
        <xdr:sp macro="" textlink="">
          <xdr:nvSpPr>
            <xdr:cNvPr id="8351" name="Option Button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137</xdr:row>
          <xdr:rowOff>28575</xdr:rowOff>
        </xdr:from>
        <xdr:to>
          <xdr:col>18</xdr:col>
          <xdr:colOff>247650</xdr:colOff>
          <xdr:row>137</xdr:row>
          <xdr:rowOff>285750</xdr:rowOff>
        </xdr:to>
        <xdr:sp macro="" textlink="">
          <xdr:nvSpPr>
            <xdr:cNvPr id="8352" name="Option Button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138</xdr:row>
          <xdr:rowOff>28575</xdr:rowOff>
        </xdr:from>
        <xdr:to>
          <xdr:col>18</xdr:col>
          <xdr:colOff>247650</xdr:colOff>
          <xdr:row>138</xdr:row>
          <xdr:rowOff>285750</xdr:rowOff>
        </xdr:to>
        <xdr:sp macro="" textlink="">
          <xdr:nvSpPr>
            <xdr:cNvPr id="8353" name="Option Button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139</xdr:row>
          <xdr:rowOff>47625</xdr:rowOff>
        </xdr:from>
        <xdr:to>
          <xdr:col>18</xdr:col>
          <xdr:colOff>247650</xdr:colOff>
          <xdr:row>139</xdr:row>
          <xdr:rowOff>304800</xdr:rowOff>
        </xdr:to>
        <xdr:sp macro="" textlink="">
          <xdr:nvSpPr>
            <xdr:cNvPr id="8356" name="Option Button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140</xdr:row>
          <xdr:rowOff>66675</xdr:rowOff>
        </xdr:from>
        <xdr:to>
          <xdr:col>18</xdr:col>
          <xdr:colOff>257175</xdr:colOff>
          <xdr:row>141</xdr:row>
          <xdr:rowOff>9525</xdr:rowOff>
        </xdr:to>
        <xdr:sp macro="" textlink="">
          <xdr:nvSpPr>
            <xdr:cNvPr id="8357" name="Option Button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141</xdr:row>
          <xdr:rowOff>47625</xdr:rowOff>
        </xdr:from>
        <xdr:to>
          <xdr:col>18</xdr:col>
          <xdr:colOff>257175</xdr:colOff>
          <xdr:row>141</xdr:row>
          <xdr:rowOff>304800</xdr:rowOff>
        </xdr:to>
        <xdr:sp macro="" textlink="">
          <xdr:nvSpPr>
            <xdr:cNvPr id="8358" name="Option Button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142</xdr:row>
          <xdr:rowOff>57150</xdr:rowOff>
        </xdr:from>
        <xdr:to>
          <xdr:col>18</xdr:col>
          <xdr:colOff>257175</xdr:colOff>
          <xdr:row>143</xdr:row>
          <xdr:rowOff>0</xdr:rowOff>
        </xdr:to>
        <xdr:sp macro="" textlink="">
          <xdr:nvSpPr>
            <xdr:cNvPr id="8359" name="Option Button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143</xdr:row>
          <xdr:rowOff>57150</xdr:rowOff>
        </xdr:from>
        <xdr:to>
          <xdr:col>18</xdr:col>
          <xdr:colOff>257175</xdr:colOff>
          <xdr:row>144</xdr:row>
          <xdr:rowOff>0</xdr:rowOff>
        </xdr:to>
        <xdr:sp macro="" textlink="">
          <xdr:nvSpPr>
            <xdr:cNvPr id="8360" name="Option Button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144</xdr:row>
          <xdr:rowOff>9525</xdr:rowOff>
        </xdr:from>
        <xdr:to>
          <xdr:col>18</xdr:col>
          <xdr:colOff>257175</xdr:colOff>
          <xdr:row>144</xdr:row>
          <xdr:rowOff>266700</xdr:rowOff>
        </xdr:to>
        <xdr:sp macro="" textlink="">
          <xdr:nvSpPr>
            <xdr:cNvPr id="8361" name="Option Button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145</xdr:row>
          <xdr:rowOff>9525</xdr:rowOff>
        </xdr:from>
        <xdr:to>
          <xdr:col>18</xdr:col>
          <xdr:colOff>257175</xdr:colOff>
          <xdr:row>145</xdr:row>
          <xdr:rowOff>266700</xdr:rowOff>
        </xdr:to>
        <xdr:sp macro="" textlink="">
          <xdr:nvSpPr>
            <xdr:cNvPr id="8362" name="Option Button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146</xdr:row>
          <xdr:rowOff>9525</xdr:rowOff>
        </xdr:from>
        <xdr:to>
          <xdr:col>18</xdr:col>
          <xdr:colOff>257175</xdr:colOff>
          <xdr:row>146</xdr:row>
          <xdr:rowOff>266700</xdr:rowOff>
        </xdr:to>
        <xdr:sp macro="" textlink="">
          <xdr:nvSpPr>
            <xdr:cNvPr id="8363" name="Option Button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147</xdr:row>
          <xdr:rowOff>9525</xdr:rowOff>
        </xdr:from>
        <xdr:to>
          <xdr:col>18</xdr:col>
          <xdr:colOff>257175</xdr:colOff>
          <xdr:row>147</xdr:row>
          <xdr:rowOff>266700</xdr:rowOff>
        </xdr:to>
        <xdr:sp macro="" textlink="">
          <xdr:nvSpPr>
            <xdr:cNvPr id="8364" name="Option Button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148</xdr:row>
          <xdr:rowOff>28575</xdr:rowOff>
        </xdr:from>
        <xdr:to>
          <xdr:col>18</xdr:col>
          <xdr:colOff>257175</xdr:colOff>
          <xdr:row>148</xdr:row>
          <xdr:rowOff>285750</xdr:rowOff>
        </xdr:to>
        <xdr:sp macro="" textlink="">
          <xdr:nvSpPr>
            <xdr:cNvPr id="8365" name="Option Button 173"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149</xdr:row>
          <xdr:rowOff>38100</xdr:rowOff>
        </xdr:from>
        <xdr:to>
          <xdr:col>18</xdr:col>
          <xdr:colOff>257175</xdr:colOff>
          <xdr:row>149</xdr:row>
          <xdr:rowOff>295275</xdr:rowOff>
        </xdr:to>
        <xdr:sp macro="" textlink="">
          <xdr:nvSpPr>
            <xdr:cNvPr id="8373" name="Option Button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150</xdr:row>
          <xdr:rowOff>38100</xdr:rowOff>
        </xdr:from>
        <xdr:to>
          <xdr:col>18</xdr:col>
          <xdr:colOff>257175</xdr:colOff>
          <xdr:row>150</xdr:row>
          <xdr:rowOff>295275</xdr:rowOff>
        </xdr:to>
        <xdr:sp macro="" textlink="">
          <xdr:nvSpPr>
            <xdr:cNvPr id="8374" name="Option Button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149</xdr:row>
          <xdr:rowOff>38100</xdr:rowOff>
        </xdr:from>
        <xdr:to>
          <xdr:col>4</xdr:col>
          <xdr:colOff>247650</xdr:colOff>
          <xdr:row>149</xdr:row>
          <xdr:rowOff>295275</xdr:rowOff>
        </xdr:to>
        <xdr:sp macro="" textlink="">
          <xdr:nvSpPr>
            <xdr:cNvPr id="8375" name="Option Button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66675</xdr:rowOff>
        </xdr:from>
        <xdr:to>
          <xdr:col>21</xdr:col>
          <xdr:colOff>0</xdr:colOff>
          <xdr:row>44</xdr:row>
          <xdr:rowOff>323850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33</xdr:col>
          <xdr:colOff>266700</xdr:colOff>
          <xdr:row>56</xdr:row>
          <xdr:rowOff>247650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155</xdr:row>
          <xdr:rowOff>19050</xdr:rowOff>
        </xdr:from>
        <xdr:to>
          <xdr:col>3</xdr:col>
          <xdr:colOff>28575</xdr:colOff>
          <xdr:row>156</xdr:row>
          <xdr:rowOff>19050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156</xdr:row>
          <xdr:rowOff>114300</xdr:rowOff>
        </xdr:from>
        <xdr:to>
          <xdr:col>3</xdr:col>
          <xdr:colOff>0</xdr:colOff>
          <xdr:row>158</xdr:row>
          <xdr:rowOff>9525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150</xdr:row>
          <xdr:rowOff>38100</xdr:rowOff>
        </xdr:from>
        <xdr:to>
          <xdr:col>4</xdr:col>
          <xdr:colOff>247650</xdr:colOff>
          <xdr:row>150</xdr:row>
          <xdr:rowOff>295275</xdr:rowOff>
        </xdr:to>
        <xdr:sp macro="" textlink="">
          <xdr:nvSpPr>
            <xdr:cNvPr id="8394" name="Option Button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161</xdr:row>
          <xdr:rowOff>66675</xdr:rowOff>
        </xdr:from>
        <xdr:to>
          <xdr:col>3</xdr:col>
          <xdr:colOff>66675</xdr:colOff>
          <xdr:row>161</xdr:row>
          <xdr:rowOff>257175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115137</xdr:colOff>
      <xdr:row>37</xdr:row>
      <xdr:rowOff>20934</xdr:rowOff>
    </xdr:from>
    <xdr:to>
      <xdr:col>35</xdr:col>
      <xdr:colOff>167473</xdr:colOff>
      <xdr:row>39</xdr:row>
      <xdr:rowOff>0</xdr:rowOff>
    </xdr:to>
    <xdr:sp macro="" textlink="">
      <xdr:nvSpPr>
        <xdr:cNvPr id="5" name="大かっこ 4">
          <a:extLst>
            <a:ext uri="{FF2B5EF4-FFF2-40B4-BE49-F238E27FC236}">
              <a16:creationId xmlns:a16="http://schemas.microsoft.com/office/drawing/2014/main" id="{BA3A0C3A-B48A-F01E-6FA0-4F0EE5CBF292}"/>
            </a:ext>
          </a:extLst>
        </xdr:cNvPr>
        <xdr:cNvSpPr/>
      </xdr:nvSpPr>
      <xdr:spPr>
        <a:xfrm>
          <a:off x="387280" y="11189258"/>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3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3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5" name="テキスト ボックス 4">
          <a:extLst>
            <a:ext uri="{FF2B5EF4-FFF2-40B4-BE49-F238E27FC236}">
              <a16:creationId xmlns:a16="http://schemas.microsoft.com/office/drawing/2014/main" id="{CFFAC9EF-4104-4342-B4DB-27705468AAA8}"/>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257175</xdr:colOff>
          <xdr:row>35</xdr:row>
          <xdr:rowOff>295275</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3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144</xdr:row>
          <xdr:rowOff>38100</xdr:rowOff>
        </xdr:from>
        <xdr:to>
          <xdr:col>30</xdr:col>
          <xdr:colOff>257175</xdr:colOff>
          <xdr:row>144</xdr:row>
          <xdr:rowOff>295275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3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117</xdr:row>
      <xdr:rowOff>302559</xdr:rowOff>
    </xdr:from>
    <xdr:to>
      <xdr:col>34</xdr:col>
      <xdr:colOff>0</xdr:colOff>
      <xdr:row>120</xdr:row>
      <xdr:rowOff>0</xdr:rowOff>
    </xdr:to>
    <xdr:sp macro="" textlink="">
      <xdr:nvSpPr>
        <xdr:cNvPr id="7" name="Double Bracket 5">
          <a:extLst>
            <a:ext uri="{FF2B5EF4-FFF2-40B4-BE49-F238E27FC236}">
              <a16:creationId xmlns:a16="http://schemas.microsoft.com/office/drawing/2014/main" id="{CE82162E-977B-4F79-8AD7-37496516A80D}"/>
            </a:ext>
          </a:extLst>
        </xdr:cNvPr>
        <xdr:cNvSpPr/>
      </xdr:nvSpPr>
      <xdr:spPr>
        <a:xfrm>
          <a:off x="1265464" y="20862952"/>
          <a:ext cx="7987393" cy="7724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29</xdr:row>
      <xdr:rowOff>0</xdr:rowOff>
    </xdr:from>
    <xdr:ext cx="184731" cy="264560"/>
    <xdr:sp macro="" textlink="">
      <xdr:nvSpPr>
        <xdr:cNvPr id="8" name="テキスト ボックス 7">
          <a:extLst>
            <a:ext uri="{FF2B5EF4-FFF2-40B4-BE49-F238E27FC236}">
              <a16:creationId xmlns:a16="http://schemas.microsoft.com/office/drawing/2014/main" id="{F22E55A4-026C-4150-AE16-A3E5B4DBAAA1}"/>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44</xdr:row>
      <xdr:rowOff>0</xdr:rowOff>
    </xdr:from>
    <xdr:ext cx="184731" cy="264560"/>
    <xdr:sp macro="" textlink="">
      <xdr:nvSpPr>
        <xdr:cNvPr id="9" name="テキスト ボックス 8">
          <a:extLst>
            <a:ext uri="{FF2B5EF4-FFF2-40B4-BE49-F238E27FC236}">
              <a16:creationId xmlns:a16="http://schemas.microsoft.com/office/drawing/2014/main" id="{1CAFA498-2972-4906-AEC0-C2E1C228018A}"/>
            </a:ext>
          </a:extLst>
        </xdr:cNvPr>
        <xdr:cNvSpPr txBox="1"/>
      </xdr:nvSpPr>
      <xdr:spPr>
        <a:xfrm>
          <a:off x="17569703"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0" name="テキスト ボックス 9">
          <a:extLst>
            <a:ext uri="{FF2B5EF4-FFF2-40B4-BE49-F238E27FC236}">
              <a16:creationId xmlns:a16="http://schemas.microsoft.com/office/drawing/2014/main" id="{AE2C9E2A-0D13-4BBF-B2D0-557D161F4A67}"/>
            </a:ext>
          </a:extLst>
        </xdr:cNvPr>
        <xdr:cNvSpPr txBox="1"/>
      </xdr:nvSpPr>
      <xdr:spPr>
        <a:xfrm>
          <a:off x="17569703"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92</xdr:row>
      <xdr:rowOff>0</xdr:rowOff>
    </xdr:from>
    <xdr:ext cx="184731" cy="264560"/>
    <xdr:sp macro="" textlink="">
      <xdr:nvSpPr>
        <xdr:cNvPr id="11" name="テキスト ボックス 10">
          <a:extLst>
            <a:ext uri="{FF2B5EF4-FFF2-40B4-BE49-F238E27FC236}">
              <a16:creationId xmlns:a16="http://schemas.microsoft.com/office/drawing/2014/main" id="{DB66D27F-5848-4F8B-8110-2DC593DE11FF}"/>
            </a:ext>
          </a:extLst>
        </xdr:cNvPr>
        <xdr:cNvSpPr txBox="1"/>
      </xdr:nvSpPr>
      <xdr:spPr>
        <a:xfrm>
          <a:off x="15512303" y="1424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122</xdr:row>
      <xdr:rowOff>0</xdr:rowOff>
    </xdr:from>
    <xdr:ext cx="184731" cy="264560"/>
    <xdr:sp macro="" textlink="">
      <xdr:nvSpPr>
        <xdr:cNvPr id="13" name="テキスト ボックス 12">
          <a:extLst>
            <a:ext uri="{FF2B5EF4-FFF2-40B4-BE49-F238E27FC236}">
              <a16:creationId xmlns:a16="http://schemas.microsoft.com/office/drawing/2014/main" id="{52BB331F-DB29-4662-962F-362B628433DB}"/>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122</xdr:row>
      <xdr:rowOff>0</xdr:rowOff>
    </xdr:from>
    <xdr:ext cx="184731" cy="264560"/>
    <xdr:sp macro="" textlink="">
      <xdr:nvSpPr>
        <xdr:cNvPr id="14" name="テキスト ボックス 13">
          <a:extLst>
            <a:ext uri="{FF2B5EF4-FFF2-40B4-BE49-F238E27FC236}">
              <a16:creationId xmlns:a16="http://schemas.microsoft.com/office/drawing/2014/main" id="{C6052C1F-4EFC-4A26-8635-D6A151723A32}"/>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3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3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111</xdr:row>
      <xdr:rowOff>302559</xdr:rowOff>
    </xdr:from>
    <xdr:to>
      <xdr:col>34</xdr:col>
      <xdr:colOff>0</xdr:colOff>
      <xdr:row>114</xdr:row>
      <xdr:rowOff>0</xdr:rowOff>
    </xdr:to>
    <xdr:sp macro="" textlink="">
      <xdr:nvSpPr>
        <xdr:cNvPr id="6" name="Double Bracket 5">
          <a:extLst>
            <a:ext uri="{FF2B5EF4-FFF2-40B4-BE49-F238E27FC236}">
              <a16:creationId xmlns:a16="http://schemas.microsoft.com/office/drawing/2014/main" id="{E5D82230-C9CA-4E99-9FB2-AED22C49AB3B}"/>
            </a:ext>
          </a:extLst>
        </xdr:cNvPr>
        <xdr:cNvSpPr/>
      </xdr:nvSpPr>
      <xdr:spPr>
        <a:xfrm>
          <a:off x="1281793" y="26210559"/>
          <a:ext cx="8109857" cy="77376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268402</xdr:colOff>
      <xdr:row>0</xdr:row>
      <xdr:rowOff>119744</xdr:rowOff>
    </xdr:from>
    <xdr:to>
      <xdr:col>15</xdr:col>
      <xdr:colOff>66676</xdr:colOff>
      <xdr:row>3</xdr:row>
      <xdr:rowOff>87087</xdr:rowOff>
    </xdr:to>
    <xdr:sp macro="" textlink="">
      <xdr:nvSpPr>
        <xdr:cNvPr id="4" name="テキスト ボックス 3">
          <a:extLst>
            <a:ext uri="{FF2B5EF4-FFF2-40B4-BE49-F238E27FC236}">
              <a16:creationId xmlns:a16="http://schemas.microsoft.com/office/drawing/2014/main" id="{2AE956A3-3BA3-4CCD-A160-F3A24F8F5331}"/>
            </a:ext>
          </a:extLst>
        </xdr:cNvPr>
        <xdr:cNvSpPr txBox="1"/>
      </xdr:nvSpPr>
      <xdr:spPr>
        <a:xfrm>
          <a:off x="1097077" y="119744"/>
          <a:ext cx="3112974" cy="91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看護職員処遇改善評価料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入院ベースアップ評価料</a:t>
          </a:r>
        </a:p>
      </xdr:txBody>
    </xdr:sp>
    <xdr:clientData/>
  </xdr:twoCellAnchor>
  <xdr:twoCellAnchor>
    <xdr:from>
      <xdr:col>2</xdr:col>
      <xdr:colOff>142875</xdr:colOff>
      <xdr:row>0</xdr:row>
      <xdr:rowOff>195942</xdr:rowOff>
    </xdr:from>
    <xdr:to>
      <xdr:col>17</xdr:col>
      <xdr:colOff>76200</xdr:colOff>
      <xdr:row>2</xdr:row>
      <xdr:rowOff>424540</xdr:rowOff>
    </xdr:to>
    <xdr:sp macro="" textlink="">
      <xdr:nvSpPr>
        <xdr:cNvPr id="15" name="大かっこ 14">
          <a:extLst>
            <a:ext uri="{FF2B5EF4-FFF2-40B4-BE49-F238E27FC236}">
              <a16:creationId xmlns:a16="http://schemas.microsoft.com/office/drawing/2014/main" id="{CFF05D23-5F44-4E85-BB64-275B1A8D8431}"/>
            </a:ext>
          </a:extLst>
        </xdr:cNvPr>
        <xdr:cNvSpPr/>
      </xdr:nvSpPr>
      <xdr:spPr>
        <a:xfrm>
          <a:off x="695325" y="195942"/>
          <a:ext cx="4076700" cy="733423"/>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43</xdr:row>
      <xdr:rowOff>0</xdr:rowOff>
    </xdr:from>
    <xdr:ext cx="184731" cy="264560"/>
    <xdr:sp macro="" textlink="">
      <xdr:nvSpPr>
        <xdr:cNvPr id="16" name="テキスト ボックス 15">
          <a:extLst>
            <a:ext uri="{FF2B5EF4-FFF2-40B4-BE49-F238E27FC236}">
              <a16:creationId xmlns:a16="http://schemas.microsoft.com/office/drawing/2014/main" id="{A99C9FFC-D836-4F68-A524-643DB72063AA}"/>
            </a:ext>
          </a:extLst>
        </xdr:cNvPr>
        <xdr:cNvSpPr txBox="1"/>
      </xdr:nvSpPr>
      <xdr:spPr>
        <a:xfrm>
          <a:off x="17569703"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140</xdr:row>
          <xdr:rowOff>38100</xdr:rowOff>
        </xdr:from>
        <xdr:to>
          <xdr:col>30</xdr:col>
          <xdr:colOff>257175</xdr:colOff>
          <xdr:row>140</xdr:row>
          <xdr:rowOff>295275</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3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125</xdr:row>
          <xdr:rowOff>38100</xdr:rowOff>
        </xdr:from>
        <xdr:to>
          <xdr:col>30</xdr:col>
          <xdr:colOff>257175</xdr:colOff>
          <xdr:row>125</xdr:row>
          <xdr:rowOff>247650</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03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132</xdr:row>
          <xdr:rowOff>28575</xdr:rowOff>
        </xdr:from>
        <xdr:to>
          <xdr:col>31</xdr:col>
          <xdr:colOff>0</xdr:colOff>
          <xdr:row>132</xdr:row>
          <xdr:rowOff>314325</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03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128</xdr:row>
      <xdr:rowOff>0</xdr:rowOff>
    </xdr:from>
    <xdr:ext cx="184731" cy="264560"/>
    <xdr:sp macro="" textlink="">
      <xdr:nvSpPr>
        <xdr:cNvPr id="17" name="テキスト ボックス 16">
          <a:extLst>
            <a:ext uri="{FF2B5EF4-FFF2-40B4-BE49-F238E27FC236}">
              <a16:creationId xmlns:a16="http://schemas.microsoft.com/office/drawing/2014/main" id="{B4B15647-BDB8-4C8C-8ACB-F4F4A03127CA}"/>
            </a:ext>
          </a:extLst>
        </xdr:cNvPr>
        <xdr:cNvSpPr txBox="1"/>
      </xdr:nvSpPr>
      <xdr:spPr>
        <a:xfrm>
          <a:off x="15331328" y="60343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8" name="テキスト ボックス 17">
          <a:extLst>
            <a:ext uri="{FF2B5EF4-FFF2-40B4-BE49-F238E27FC236}">
              <a16:creationId xmlns:a16="http://schemas.microsoft.com/office/drawing/2014/main" id="{E9DD7D0B-6B8B-429D-A47A-157542F67CF2}"/>
            </a:ext>
          </a:extLst>
        </xdr:cNvPr>
        <xdr:cNvSpPr txBox="1"/>
      </xdr:nvSpPr>
      <xdr:spPr>
        <a:xfrm>
          <a:off x="17569703" y="34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39</xdr:row>
      <xdr:rowOff>0</xdr:rowOff>
    </xdr:from>
    <xdr:ext cx="184731" cy="264560"/>
    <xdr:sp macro="" textlink="">
      <xdr:nvSpPr>
        <xdr:cNvPr id="19" name="テキスト ボックス 18">
          <a:extLst>
            <a:ext uri="{FF2B5EF4-FFF2-40B4-BE49-F238E27FC236}">
              <a16:creationId xmlns:a16="http://schemas.microsoft.com/office/drawing/2014/main" id="{EF28CB67-2108-45E9-8813-54B0B7210054}"/>
            </a:ext>
          </a:extLst>
        </xdr:cNvPr>
        <xdr:cNvSpPr txBox="1"/>
      </xdr:nvSpPr>
      <xdr:spPr>
        <a:xfrm>
          <a:off x="17569703" y="1061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20" name="テキスト ボックス 19">
          <a:extLst>
            <a:ext uri="{FF2B5EF4-FFF2-40B4-BE49-F238E27FC236}">
              <a16:creationId xmlns:a16="http://schemas.microsoft.com/office/drawing/2014/main" id="{0A040211-0D41-46E5-8C2D-10458BB44DE3}"/>
            </a:ext>
          </a:extLst>
        </xdr:cNvPr>
        <xdr:cNvSpPr txBox="1"/>
      </xdr:nvSpPr>
      <xdr:spPr>
        <a:xfrm>
          <a:off x="17569703"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108858</xdr:colOff>
      <xdr:row>92</xdr:row>
      <xdr:rowOff>285750</xdr:rowOff>
    </xdr:from>
    <xdr:to>
      <xdr:col>27</xdr:col>
      <xdr:colOff>173141</xdr:colOff>
      <xdr:row>93</xdr:row>
      <xdr:rowOff>78153</xdr:rowOff>
    </xdr:to>
    <xdr:sp macro="" textlink="">
      <xdr:nvSpPr>
        <xdr:cNvPr id="24" name="矢印: 右 23">
          <a:extLst>
            <a:ext uri="{FF2B5EF4-FFF2-40B4-BE49-F238E27FC236}">
              <a16:creationId xmlns:a16="http://schemas.microsoft.com/office/drawing/2014/main" id="{2E0B19A7-1F52-4258-B7DE-1CB40D9A3439}"/>
            </a:ext>
          </a:extLst>
        </xdr:cNvPr>
        <xdr:cNvSpPr/>
      </xdr:nvSpPr>
      <xdr:spPr>
        <a:xfrm>
          <a:off x="7184572" y="23826107"/>
          <a:ext cx="336426" cy="173403"/>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xdr:oneCellAnchor>
    <xdr:from>
      <xdr:col>52</xdr:col>
      <xdr:colOff>291353</xdr:colOff>
      <xdr:row>143</xdr:row>
      <xdr:rowOff>0</xdr:rowOff>
    </xdr:from>
    <xdr:ext cx="184731" cy="264560"/>
    <xdr:sp macro="" textlink="">
      <xdr:nvSpPr>
        <xdr:cNvPr id="26" name="テキスト ボックス 25">
          <a:extLst>
            <a:ext uri="{FF2B5EF4-FFF2-40B4-BE49-F238E27FC236}">
              <a16:creationId xmlns:a16="http://schemas.microsoft.com/office/drawing/2014/main" id="{2DE756DA-E8F0-4BF5-A123-98AD186DD694}"/>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143</xdr:row>
      <xdr:rowOff>0</xdr:rowOff>
    </xdr:from>
    <xdr:ext cx="184731" cy="264560"/>
    <xdr:sp macro="" textlink="">
      <xdr:nvSpPr>
        <xdr:cNvPr id="27" name="テキスト ボックス 26">
          <a:extLst>
            <a:ext uri="{FF2B5EF4-FFF2-40B4-BE49-F238E27FC236}">
              <a16:creationId xmlns:a16="http://schemas.microsoft.com/office/drawing/2014/main" id="{EBDB0158-2148-485D-BC1A-1D1F65A0241E}"/>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136</xdr:row>
          <xdr:rowOff>38100</xdr:rowOff>
        </xdr:from>
        <xdr:to>
          <xdr:col>30</xdr:col>
          <xdr:colOff>257175</xdr:colOff>
          <xdr:row>136</xdr:row>
          <xdr:rowOff>295275</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03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139</xdr:row>
      <xdr:rowOff>0</xdr:rowOff>
    </xdr:from>
    <xdr:ext cx="184731" cy="264560"/>
    <xdr:sp macro="" textlink="">
      <xdr:nvSpPr>
        <xdr:cNvPr id="28" name="テキスト ボックス 27">
          <a:extLst>
            <a:ext uri="{FF2B5EF4-FFF2-40B4-BE49-F238E27FC236}">
              <a16:creationId xmlns:a16="http://schemas.microsoft.com/office/drawing/2014/main" id="{64A2EB0A-5779-43A2-91AF-C29DC0939772}"/>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139</xdr:row>
      <xdr:rowOff>0</xdr:rowOff>
    </xdr:from>
    <xdr:ext cx="184731" cy="264560"/>
    <xdr:sp macro="" textlink="">
      <xdr:nvSpPr>
        <xdr:cNvPr id="29" name="テキスト ボックス 28">
          <a:extLst>
            <a:ext uri="{FF2B5EF4-FFF2-40B4-BE49-F238E27FC236}">
              <a16:creationId xmlns:a16="http://schemas.microsoft.com/office/drawing/2014/main" id="{DBF96DDF-77A6-40D2-979A-43A9C615932B}"/>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1</xdr:col>
          <xdr:colOff>247650</xdr:colOff>
          <xdr:row>7</xdr:row>
          <xdr:rowOff>323850</xdr:rowOff>
        </xdr:to>
        <xdr:sp macro="" textlink="">
          <xdr:nvSpPr>
            <xdr:cNvPr id="56364" name="Check Box 44" hidden="1">
              <a:extLst>
                <a:ext uri="{63B3BB69-23CF-44E3-9099-C40C66FF867C}">
                  <a14:compatExt spid="_x0000_s56364"/>
                </a:ext>
                <a:ext uri="{FF2B5EF4-FFF2-40B4-BE49-F238E27FC236}">
                  <a16:creationId xmlns:a16="http://schemas.microsoft.com/office/drawing/2014/main" id="{00000000-0008-0000-03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57150</xdr:rowOff>
        </xdr:from>
        <xdr:to>
          <xdr:col>1</xdr:col>
          <xdr:colOff>247650</xdr:colOff>
          <xdr:row>11</xdr:row>
          <xdr:rowOff>314325</xdr:rowOff>
        </xdr:to>
        <xdr:sp macro="" textlink="">
          <xdr:nvSpPr>
            <xdr:cNvPr id="56365" name="Check Box 45" hidden="1">
              <a:extLst>
                <a:ext uri="{63B3BB69-23CF-44E3-9099-C40C66FF867C}">
                  <a14:compatExt spid="_x0000_s56365"/>
                </a:ext>
                <a:ext uri="{FF2B5EF4-FFF2-40B4-BE49-F238E27FC236}">
                  <a16:creationId xmlns:a16="http://schemas.microsoft.com/office/drawing/2014/main" id="{00000000-0008-0000-03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59</xdr:row>
          <xdr:rowOff>85725</xdr:rowOff>
        </xdr:from>
        <xdr:to>
          <xdr:col>21</xdr:col>
          <xdr:colOff>0</xdr:colOff>
          <xdr:row>59</xdr:row>
          <xdr:rowOff>342900</xdr:rowOff>
        </xdr:to>
        <xdr:sp macro="" textlink="">
          <xdr:nvSpPr>
            <xdr:cNvPr id="56366" name="Check Box 46" hidden="1">
              <a:extLst>
                <a:ext uri="{63B3BB69-23CF-44E3-9099-C40C66FF867C}">
                  <a14:compatExt spid="_x0000_s56366"/>
                </a:ext>
                <a:ext uri="{FF2B5EF4-FFF2-40B4-BE49-F238E27FC236}">
                  <a16:creationId xmlns:a16="http://schemas.microsoft.com/office/drawing/2014/main" id="{00000000-0008-0000-03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69</xdr:row>
          <xdr:rowOff>47625</xdr:rowOff>
        </xdr:from>
        <xdr:to>
          <xdr:col>34</xdr:col>
          <xdr:colOff>0</xdr:colOff>
          <xdr:row>70</xdr:row>
          <xdr:rowOff>257175</xdr:rowOff>
        </xdr:to>
        <xdr:sp macro="" textlink="">
          <xdr:nvSpPr>
            <xdr:cNvPr id="56369" name="Check Box 49" hidden="1">
              <a:extLst>
                <a:ext uri="{63B3BB69-23CF-44E3-9099-C40C66FF867C}">
                  <a14:compatExt spid="_x0000_s56369"/>
                </a:ext>
                <a:ext uri="{FF2B5EF4-FFF2-40B4-BE49-F238E27FC236}">
                  <a16:creationId xmlns:a16="http://schemas.microsoft.com/office/drawing/2014/main" id="{00000000-0008-0000-03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39</xdr:row>
      <xdr:rowOff>38100</xdr:rowOff>
    </xdr:from>
    <xdr:to>
      <xdr:col>35</xdr:col>
      <xdr:colOff>189768</xdr:colOff>
      <xdr:row>41</xdr:row>
      <xdr:rowOff>14759</xdr:rowOff>
    </xdr:to>
    <xdr:sp macro="" textlink="">
      <xdr:nvSpPr>
        <xdr:cNvPr id="2" name="大かっこ 1">
          <a:extLst>
            <a:ext uri="{FF2B5EF4-FFF2-40B4-BE49-F238E27FC236}">
              <a16:creationId xmlns:a16="http://schemas.microsoft.com/office/drawing/2014/main" id="{C14C5A10-B9B7-4F58-8575-A1B82F629E07}"/>
            </a:ext>
          </a:extLst>
        </xdr:cNvPr>
        <xdr:cNvSpPr/>
      </xdr:nvSpPr>
      <xdr:spPr>
        <a:xfrm>
          <a:off x="552450" y="11601450"/>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oneCellAnchor>
    <xdr:from>
      <xdr:col>51</xdr:col>
      <xdr:colOff>291353</xdr:colOff>
      <xdr:row>131</xdr:row>
      <xdr:rowOff>0</xdr:rowOff>
    </xdr:from>
    <xdr:ext cx="184731" cy="264560"/>
    <xdr:sp macro="" textlink="">
      <xdr:nvSpPr>
        <xdr:cNvPr id="3" name="テキスト ボックス 2">
          <a:extLst>
            <a:ext uri="{FF2B5EF4-FFF2-40B4-BE49-F238E27FC236}">
              <a16:creationId xmlns:a16="http://schemas.microsoft.com/office/drawing/2014/main" id="{0C919814-D699-4428-BC4D-3DA61C10EAB6}"/>
            </a:ext>
          </a:extLst>
        </xdr:cNvPr>
        <xdr:cNvSpPr txBox="1"/>
      </xdr:nvSpPr>
      <xdr:spPr>
        <a:xfrm>
          <a:off x="12988178" y="3989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129</xdr:row>
      <xdr:rowOff>0</xdr:rowOff>
    </xdr:from>
    <xdr:ext cx="184731" cy="264560"/>
    <xdr:sp macro="" textlink="">
      <xdr:nvSpPr>
        <xdr:cNvPr id="12" name="テキスト ボックス 11">
          <a:extLst>
            <a:ext uri="{FF2B5EF4-FFF2-40B4-BE49-F238E27FC236}">
              <a16:creationId xmlns:a16="http://schemas.microsoft.com/office/drawing/2014/main" id="{E5FE1150-E115-42D9-A0AF-A7B3E1427FA1}"/>
            </a:ext>
          </a:extLst>
        </xdr:cNvPr>
        <xdr:cNvSpPr txBox="1"/>
      </xdr:nvSpPr>
      <xdr:spPr>
        <a:xfrm>
          <a:off x="12988178" y="402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130</xdr:row>
      <xdr:rowOff>0</xdr:rowOff>
    </xdr:from>
    <xdr:ext cx="184731" cy="264560"/>
    <xdr:sp macro="" textlink="">
      <xdr:nvSpPr>
        <xdr:cNvPr id="21" name="テキスト ボックス 20">
          <a:extLst>
            <a:ext uri="{FF2B5EF4-FFF2-40B4-BE49-F238E27FC236}">
              <a16:creationId xmlns:a16="http://schemas.microsoft.com/office/drawing/2014/main" id="{85E86418-CFC1-4D77-BC22-4616CCC8D6D6}"/>
            </a:ext>
          </a:extLst>
        </xdr:cNvPr>
        <xdr:cNvSpPr txBox="1"/>
      </xdr:nvSpPr>
      <xdr:spPr>
        <a:xfrm>
          <a:off x="13144500" y="40419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19050</xdr:colOff>
          <xdr:row>129</xdr:row>
          <xdr:rowOff>19050</xdr:rowOff>
        </xdr:from>
        <xdr:to>
          <xdr:col>30</xdr:col>
          <xdr:colOff>247650</xdr:colOff>
          <xdr:row>130</xdr:row>
          <xdr:rowOff>180975</xdr:rowOff>
        </xdr:to>
        <xdr:sp macro="" textlink="">
          <xdr:nvSpPr>
            <xdr:cNvPr id="56375" name="Check Box 55" hidden="1">
              <a:extLst>
                <a:ext uri="{63B3BB69-23CF-44E3-9099-C40C66FF867C}">
                  <a14:compatExt spid="_x0000_s56375"/>
                </a:ext>
                <a:ext uri="{FF2B5EF4-FFF2-40B4-BE49-F238E27FC236}">
                  <a16:creationId xmlns:a16="http://schemas.microsoft.com/office/drawing/2014/main" id="{00000000-0008-0000-0300-00003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54</xdr:col>
      <xdr:colOff>291353</xdr:colOff>
      <xdr:row>80</xdr:row>
      <xdr:rowOff>0</xdr:rowOff>
    </xdr:from>
    <xdr:ext cx="184731" cy="264560"/>
    <xdr:sp macro="" textlink="">
      <xdr:nvSpPr>
        <xdr:cNvPr id="3" name="テキスト ボックス 2">
          <a:extLst>
            <a:ext uri="{FF2B5EF4-FFF2-40B4-BE49-F238E27FC236}">
              <a16:creationId xmlns:a16="http://schemas.microsoft.com/office/drawing/2014/main" id="{AA44E53F-920F-4034-94E1-3F3C5BE78364}"/>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5" name="テキスト ボックス 4">
          <a:extLst>
            <a:ext uri="{FF2B5EF4-FFF2-40B4-BE49-F238E27FC236}">
              <a16:creationId xmlns:a16="http://schemas.microsoft.com/office/drawing/2014/main" id="{2B3D885C-DD69-4CF8-96DF-26B739223288}"/>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73</xdr:row>
      <xdr:rowOff>0</xdr:rowOff>
    </xdr:from>
    <xdr:ext cx="184731" cy="264560"/>
    <xdr:sp macro="" textlink="">
      <xdr:nvSpPr>
        <xdr:cNvPr id="6" name="テキスト ボックス 5">
          <a:extLst>
            <a:ext uri="{FF2B5EF4-FFF2-40B4-BE49-F238E27FC236}">
              <a16:creationId xmlns:a16="http://schemas.microsoft.com/office/drawing/2014/main" id="{D00200A9-EAE9-4FAD-8B14-E44B67081D7F}"/>
            </a:ext>
          </a:extLst>
        </xdr:cNvPr>
        <xdr:cNvSpPr txBox="1"/>
      </xdr:nvSpPr>
      <xdr:spPr>
        <a:xfrm>
          <a:off x="17569703"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37</xdr:row>
      <xdr:rowOff>0</xdr:rowOff>
    </xdr:from>
    <xdr:ext cx="184731" cy="264560"/>
    <xdr:sp macro="" textlink="">
      <xdr:nvSpPr>
        <xdr:cNvPr id="7" name="テキスト ボックス 6">
          <a:extLst>
            <a:ext uri="{FF2B5EF4-FFF2-40B4-BE49-F238E27FC236}">
              <a16:creationId xmlns:a16="http://schemas.microsoft.com/office/drawing/2014/main" id="{23F01536-D7D7-4933-9B30-74FF5EED5603}"/>
            </a:ext>
          </a:extLst>
        </xdr:cNvPr>
        <xdr:cNvSpPr txBox="1"/>
      </xdr:nvSpPr>
      <xdr:spPr>
        <a:xfrm>
          <a:off x="17569703" y="36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80</xdr:row>
      <xdr:rowOff>0</xdr:rowOff>
    </xdr:from>
    <xdr:ext cx="184731" cy="264560"/>
    <xdr:sp macro="" textlink="">
      <xdr:nvSpPr>
        <xdr:cNvPr id="8" name="テキスト ボックス 7">
          <a:extLst>
            <a:ext uri="{FF2B5EF4-FFF2-40B4-BE49-F238E27FC236}">
              <a16:creationId xmlns:a16="http://schemas.microsoft.com/office/drawing/2014/main" id="{F0689F41-316E-44F4-958D-969E8674F345}"/>
            </a:ext>
          </a:extLst>
        </xdr:cNvPr>
        <xdr:cNvSpPr txBox="1"/>
      </xdr:nvSpPr>
      <xdr:spPr>
        <a:xfrm>
          <a:off x="15512303"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0" name="テキスト ボックス 9">
          <a:extLst>
            <a:ext uri="{FF2B5EF4-FFF2-40B4-BE49-F238E27FC236}">
              <a16:creationId xmlns:a16="http://schemas.microsoft.com/office/drawing/2014/main" id="{2AC1D4E3-F27A-4CC2-A2B4-45352F28D13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1" name="テキスト ボックス 10">
          <a:extLst>
            <a:ext uri="{FF2B5EF4-FFF2-40B4-BE49-F238E27FC236}">
              <a16:creationId xmlns:a16="http://schemas.microsoft.com/office/drawing/2014/main" id="{9FAA8E9C-F244-4DAA-B5D2-1FE6F6FE207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0</xdr:row>
      <xdr:rowOff>139212</xdr:rowOff>
    </xdr:from>
    <xdr:to>
      <xdr:col>28</xdr:col>
      <xdr:colOff>245197</xdr:colOff>
      <xdr:row>5</xdr:row>
      <xdr:rowOff>158547</xdr:rowOff>
    </xdr:to>
    <xdr:grpSp>
      <xdr:nvGrpSpPr>
        <xdr:cNvPr id="15" name="グループ化 14">
          <a:extLst>
            <a:ext uri="{FF2B5EF4-FFF2-40B4-BE49-F238E27FC236}">
              <a16:creationId xmlns:a16="http://schemas.microsoft.com/office/drawing/2014/main" id="{3658788C-6268-EDCC-2452-21428FB209E7}"/>
            </a:ext>
          </a:extLst>
        </xdr:cNvPr>
        <xdr:cNvGrpSpPr/>
      </xdr:nvGrpSpPr>
      <xdr:grpSpPr>
        <a:xfrm>
          <a:off x="0" y="139212"/>
          <a:ext cx="8089315" cy="1375247"/>
          <a:chOff x="69801" y="113827"/>
          <a:chExt cx="4845331" cy="1320732"/>
        </a:xfrm>
      </xdr:grpSpPr>
      <xdr:sp macro="" textlink="">
        <xdr:nvSpPr>
          <xdr:cNvPr id="12" name="大かっこ 14">
            <a:extLst>
              <a:ext uri="{FF2B5EF4-FFF2-40B4-BE49-F238E27FC236}">
                <a16:creationId xmlns:a16="http://schemas.microsoft.com/office/drawing/2014/main" id="{326C8078-35AE-47FF-8BB9-E65E4CEDF0C0}"/>
              </a:ext>
            </a:extLst>
          </xdr:cNvPr>
          <xdr:cNvSpPr/>
        </xdr:nvSpPr>
        <xdr:spPr>
          <a:xfrm>
            <a:off x="81644" y="288490"/>
            <a:ext cx="4833488" cy="10218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823E79A-7F42-4E4F-8C33-E37DD304D358}"/>
              </a:ext>
            </a:extLst>
          </xdr:cNvPr>
          <xdr:cNvSpPr txBox="1"/>
        </xdr:nvSpPr>
        <xdr:spPr>
          <a:xfrm>
            <a:off x="69801" y="113827"/>
            <a:ext cx="4804857" cy="132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）及び歯科外来・在宅ベースアップ評価料（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医科診療報酬点数表第１章第２部　入院料等　通則第</a:t>
            </a:r>
            <a:r>
              <a:rPr kumimoji="1" lang="en-US" altLang="ja-JP" sz="1400">
                <a:latin typeface="ＭＳ Ｐゴシック" panose="020B0600070205080204" pitchFamily="50" charset="-128"/>
                <a:ea typeface="ＭＳ Ｐゴシック" panose="020B0600070205080204" pitchFamily="50" charset="-128"/>
              </a:rPr>
              <a:t>11</a:t>
            </a:r>
            <a:r>
              <a:rPr kumimoji="1" lang="ja-JP" altLang="en-US" sz="1400">
                <a:latin typeface="ＭＳ Ｐゴシック" panose="020B0600070205080204" pitchFamily="50" charset="-128"/>
                <a:ea typeface="ＭＳ Ｐゴシック" panose="020B0600070205080204" pitchFamily="50" charset="-128"/>
              </a:rPr>
              <a:t>号</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歯科点数表第１章第２部入院料等通則第９号</a:t>
            </a:r>
          </a:p>
        </xdr:txBody>
      </xdr:sp>
    </xdr:grpSp>
    <xdr:clientData/>
  </xdr:twoCellAnchor>
  <xdr:oneCellAnchor>
    <xdr:from>
      <xdr:col>54</xdr:col>
      <xdr:colOff>291353</xdr:colOff>
      <xdr:row>36</xdr:row>
      <xdr:rowOff>0</xdr:rowOff>
    </xdr:from>
    <xdr:ext cx="184731" cy="264560"/>
    <xdr:sp macro="" textlink="">
      <xdr:nvSpPr>
        <xdr:cNvPr id="18" name="テキスト ボックス 17">
          <a:extLst>
            <a:ext uri="{FF2B5EF4-FFF2-40B4-BE49-F238E27FC236}">
              <a16:creationId xmlns:a16="http://schemas.microsoft.com/office/drawing/2014/main" id="{61D7109C-0120-424C-9AB6-E49FA04D4CFC}"/>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19</xdr:row>
      <xdr:rowOff>0</xdr:rowOff>
    </xdr:from>
    <xdr:ext cx="184731" cy="264560"/>
    <xdr:sp macro="" textlink="">
      <xdr:nvSpPr>
        <xdr:cNvPr id="19" name="テキスト ボックス 18">
          <a:extLst>
            <a:ext uri="{FF2B5EF4-FFF2-40B4-BE49-F238E27FC236}">
              <a16:creationId xmlns:a16="http://schemas.microsoft.com/office/drawing/2014/main" id="{669AEE88-060A-44C5-9FCD-4DF015868511}"/>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2" name="テキスト ボックス 1">
          <a:extLst>
            <a:ext uri="{FF2B5EF4-FFF2-40B4-BE49-F238E27FC236}">
              <a16:creationId xmlns:a16="http://schemas.microsoft.com/office/drawing/2014/main" id="{FDEAB5C5-16DC-499B-BDDC-08A20A89F6F0}"/>
            </a:ext>
          </a:extLst>
        </xdr:cNvPr>
        <xdr:cNvSpPr txBox="1"/>
      </xdr:nvSpPr>
      <xdr:spPr>
        <a:xfrm>
          <a:off x="19027588" y="17369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9525</xdr:colOff>
          <xdr:row>13</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4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38100</xdr:rowOff>
        </xdr:from>
        <xdr:to>
          <xdr:col>6</xdr:col>
          <xdr:colOff>9525</xdr:colOff>
          <xdr:row>13</xdr:row>
          <xdr:rowOff>295275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4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6</xdr:col>
          <xdr:colOff>0</xdr:colOff>
          <xdr:row>14</xdr:row>
          <xdr:rowOff>304800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4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54</xdr:col>
      <xdr:colOff>291353</xdr:colOff>
      <xdr:row>107</xdr:row>
      <xdr:rowOff>0</xdr:rowOff>
    </xdr:from>
    <xdr:ext cx="184731" cy="264560"/>
    <xdr:sp macro="" textlink="">
      <xdr:nvSpPr>
        <xdr:cNvPr id="9" name="テキスト ボックス 8">
          <a:extLst>
            <a:ext uri="{FF2B5EF4-FFF2-40B4-BE49-F238E27FC236}">
              <a16:creationId xmlns:a16="http://schemas.microsoft.com/office/drawing/2014/main" id="{D6F34354-A6C4-4974-B4B6-E0C660185015}"/>
            </a:ext>
          </a:extLst>
        </xdr:cNvPr>
        <xdr:cNvSpPr txBox="1"/>
      </xdr:nvSpPr>
      <xdr:spPr>
        <a:xfrm>
          <a:off x="19027588" y="24821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xdr:row>
      <xdr:rowOff>0</xdr:rowOff>
    </xdr:from>
    <xdr:ext cx="184731" cy="264560"/>
    <xdr:sp macro="" textlink="">
      <xdr:nvSpPr>
        <xdr:cNvPr id="4" name="テキスト ボックス 3">
          <a:extLst>
            <a:ext uri="{FF2B5EF4-FFF2-40B4-BE49-F238E27FC236}">
              <a16:creationId xmlns:a16="http://schemas.microsoft.com/office/drawing/2014/main" id="{29296C18-0401-428A-9F28-5970226894CD}"/>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21</xdr:row>
          <xdr:rowOff>38100</xdr:rowOff>
        </xdr:from>
        <xdr:to>
          <xdr:col>32</xdr:col>
          <xdr:colOff>257175</xdr:colOff>
          <xdr:row>21</xdr:row>
          <xdr:rowOff>295275</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4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257175</xdr:colOff>
          <xdr:row>25</xdr:row>
          <xdr:rowOff>295275</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27</xdr:row>
          <xdr:rowOff>38100</xdr:rowOff>
        </xdr:from>
        <xdr:to>
          <xdr:col>32</xdr:col>
          <xdr:colOff>257175</xdr:colOff>
          <xdr:row>27</xdr:row>
          <xdr:rowOff>295275</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4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38100</xdr:rowOff>
        </xdr:from>
        <xdr:to>
          <xdr:col>32</xdr:col>
          <xdr:colOff>257175</xdr:colOff>
          <xdr:row>30</xdr:row>
          <xdr:rowOff>295275</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4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47154</xdr:colOff>
      <xdr:row>1</xdr:row>
      <xdr:rowOff>9429</xdr:rowOff>
    </xdr:from>
    <xdr:ext cx="666464" cy="325730"/>
    <xdr:sp macro="" textlink="">
      <xdr:nvSpPr>
        <xdr:cNvPr id="14" name="テキスト ボックス 13">
          <a:extLst>
            <a:ext uri="{FF2B5EF4-FFF2-40B4-BE49-F238E27FC236}">
              <a16:creationId xmlns:a16="http://schemas.microsoft.com/office/drawing/2014/main" id="{FC2CB925-4C4C-AFE5-13FD-2A6D04407B0D}"/>
            </a:ext>
          </a:extLst>
        </xdr:cNvPr>
        <xdr:cNvSpPr txBox="1"/>
      </xdr:nvSpPr>
      <xdr:spPr>
        <a:xfrm>
          <a:off x="6337426" y="320642"/>
          <a:ext cx="6664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47154</xdr:colOff>
      <xdr:row>2</xdr:row>
      <xdr:rowOff>37724</xdr:rowOff>
    </xdr:from>
    <xdr:ext cx="1197697" cy="325730"/>
    <xdr:sp macro="" textlink="">
      <xdr:nvSpPr>
        <xdr:cNvPr id="20" name="テキスト ボックス 19">
          <a:extLst>
            <a:ext uri="{FF2B5EF4-FFF2-40B4-BE49-F238E27FC236}">
              <a16:creationId xmlns:a16="http://schemas.microsoft.com/office/drawing/2014/main" id="{FFBC2341-43CC-46F5-884D-E9D4B8F75DF6}"/>
            </a:ext>
          </a:extLst>
        </xdr:cNvPr>
        <xdr:cNvSpPr txBox="1"/>
      </xdr:nvSpPr>
      <xdr:spPr>
        <a:xfrm>
          <a:off x="6337426" y="537551"/>
          <a:ext cx="1197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の注５・注６</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33</xdr:row>
          <xdr:rowOff>38100</xdr:rowOff>
        </xdr:from>
        <xdr:to>
          <xdr:col>32</xdr:col>
          <xdr:colOff>257175</xdr:colOff>
          <xdr:row>33</xdr:row>
          <xdr:rowOff>295275</xdr:rowOff>
        </xdr:to>
        <xdr:sp macro="" textlink="">
          <xdr:nvSpPr>
            <xdr:cNvPr id="89166" name="Check Box 78" hidden="1">
              <a:extLst>
                <a:ext uri="{63B3BB69-23CF-44E3-9099-C40C66FF867C}">
                  <a14:compatExt spid="_x0000_s89166"/>
                </a:ext>
                <a:ext uri="{FF2B5EF4-FFF2-40B4-BE49-F238E27FC236}">
                  <a16:creationId xmlns:a16="http://schemas.microsoft.com/office/drawing/2014/main" id="{00000000-0008-0000-0400-00004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9525</xdr:rowOff>
        </xdr:from>
        <xdr:to>
          <xdr:col>6</xdr:col>
          <xdr:colOff>38100</xdr:colOff>
          <xdr:row>15</xdr:row>
          <xdr:rowOff>276225</xdr:rowOff>
        </xdr:to>
        <xdr:sp macro="" textlink="">
          <xdr:nvSpPr>
            <xdr:cNvPr id="89167" name="Check Box 79" hidden="1">
              <a:extLst>
                <a:ext uri="{63B3BB69-23CF-44E3-9099-C40C66FF867C}">
                  <a14:compatExt spid="_x0000_s89167"/>
                </a:ext>
                <a:ext uri="{FF2B5EF4-FFF2-40B4-BE49-F238E27FC236}">
                  <a16:creationId xmlns:a16="http://schemas.microsoft.com/office/drawing/2014/main" id="{00000000-0008-0000-0400-00004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52</xdr:col>
      <xdr:colOff>291353</xdr:colOff>
      <xdr:row>8</xdr:row>
      <xdr:rowOff>0</xdr:rowOff>
    </xdr:from>
    <xdr:ext cx="184731" cy="264560"/>
    <xdr:sp macro="" textlink="">
      <xdr:nvSpPr>
        <xdr:cNvPr id="2" name="テキスト ボックス 1">
          <a:extLst>
            <a:ext uri="{FF2B5EF4-FFF2-40B4-BE49-F238E27FC236}">
              <a16:creationId xmlns:a16="http://schemas.microsoft.com/office/drawing/2014/main" id="{32E05634-7070-4625-9B29-6CFAA3EE7BF6}"/>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8</xdr:row>
      <xdr:rowOff>0</xdr:rowOff>
    </xdr:from>
    <xdr:ext cx="184731" cy="264560"/>
    <xdr:sp macro="" textlink="">
      <xdr:nvSpPr>
        <xdr:cNvPr id="4" name="テキスト ボックス 3">
          <a:extLst>
            <a:ext uri="{FF2B5EF4-FFF2-40B4-BE49-F238E27FC236}">
              <a16:creationId xmlns:a16="http://schemas.microsoft.com/office/drawing/2014/main" id="{96800806-7BCE-4481-A8C0-5B0B6C07F67C}"/>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5" name="テキスト ボックス 4">
          <a:extLst>
            <a:ext uri="{FF2B5EF4-FFF2-40B4-BE49-F238E27FC236}">
              <a16:creationId xmlns:a16="http://schemas.microsoft.com/office/drawing/2014/main" id="{05473F95-66EA-40E4-A5AF-36F054DFE467}"/>
            </a:ext>
          </a:extLst>
        </xdr:cNvPr>
        <xdr:cNvSpPr txBox="1"/>
      </xdr:nvSpPr>
      <xdr:spPr>
        <a:xfrm>
          <a:off x="17569703"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D1BE6887-377A-4D08-BC3D-4DF35358ADB7}"/>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59</xdr:row>
      <xdr:rowOff>0</xdr:rowOff>
    </xdr:from>
    <xdr:ext cx="184731" cy="264560"/>
    <xdr:sp macro="" textlink="">
      <xdr:nvSpPr>
        <xdr:cNvPr id="7" name="テキスト ボックス 6">
          <a:extLst>
            <a:ext uri="{FF2B5EF4-FFF2-40B4-BE49-F238E27FC236}">
              <a16:creationId xmlns:a16="http://schemas.microsoft.com/office/drawing/2014/main" id="{21A95480-34DF-4105-966C-7AF314DF96FD}"/>
            </a:ext>
          </a:extLst>
        </xdr:cNvPr>
        <xdr:cNvSpPr txBox="1"/>
      </xdr:nvSpPr>
      <xdr:spPr>
        <a:xfrm>
          <a:off x="15512303" y="2832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8" name="テキスト ボックス 7">
          <a:extLst>
            <a:ext uri="{FF2B5EF4-FFF2-40B4-BE49-F238E27FC236}">
              <a16:creationId xmlns:a16="http://schemas.microsoft.com/office/drawing/2014/main" id="{DCCFF224-0ED7-4B7A-9B9F-6B00D425912A}"/>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9" name="テキスト ボックス 8">
          <a:extLst>
            <a:ext uri="{FF2B5EF4-FFF2-40B4-BE49-F238E27FC236}">
              <a16:creationId xmlns:a16="http://schemas.microsoft.com/office/drawing/2014/main" id="{C57B461A-E571-478F-8D4E-C7C91E286AB5}"/>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13" name="テキスト ボックス 12">
          <a:extLst>
            <a:ext uri="{FF2B5EF4-FFF2-40B4-BE49-F238E27FC236}">
              <a16:creationId xmlns:a16="http://schemas.microsoft.com/office/drawing/2014/main" id="{C4928ECE-3512-48C0-9C48-2E078C212453}"/>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59</xdr:row>
      <xdr:rowOff>0</xdr:rowOff>
    </xdr:from>
    <xdr:ext cx="184731" cy="264560"/>
    <xdr:sp macro="" textlink="">
      <xdr:nvSpPr>
        <xdr:cNvPr id="14" name="テキスト ボックス 13">
          <a:extLst>
            <a:ext uri="{FF2B5EF4-FFF2-40B4-BE49-F238E27FC236}">
              <a16:creationId xmlns:a16="http://schemas.microsoft.com/office/drawing/2014/main" id="{29A91CDE-6DD9-41B2-9B18-C92FC68EF7C7}"/>
            </a:ext>
          </a:extLst>
        </xdr:cNvPr>
        <xdr:cNvSpPr txBox="1"/>
      </xdr:nvSpPr>
      <xdr:spPr>
        <a:xfrm>
          <a:off x="16883903" y="3940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5" name="テキスト ボックス 14">
          <a:extLst>
            <a:ext uri="{FF2B5EF4-FFF2-40B4-BE49-F238E27FC236}">
              <a16:creationId xmlns:a16="http://schemas.microsoft.com/office/drawing/2014/main" id="{A4601A04-6D96-40ED-9573-9AE2EDCED448}"/>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16" name="テキスト ボックス 15">
          <a:extLst>
            <a:ext uri="{FF2B5EF4-FFF2-40B4-BE49-F238E27FC236}">
              <a16:creationId xmlns:a16="http://schemas.microsoft.com/office/drawing/2014/main" id="{CD51663C-397D-406A-AACF-287D8B01E022}"/>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7" name="テキスト ボックス 16">
          <a:extLst>
            <a:ext uri="{FF2B5EF4-FFF2-40B4-BE49-F238E27FC236}">
              <a16:creationId xmlns:a16="http://schemas.microsoft.com/office/drawing/2014/main" id="{6CD86FC8-25CB-44BB-A508-60A862308A42}"/>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1" name="テキスト ボックス 20">
          <a:extLst>
            <a:ext uri="{FF2B5EF4-FFF2-40B4-BE49-F238E27FC236}">
              <a16:creationId xmlns:a16="http://schemas.microsoft.com/office/drawing/2014/main" id="{FDCF9D3C-5269-4F34-A3A9-8ADCAA07C6E6}"/>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2" name="テキスト ボックス 21">
          <a:extLst>
            <a:ext uri="{FF2B5EF4-FFF2-40B4-BE49-F238E27FC236}">
              <a16:creationId xmlns:a16="http://schemas.microsoft.com/office/drawing/2014/main" id="{101E84DA-36DA-4294-90D6-8564767BE369}"/>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23" name="テキスト ボックス 22">
          <a:extLst>
            <a:ext uri="{FF2B5EF4-FFF2-40B4-BE49-F238E27FC236}">
              <a16:creationId xmlns:a16="http://schemas.microsoft.com/office/drawing/2014/main" id="{7AFFC3FC-F55A-495D-9E48-6CD5161C8213}"/>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7" name="テキスト ボックス 26">
          <a:extLst>
            <a:ext uri="{FF2B5EF4-FFF2-40B4-BE49-F238E27FC236}">
              <a16:creationId xmlns:a16="http://schemas.microsoft.com/office/drawing/2014/main" id="{31B5C701-BBD1-4209-9C0C-AE710FE1DE0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8" name="テキスト ボックス 27">
          <a:extLst>
            <a:ext uri="{FF2B5EF4-FFF2-40B4-BE49-F238E27FC236}">
              <a16:creationId xmlns:a16="http://schemas.microsoft.com/office/drawing/2014/main" id="{0ABF880B-3C89-4264-B4BD-50D16A5CFF2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9" name="テキスト ボックス 28">
          <a:extLst>
            <a:ext uri="{FF2B5EF4-FFF2-40B4-BE49-F238E27FC236}">
              <a16:creationId xmlns:a16="http://schemas.microsoft.com/office/drawing/2014/main" id="{AF6F2142-970C-4B02-91F7-3E5F85DD3604}"/>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30" name="テキスト ボックス 29">
          <a:extLst>
            <a:ext uri="{FF2B5EF4-FFF2-40B4-BE49-F238E27FC236}">
              <a16:creationId xmlns:a16="http://schemas.microsoft.com/office/drawing/2014/main" id="{C8011D10-818D-4F09-9D00-4B2AE231F041}"/>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1" name="テキスト ボックス 30">
          <a:extLst>
            <a:ext uri="{FF2B5EF4-FFF2-40B4-BE49-F238E27FC236}">
              <a16:creationId xmlns:a16="http://schemas.microsoft.com/office/drawing/2014/main" id="{7330B97C-A0C1-4C91-B897-2EFA997FC417}"/>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2" name="テキスト ボックス 31">
          <a:extLst>
            <a:ext uri="{FF2B5EF4-FFF2-40B4-BE49-F238E27FC236}">
              <a16:creationId xmlns:a16="http://schemas.microsoft.com/office/drawing/2014/main" id="{92DA5E4E-1DB2-4D4D-A48A-D74704C2D7C5}"/>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20</xdr:row>
      <xdr:rowOff>0</xdr:rowOff>
    </xdr:from>
    <xdr:ext cx="184731" cy="264560"/>
    <xdr:sp macro="" textlink="">
      <xdr:nvSpPr>
        <xdr:cNvPr id="34" name="テキスト ボックス 33">
          <a:extLst>
            <a:ext uri="{FF2B5EF4-FFF2-40B4-BE49-F238E27FC236}">
              <a16:creationId xmlns:a16="http://schemas.microsoft.com/office/drawing/2014/main" id="{1E2F4D6E-79AC-4987-845C-8EDA1F558C34}"/>
            </a:ext>
          </a:extLst>
        </xdr:cNvPr>
        <xdr:cNvSpPr txBox="1"/>
      </xdr:nvSpPr>
      <xdr:spPr>
        <a:xfrm>
          <a:off x="17569703" y="1804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35" name="テキスト ボックス 34">
          <a:extLst>
            <a:ext uri="{FF2B5EF4-FFF2-40B4-BE49-F238E27FC236}">
              <a16:creationId xmlns:a16="http://schemas.microsoft.com/office/drawing/2014/main" id="{221BA7B6-D84B-4FDA-AA9A-D621D4898E71}"/>
            </a:ext>
          </a:extLst>
        </xdr:cNvPr>
        <xdr:cNvSpPr txBox="1"/>
      </xdr:nvSpPr>
      <xdr:spPr>
        <a:xfrm>
          <a:off x="17569703" y="1968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26</xdr:row>
      <xdr:rowOff>0</xdr:rowOff>
    </xdr:from>
    <xdr:ext cx="184731" cy="264560"/>
    <xdr:sp macro="" textlink="">
      <xdr:nvSpPr>
        <xdr:cNvPr id="36" name="テキスト ボックス 35">
          <a:extLst>
            <a:ext uri="{FF2B5EF4-FFF2-40B4-BE49-F238E27FC236}">
              <a16:creationId xmlns:a16="http://schemas.microsoft.com/office/drawing/2014/main" id="{3989585A-55AF-4F5D-A743-165BB9AFF3BF}"/>
            </a:ext>
          </a:extLst>
        </xdr:cNvPr>
        <xdr:cNvSpPr txBox="1"/>
      </xdr:nvSpPr>
      <xdr:spPr>
        <a:xfrm>
          <a:off x="17569703" y="2082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156823</xdr:colOff>
      <xdr:row>0</xdr:row>
      <xdr:rowOff>95250</xdr:rowOff>
    </xdr:from>
    <xdr:to>
      <xdr:col>17</xdr:col>
      <xdr:colOff>142875</xdr:colOff>
      <xdr:row>3</xdr:row>
      <xdr:rowOff>150018</xdr:rowOff>
    </xdr:to>
    <xdr:sp macro="" textlink="">
      <xdr:nvSpPr>
        <xdr:cNvPr id="33" name="テキスト ボックス 32">
          <a:extLst>
            <a:ext uri="{FF2B5EF4-FFF2-40B4-BE49-F238E27FC236}">
              <a16:creationId xmlns:a16="http://schemas.microsoft.com/office/drawing/2014/main" id="{137DED01-363B-45FC-9A2C-F3A27E5C5C9B}"/>
            </a:ext>
          </a:extLst>
        </xdr:cNvPr>
        <xdr:cNvSpPr txBox="1"/>
      </xdr:nvSpPr>
      <xdr:spPr>
        <a:xfrm>
          <a:off x="701109" y="95250"/>
          <a:ext cx="4068195" cy="99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ベースアップ評価料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同一法人内複数医療機関届出用補助計算書</a:t>
          </a:r>
        </a:p>
      </xdr:txBody>
    </xdr:sp>
    <xdr:clientData/>
  </xdr:twoCellAnchor>
  <xdr:twoCellAnchor>
    <xdr:from>
      <xdr:col>2</xdr:col>
      <xdr:colOff>81643</xdr:colOff>
      <xdr:row>0</xdr:row>
      <xdr:rowOff>204107</xdr:rowOff>
    </xdr:from>
    <xdr:to>
      <xdr:col>17</xdr:col>
      <xdr:colOff>167367</xdr:colOff>
      <xdr:row>2</xdr:row>
      <xdr:rowOff>432705</xdr:rowOff>
    </xdr:to>
    <xdr:sp macro="" textlink="">
      <xdr:nvSpPr>
        <xdr:cNvPr id="37" name="大かっこ 36">
          <a:extLst>
            <a:ext uri="{FF2B5EF4-FFF2-40B4-BE49-F238E27FC236}">
              <a16:creationId xmlns:a16="http://schemas.microsoft.com/office/drawing/2014/main" id="{B4C967F4-C546-4A7B-AE51-868D709D2D5D}"/>
            </a:ext>
          </a:extLst>
        </xdr:cNvPr>
        <xdr:cNvSpPr/>
      </xdr:nvSpPr>
      <xdr:spPr>
        <a:xfrm>
          <a:off x="625929" y="204107"/>
          <a:ext cx="4167867" cy="732062"/>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38100</xdr:colOff>
          <xdr:row>39</xdr:row>
          <xdr:rowOff>47625</xdr:rowOff>
        </xdr:from>
        <xdr:to>
          <xdr:col>34</xdr:col>
          <xdr:colOff>0</xdr:colOff>
          <xdr:row>40</xdr:row>
          <xdr:rowOff>257175</xdr:rowOff>
        </xdr:to>
        <xdr:sp macro="" textlink="">
          <xdr:nvSpPr>
            <xdr:cNvPr id="179218" name="Check Box 18" hidden="1">
              <a:extLst>
                <a:ext uri="{63B3BB69-23CF-44E3-9099-C40C66FF867C}">
                  <a14:compatExt spid="_x0000_s179218"/>
                </a:ext>
                <a:ext uri="{FF2B5EF4-FFF2-40B4-BE49-F238E27FC236}">
                  <a16:creationId xmlns:a16="http://schemas.microsoft.com/office/drawing/2014/main" id="{00000000-0008-0000-0500-00001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257736</xdr:colOff>
      <xdr:row>10</xdr:row>
      <xdr:rowOff>33618</xdr:rowOff>
    </xdr:from>
    <xdr:to>
      <xdr:col>35</xdr:col>
      <xdr:colOff>246529</xdr:colOff>
      <xdr:row>12</xdr:row>
      <xdr:rowOff>10838</xdr:rowOff>
    </xdr:to>
    <xdr:sp macro="" textlink="">
      <xdr:nvSpPr>
        <xdr:cNvPr id="3" name="大かっこ 2">
          <a:extLst>
            <a:ext uri="{FF2B5EF4-FFF2-40B4-BE49-F238E27FC236}">
              <a16:creationId xmlns:a16="http://schemas.microsoft.com/office/drawing/2014/main" id="{3510E188-2AA0-436F-A61A-AE8F5AAED386}"/>
            </a:ext>
          </a:extLst>
        </xdr:cNvPr>
        <xdr:cNvSpPr/>
      </xdr:nvSpPr>
      <xdr:spPr>
        <a:xfrm>
          <a:off x="537883" y="2935942"/>
          <a:ext cx="95137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174349</xdr:colOff>
      <xdr:row>31</xdr:row>
      <xdr:rowOff>47625</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5429250"/>
          <a:ext cx="5131490" cy="15902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「看護職員処遇改善評価料」、「外来・在宅ベースアップ評価料（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）」を含む）及び「入院ベースアップ評価料」を算定する医療機関については、別添１の「実績報告書・中間報告書」を提出すること。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保険医療機関において、保険医療機関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・賃金改善中間報告書」</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7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7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7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7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55377</xdr:colOff>
      <xdr:row>37</xdr:row>
      <xdr:rowOff>11076</xdr:rowOff>
    </xdr:from>
    <xdr:to>
      <xdr:col>34</xdr:col>
      <xdr:colOff>210437</xdr:colOff>
      <xdr:row>39</xdr:row>
      <xdr:rowOff>88605</xdr:rowOff>
    </xdr:to>
    <xdr:sp macro="" textlink="">
      <xdr:nvSpPr>
        <xdr:cNvPr id="2" name="正方形/長方形 1">
          <a:extLst>
            <a:ext uri="{FF2B5EF4-FFF2-40B4-BE49-F238E27FC236}">
              <a16:creationId xmlns:a16="http://schemas.microsoft.com/office/drawing/2014/main" id="{FA9AD3AF-F779-B2F4-25D4-918257C1955B}"/>
            </a:ext>
          </a:extLst>
        </xdr:cNvPr>
        <xdr:cNvSpPr/>
      </xdr:nvSpPr>
      <xdr:spPr>
        <a:xfrm>
          <a:off x="8960144" y="6357384"/>
          <a:ext cx="697764" cy="454099"/>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i="0" u="none" strike="noStrike" kern="1200" cap="none" spc="0" normalizeH="0" baseline="0" noProof="0">
              <a:ln>
                <a:noFill/>
              </a:ln>
              <a:solidFill>
                <a:srgbClr val="FFFF00"/>
              </a:solidFill>
              <a:effectLst/>
              <a:uLnTx/>
              <a:uFillTx/>
              <a:latin typeface="+mn-lt"/>
              <a:ea typeface="+mn-ea"/>
              <a:cs typeface="+mn-cs"/>
            </a:rPr>
            <a:t>追記</a:t>
          </a:r>
        </a:p>
      </xdr:txBody>
    </xdr:sp>
    <xdr:clientData/>
  </xdr:twoCellAnchor>
  <mc:AlternateContent xmlns:mc="http://schemas.openxmlformats.org/markup-compatibility/2006">
    <mc:Choice xmlns:a14="http://schemas.microsoft.com/office/drawing/2010/main" Requires="a14">
      <xdr:twoCellAnchor editAs="oneCell">
        <xdr:from>
          <xdr:col>29</xdr:col>
          <xdr:colOff>47625</xdr:colOff>
          <xdr:row>32</xdr:row>
          <xdr:rowOff>0</xdr:rowOff>
        </xdr:from>
        <xdr:to>
          <xdr:col>30</xdr:col>
          <xdr:colOff>66675</xdr:colOff>
          <xdr:row>33</xdr:row>
          <xdr:rowOff>9525</xdr:rowOff>
        </xdr:to>
        <xdr:sp macro="" textlink="">
          <xdr:nvSpPr>
            <xdr:cNvPr id="104463" name="Check Box 15" hidden="1">
              <a:extLst>
                <a:ext uri="{63B3BB69-23CF-44E3-9099-C40C66FF867C}">
                  <a14:compatExt spid="_x0000_s104463"/>
                </a:ext>
                <a:ext uri="{FF2B5EF4-FFF2-40B4-BE49-F238E27FC236}">
                  <a16:creationId xmlns:a16="http://schemas.microsoft.com/office/drawing/2014/main" id="{00000000-0008-0000-0700-00000F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26</xdr:row>
          <xdr:rowOff>66675</xdr:rowOff>
        </xdr:from>
        <xdr:to>
          <xdr:col>32</xdr:col>
          <xdr:colOff>171450</xdr:colOff>
          <xdr:row>26</xdr:row>
          <xdr:rowOff>314325</xdr:rowOff>
        </xdr:to>
        <xdr:sp macro="" textlink="">
          <xdr:nvSpPr>
            <xdr:cNvPr id="104468" name="Check Box 20" hidden="1">
              <a:extLst>
                <a:ext uri="{63B3BB69-23CF-44E3-9099-C40C66FF867C}">
                  <a14:compatExt spid="_x0000_s104468"/>
                </a:ext>
                <a:ext uri="{FF2B5EF4-FFF2-40B4-BE49-F238E27FC236}">
                  <a16:creationId xmlns:a16="http://schemas.microsoft.com/office/drawing/2014/main" id="{00000000-0008-0000-0700-00001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38101</xdr:colOff>
      <xdr:row>23</xdr:row>
      <xdr:rowOff>171450</xdr:rowOff>
    </xdr:from>
    <xdr:to>
      <xdr:col>34</xdr:col>
      <xdr:colOff>9526</xdr:colOff>
      <xdr:row>26</xdr:row>
      <xdr:rowOff>29904</xdr:rowOff>
    </xdr:to>
    <xdr:sp macro="" textlink="">
      <xdr:nvSpPr>
        <xdr:cNvPr id="6" name="正方形/長方形 5">
          <a:extLst>
            <a:ext uri="{FF2B5EF4-FFF2-40B4-BE49-F238E27FC236}">
              <a16:creationId xmlns:a16="http://schemas.microsoft.com/office/drawing/2014/main" id="{029D3F55-3527-4BB8-9F49-B6A9BE20C767}"/>
            </a:ext>
          </a:extLst>
        </xdr:cNvPr>
        <xdr:cNvSpPr/>
      </xdr:nvSpPr>
      <xdr:spPr>
        <a:xfrm>
          <a:off x="8963026" y="4829175"/>
          <a:ext cx="723900" cy="449004"/>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i="0" u="none" strike="noStrike" kern="1200" cap="none" spc="0" normalizeH="0" baseline="0" noProof="0">
              <a:ln>
                <a:noFill/>
              </a:ln>
              <a:solidFill>
                <a:srgbClr val="FFFF00"/>
              </a:solidFill>
              <a:effectLst/>
              <a:uLnTx/>
              <a:uFillTx/>
              <a:latin typeface="+mn-lt"/>
              <a:ea typeface="+mn-ea"/>
              <a:cs typeface="+mn-cs"/>
            </a:rPr>
            <a:t>追記</a:t>
          </a:r>
        </a:p>
      </xdr:txBody>
    </xdr:sp>
    <xdr:clientData/>
  </xdr:twoCellAnchor>
  <xdr:twoCellAnchor>
    <xdr:from>
      <xdr:col>33</xdr:col>
      <xdr:colOff>95250</xdr:colOff>
      <xdr:row>69</xdr:row>
      <xdr:rowOff>180975</xdr:rowOff>
    </xdr:from>
    <xdr:to>
      <xdr:col>34</xdr:col>
      <xdr:colOff>250310</xdr:colOff>
      <xdr:row>72</xdr:row>
      <xdr:rowOff>125154</xdr:rowOff>
    </xdr:to>
    <xdr:sp macro="" textlink="">
      <xdr:nvSpPr>
        <xdr:cNvPr id="7" name="正方形/長方形 6">
          <a:extLst>
            <a:ext uri="{FF2B5EF4-FFF2-40B4-BE49-F238E27FC236}">
              <a16:creationId xmlns:a16="http://schemas.microsoft.com/office/drawing/2014/main" id="{8707DFCE-91BD-4A1E-B37A-B51B1E8EC4B1}"/>
            </a:ext>
          </a:extLst>
        </xdr:cNvPr>
        <xdr:cNvSpPr/>
      </xdr:nvSpPr>
      <xdr:spPr>
        <a:xfrm>
          <a:off x="9020175" y="15468600"/>
          <a:ext cx="907535" cy="458529"/>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i="0" u="none" strike="noStrike" kern="1200" cap="none" spc="0" normalizeH="0" baseline="0" noProof="0">
              <a:ln>
                <a:noFill/>
              </a:ln>
              <a:solidFill>
                <a:srgbClr val="FFFF00"/>
              </a:solidFill>
              <a:effectLst/>
              <a:uLnTx/>
              <a:uFillTx/>
              <a:latin typeface="+mn-lt"/>
              <a:ea typeface="+mn-ea"/>
              <a:cs typeface="+mn-cs"/>
            </a:rPr>
            <a:t>追記</a:t>
          </a:r>
        </a:p>
      </xdr:txBody>
    </xdr:sp>
    <xdr:clientData/>
  </xdr:twoCellAnchor>
  <xdr:twoCellAnchor>
    <xdr:from>
      <xdr:col>33</xdr:col>
      <xdr:colOff>104775</xdr:colOff>
      <xdr:row>137</xdr:row>
      <xdr:rowOff>238125</xdr:rowOff>
    </xdr:from>
    <xdr:to>
      <xdr:col>34</xdr:col>
      <xdr:colOff>259835</xdr:colOff>
      <xdr:row>139</xdr:row>
      <xdr:rowOff>114300</xdr:rowOff>
    </xdr:to>
    <xdr:sp macro="" textlink="">
      <xdr:nvSpPr>
        <xdr:cNvPr id="8" name="正方形/長方形 7">
          <a:extLst>
            <a:ext uri="{FF2B5EF4-FFF2-40B4-BE49-F238E27FC236}">
              <a16:creationId xmlns:a16="http://schemas.microsoft.com/office/drawing/2014/main" id="{515E4273-499E-41BA-8877-EB70C450D82B}"/>
            </a:ext>
          </a:extLst>
        </xdr:cNvPr>
        <xdr:cNvSpPr/>
      </xdr:nvSpPr>
      <xdr:spPr>
        <a:xfrm>
          <a:off x="9029700" y="28422600"/>
          <a:ext cx="907535" cy="371475"/>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i="0" u="none" strike="noStrike" kern="1200" cap="none" spc="0" normalizeH="0" baseline="0" noProof="0">
              <a:ln>
                <a:noFill/>
              </a:ln>
              <a:solidFill>
                <a:srgbClr val="FFFF00"/>
              </a:solidFill>
              <a:effectLst/>
              <a:uLnTx/>
              <a:uFillTx/>
              <a:latin typeface="+mn-lt"/>
              <a:ea typeface="+mn-ea"/>
              <a:cs typeface="+mn-cs"/>
            </a:rPr>
            <a:t>追記</a:t>
          </a:r>
        </a:p>
      </xdr:txBody>
    </xdr:sp>
    <xdr:clientData/>
  </xdr:twoCellAnchor>
  <xdr:twoCellAnchor>
    <xdr:from>
      <xdr:col>33</xdr:col>
      <xdr:colOff>247650</xdr:colOff>
      <xdr:row>52</xdr:row>
      <xdr:rowOff>0</xdr:rowOff>
    </xdr:from>
    <xdr:to>
      <xdr:col>34</xdr:col>
      <xdr:colOff>402710</xdr:colOff>
      <xdr:row>54</xdr:row>
      <xdr:rowOff>77529</xdr:rowOff>
    </xdr:to>
    <xdr:sp macro="" textlink="">
      <xdr:nvSpPr>
        <xdr:cNvPr id="9" name="正方形/長方形 8">
          <a:extLst>
            <a:ext uri="{FF2B5EF4-FFF2-40B4-BE49-F238E27FC236}">
              <a16:creationId xmlns:a16="http://schemas.microsoft.com/office/drawing/2014/main" id="{D3195764-F254-4D95-8501-BA6ED0C166DE}"/>
            </a:ext>
          </a:extLst>
        </xdr:cNvPr>
        <xdr:cNvSpPr/>
      </xdr:nvSpPr>
      <xdr:spPr>
        <a:xfrm>
          <a:off x="9172575" y="12306300"/>
          <a:ext cx="907535" cy="458529"/>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i="0" u="none" strike="noStrike" kern="1200" cap="none" spc="0" normalizeH="0" baseline="0" noProof="0">
              <a:ln>
                <a:noFill/>
              </a:ln>
              <a:solidFill>
                <a:srgbClr val="FFFF00"/>
              </a:solidFill>
              <a:effectLst/>
              <a:uLnTx/>
              <a:uFillTx/>
              <a:latin typeface="+mn-lt"/>
              <a:ea typeface="+mn-ea"/>
              <a:cs typeface="+mn-cs"/>
            </a:rPr>
            <a:t>追記</a:t>
          </a:r>
        </a:p>
      </xdr:txBody>
    </xdr:sp>
    <xdr:clientData/>
  </xdr:twoCellAnchor>
  <xdr:twoCellAnchor>
    <xdr:from>
      <xdr:col>33</xdr:col>
      <xdr:colOff>47625</xdr:colOff>
      <xdr:row>30</xdr:row>
      <xdr:rowOff>0</xdr:rowOff>
    </xdr:from>
    <xdr:to>
      <xdr:col>34</xdr:col>
      <xdr:colOff>183635</xdr:colOff>
      <xdr:row>31</xdr:row>
      <xdr:rowOff>152400</xdr:rowOff>
    </xdr:to>
    <xdr:sp macro="" textlink="">
      <xdr:nvSpPr>
        <xdr:cNvPr id="10" name="正方形/長方形 9">
          <a:extLst>
            <a:ext uri="{FF2B5EF4-FFF2-40B4-BE49-F238E27FC236}">
              <a16:creationId xmlns:a16="http://schemas.microsoft.com/office/drawing/2014/main" id="{1F8D61DF-58BA-4006-8C74-F759B4BE8B3A}"/>
            </a:ext>
          </a:extLst>
        </xdr:cNvPr>
        <xdr:cNvSpPr/>
      </xdr:nvSpPr>
      <xdr:spPr>
        <a:xfrm>
          <a:off x="8972550" y="8105775"/>
          <a:ext cx="888485" cy="352425"/>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i="0" u="none" strike="noStrike" kern="1200" cap="none" spc="0" normalizeH="0" baseline="0" noProof="0">
              <a:ln>
                <a:noFill/>
              </a:ln>
              <a:solidFill>
                <a:srgbClr val="FFFF00"/>
              </a:solidFill>
              <a:effectLst/>
              <a:uLnTx/>
              <a:uFillTx/>
              <a:latin typeface="+mn-lt"/>
              <a:ea typeface="+mn-ea"/>
              <a:cs typeface="+mn-cs"/>
            </a:rPr>
            <a:t>追記</a:t>
          </a:r>
        </a:p>
      </xdr:txBody>
    </xdr:sp>
    <xdr:clientData/>
  </xdr:twoCellAnchor>
  <mc:AlternateContent xmlns:mc="http://schemas.openxmlformats.org/markup-compatibility/2006">
    <mc:Choice xmlns:a14="http://schemas.microsoft.com/office/drawing/2010/main" Requires="a14">
      <xdr:twoCellAnchor editAs="oneCell">
        <xdr:from>
          <xdr:col>8</xdr:col>
          <xdr:colOff>114300</xdr:colOff>
          <xdr:row>27</xdr:row>
          <xdr:rowOff>66675</xdr:rowOff>
        </xdr:from>
        <xdr:to>
          <xdr:col>15</xdr:col>
          <xdr:colOff>123825</xdr:colOff>
          <xdr:row>27</xdr:row>
          <xdr:rowOff>304800</xdr:rowOff>
        </xdr:to>
        <xdr:sp macro="" textlink="">
          <xdr:nvSpPr>
            <xdr:cNvPr id="104482" name="Check Box 34" hidden="1">
              <a:extLst>
                <a:ext uri="{63B3BB69-23CF-44E3-9099-C40C66FF867C}">
                  <a14:compatExt spid="_x0000_s104482"/>
                </a:ext>
                <a:ext uri="{FF2B5EF4-FFF2-40B4-BE49-F238E27FC236}">
                  <a16:creationId xmlns:a16="http://schemas.microsoft.com/office/drawing/2014/main" id="{00000000-0008-0000-0700-00002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27</xdr:row>
          <xdr:rowOff>57150</xdr:rowOff>
        </xdr:from>
        <xdr:to>
          <xdr:col>21</xdr:col>
          <xdr:colOff>152400</xdr:colOff>
          <xdr:row>27</xdr:row>
          <xdr:rowOff>314325</xdr:rowOff>
        </xdr:to>
        <xdr:sp macro="" textlink="">
          <xdr:nvSpPr>
            <xdr:cNvPr id="104483" name="Check Box 35" hidden="1">
              <a:extLst>
                <a:ext uri="{63B3BB69-23CF-44E3-9099-C40C66FF867C}">
                  <a14:compatExt spid="_x0000_s104483"/>
                </a:ext>
                <a:ext uri="{FF2B5EF4-FFF2-40B4-BE49-F238E27FC236}">
                  <a16:creationId xmlns:a16="http://schemas.microsoft.com/office/drawing/2014/main" id="{00000000-0008-0000-0700-00002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800-000001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4802" name="Check Box 2" hidden="1">
              <a:extLst>
                <a:ext uri="{63B3BB69-23CF-44E3-9099-C40C66FF867C}">
                  <a14:compatExt spid="_x0000_s204802"/>
                </a:ext>
                <a:ext uri="{FF2B5EF4-FFF2-40B4-BE49-F238E27FC236}">
                  <a16:creationId xmlns:a16="http://schemas.microsoft.com/office/drawing/2014/main" id="{00000000-0008-0000-0800-000002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204803" name="Check Box 3" hidden="1">
              <a:extLst>
                <a:ext uri="{63B3BB69-23CF-44E3-9099-C40C66FF867C}">
                  <a14:compatExt spid="_x0000_s204803"/>
                </a:ext>
                <a:ext uri="{FF2B5EF4-FFF2-40B4-BE49-F238E27FC236}">
                  <a16:creationId xmlns:a16="http://schemas.microsoft.com/office/drawing/2014/main" id="{00000000-0008-0000-0800-000003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204804" name="Check Box 4" hidden="1">
              <a:extLst>
                <a:ext uri="{63B3BB69-23CF-44E3-9099-C40C66FF867C}">
                  <a14:compatExt spid="_x0000_s204804"/>
                </a:ext>
                <a:ext uri="{FF2B5EF4-FFF2-40B4-BE49-F238E27FC236}">
                  <a16:creationId xmlns:a16="http://schemas.microsoft.com/office/drawing/2014/main" id="{00000000-0008-0000-0800-000004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26</xdr:row>
          <xdr:rowOff>57150</xdr:rowOff>
        </xdr:from>
        <xdr:to>
          <xdr:col>30</xdr:col>
          <xdr:colOff>209550</xdr:colOff>
          <xdr:row>26</xdr:row>
          <xdr:rowOff>295275</xdr:rowOff>
        </xdr:to>
        <xdr:sp macro="" textlink="">
          <xdr:nvSpPr>
            <xdr:cNvPr id="204809" name="Check Box 9" hidden="1">
              <a:extLst>
                <a:ext uri="{63B3BB69-23CF-44E3-9099-C40C66FF867C}">
                  <a14:compatExt spid="_x0000_s204809"/>
                </a:ext>
                <a:ext uri="{FF2B5EF4-FFF2-40B4-BE49-F238E27FC236}">
                  <a16:creationId xmlns:a16="http://schemas.microsoft.com/office/drawing/2014/main" id="{00000000-0008-0000-0800-000009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31</xdr:row>
          <xdr:rowOff>161925</xdr:rowOff>
        </xdr:from>
        <xdr:to>
          <xdr:col>30</xdr:col>
          <xdr:colOff>190500</xdr:colOff>
          <xdr:row>33</xdr:row>
          <xdr:rowOff>19050</xdr:rowOff>
        </xdr:to>
        <xdr:sp macro="" textlink="">
          <xdr:nvSpPr>
            <xdr:cNvPr id="204813" name="Check Box 13" hidden="1">
              <a:extLst>
                <a:ext uri="{63B3BB69-23CF-44E3-9099-C40C66FF867C}">
                  <a14:compatExt spid="_x0000_s204813"/>
                </a:ext>
                <a:ext uri="{FF2B5EF4-FFF2-40B4-BE49-F238E27FC236}">
                  <a16:creationId xmlns:a16="http://schemas.microsoft.com/office/drawing/2014/main" id="{00000000-0008-0000-0800-00000D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190500</xdr:colOff>
      <xdr:row>55</xdr:row>
      <xdr:rowOff>28575</xdr:rowOff>
    </xdr:from>
    <xdr:to>
      <xdr:col>34</xdr:col>
      <xdr:colOff>345560</xdr:colOff>
      <xdr:row>57</xdr:row>
      <xdr:rowOff>106104</xdr:rowOff>
    </xdr:to>
    <xdr:sp macro="" textlink="">
      <xdr:nvSpPr>
        <xdr:cNvPr id="3" name="正方形/長方形 2">
          <a:extLst>
            <a:ext uri="{FF2B5EF4-FFF2-40B4-BE49-F238E27FC236}">
              <a16:creationId xmlns:a16="http://schemas.microsoft.com/office/drawing/2014/main" id="{6A6250DB-5671-4A0B-B208-4204F7DB2CCE}"/>
            </a:ext>
          </a:extLst>
        </xdr:cNvPr>
        <xdr:cNvSpPr/>
      </xdr:nvSpPr>
      <xdr:spPr>
        <a:xfrm>
          <a:off x="9115425" y="12906375"/>
          <a:ext cx="888485" cy="458529"/>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i="0" u="none" strike="noStrike" kern="1200" cap="none" spc="0" normalizeH="0" baseline="0" noProof="0">
              <a:ln>
                <a:noFill/>
              </a:ln>
              <a:solidFill>
                <a:srgbClr val="FFFF00"/>
              </a:solidFill>
              <a:effectLst/>
              <a:uLnTx/>
              <a:uFillTx/>
              <a:latin typeface="+mn-lt"/>
              <a:ea typeface="+mn-ea"/>
              <a:cs typeface="+mn-cs"/>
            </a:rPr>
            <a:t>追記</a:t>
          </a:r>
        </a:p>
      </xdr:txBody>
    </xdr:sp>
    <xdr:clientData/>
  </xdr:twoCellAnchor>
  <xdr:twoCellAnchor>
    <xdr:from>
      <xdr:col>33</xdr:col>
      <xdr:colOff>28575</xdr:colOff>
      <xdr:row>37</xdr:row>
      <xdr:rowOff>95250</xdr:rowOff>
    </xdr:from>
    <xdr:to>
      <xdr:col>34</xdr:col>
      <xdr:colOff>183635</xdr:colOff>
      <xdr:row>39</xdr:row>
      <xdr:rowOff>172779</xdr:rowOff>
    </xdr:to>
    <xdr:sp macro="" textlink="">
      <xdr:nvSpPr>
        <xdr:cNvPr id="4" name="正方形/長方形 3">
          <a:extLst>
            <a:ext uri="{FF2B5EF4-FFF2-40B4-BE49-F238E27FC236}">
              <a16:creationId xmlns:a16="http://schemas.microsoft.com/office/drawing/2014/main" id="{C6F36B75-CE68-4DF6-B98F-82057A4AD04C}"/>
            </a:ext>
          </a:extLst>
        </xdr:cNvPr>
        <xdr:cNvSpPr/>
      </xdr:nvSpPr>
      <xdr:spPr>
        <a:xfrm>
          <a:off x="8953500" y="9544050"/>
          <a:ext cx="888485" cy="458529"/>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i="0" u="none" strike="noStrike" kern="1200" cap="none" spc="0" normalizeH="0" baseline="0" noProof="0">
              <a:ln>
                <a:noFill/>
              </a:ln>
              <a:solidFill>
                <a:srgbClr val="FFFF00"/>
              </a:solidFill>
              <a:effectLst/>
              <a:uLnTx/>
              <a:uFillTx/>
              <a:latin typeface="+mn-lt"/>
              <a:ea typeface="+mn-ea"/>
              <a:cs typeface="+mn-cs"/>
            </a:rPr>
            <a:t>追記</a:t>
          </a:r>
        </a:p>
      </xdr:txBody>
    </xdr:sp>
    <xdr:clientData/>
  </xdr:twoCellAnchor>
  <xdr:twoCellAnchor>
    <xdr:from>
      <xdr:col>33</xdr:col>
      <xdr:colOff>38100</xdr:colOff>
      <xdr:row>29</xdr:row>
      <xdr:rowOff>1847850</xdr:rowOff>
    </xdr:from>
    <xdr:to>
      <xdr:col>34</xdr:col>
      <xdr:colOff>193160</xdr:colOff>
      <xdr:row>32</xdr:row>
      <xdr:rowOff>10854</xdr:rowOff>
    </xdr:to>
    <xdr:sp macro="" textlink="">
      <xdr:nvSpPr>
        <xdr:cNvPr id="5" name="正方形/長方形 4">
          <a:extLst>
            <a:ext uri="{FF2B5EF4-FFF2-40B4-BE49-F238E27FC236}">
              <a16:creationId xmlns:a16="http://schemas.microsoft.com/office/drawing/2014/main" id="{80ECD48B-760C-4535-BFB7-B61E15B73676}"/>
            </a:ext>
          </a:extLst>
        </xdr:cNvPr>
        <xdr:cNvSpPr/>
      </xdr:nvSpPr>
      <xdr:spPr>
        <a:xfrm>
          <a:off x="8963025" y="8048625"/>
          <a:ext cx="888485" cy="458529"/>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i="0" u="none" strike="noStrike" kern="1200" cap="none" spc="0" normalizeH="0" baseline="0" noProof="0">
              <a:ln>
                <a:noFill/>
              </a:ln>
              <a:solidFill>
                <a:srgbClr val="FFFF00"/>
              </a:solidFill>
              <a:effectLst/>
              <a:uLnTx/>
              <a:uFillTx/>
              <a:latin typeface="+mn-lt"/>
              <a:ea typeface="+mn-ea"/>
              <a:cs typeface="+mn-cs"/>
            </a:rPr>
            <a:t>追記</a:t>
          </a:r>
        </a:p>
      </xdr:txBody>
    </xdr:sp>
    <xdr:clientData/>
  </xdr:twoCellAnchor>
  <xdr:twoCellAnchor>
    <xdr:from>
      <xdr:col>33</xdr:col>
      <xdr:colOff>0</xdr:colOff>
      <xdr:row>24</xdr:row>
      <xdr:rowOff>47625</xdr:rowOff>
    </xdr:from>
    <xdr:to>
      <xdr:col>34</xdr:col>
      <xdr:colOff>155060</xdr:colOff>
      <xdr:row>26</xdr:row>
      <xdr:rowOff>115629</xdr:rowOff>
    </xdr:to>
    <xdr:sp macro="" textlink="">
      <xdr:nvSpPr>
        <xdr:cNvPr id="6" name="正方形/長方形 5">
          <a:extLst>
            <a:ext uri="{FF2B5EF4-FFF2-40B4-BE49-F238E27FC236}">
              <a16:creationId xmlns:a16="http://schemas.microsoft.com/office/drawing/2014/main" id="{A9E29E53-A975-4DC8-A02E-4535843563C5}"/>
            </a:ext>
          </a:extLst>
        </xdr:cNvPr>
        <xdr:cNvSpPr/>
      </xdr:nvSpPr>
      <xdr:spPr>
        <a:xfrm>
          <a:off x="8924925" y="4905375"/>
          <a:ext cx="888485" cy="458529"/>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i="0" u="none" strike="noStrike" kern="1200" cap="none" spc="0" normalizeH="0" baseline="0" noProof="0">
              <a:ln>
                <a:noFill/>
              </a:ln>
              <a:solidFill>
                <a:srgbClr val="FFFF00"/>
              </a:solidFill>
              <a:effectLst/>
              <a:uLnTx/>
              <a:uFillTx/>
              <a:latin typeface="+mn-lt"/>
              <a:ea typeface="+mn-ea"/>
              <a:cs typeface="+mn-cs"/>
            </a:rPr>
            <a:t>追記</a:t>
          </a:r>
        </a:p>
      </xdr:txBody>
    </xdr:sp>
    <xdr:clientData/>
  </xdr:twoCellAnchor>
  <xdr:twoCellAnchor>
    <xdr:from>
      <xdr:col>33</xdr:col>
      <xdr:colOff>95250</xdr:colOff>
      <xdr:row>137</xdr:row>
      <xdr:rowOff>0</xdr:rowOff>
    </xdr:from>
    <xdr:to>
      <xdr:col>34</xdr:col>
      <xdr:colOff>269360</xdr:colOff>
      <xdr:row>138</xdr:row>
      <xdr:rowOff>123825</xdr:rowOff>
    </xdr:to>
    <xdr:sp macro="" textlink="">
      <xdr:nvSpPr>
        <xdr:cNvPr id="7" name="正方形/長方形 6">
          <a:extLst>
            <a:ext uri="{FF2B5EF4-FFF2-40B4-BE49-F238E27FC236}">
              <a16:creationId xmlns:a16="http://schemas.microsoft.com/office/drawing/2014/main" id="{2DC12A38-AF28-4A6D-B0AC-11F97D1C9F85}"/>
            </a:ext>
          </a:extLst>
        </xdr:cNvPr>
        <xdr:cNvSpPr/>
      </xdr:nvSpPr>
      <xdr:spPr>
        <a:xfrm>
          <a:off x="9020175" y="28174950"/>
          <a:ext cx="907535" cy="371475"/>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i="0" u="none" strike="noStrike" kern="1200" cap="none" spc="0" normalizeH="0" baseline="0" noProof="0">
              <a:ln>
                <a:noFill/>
              </a:ln>
              <a:solidFill>
                <a:srgbClr val="FFFF00"/>
              </a:solidFill>
              <a:effectLst/>
              <a:uLnTx/>
              <a:uFillTx/>
              <a:latin typeface="+mn-lt"/>
              <a:ea typeface="+mn-ea"/>
              <a:cs typeface="+mn-cs"/>
            </a:rPr>
            <a:t>追記</a:t>
          </a:r>
        </a:p>
      </xdr:txBody>
    </xdr:sp>
    <xdr:clientData/>
  </xdr:twoCellAnchor>
  <mc:AlternateContent xmlns:mc="http://schemas.openxmlformats.org/markup-compatibility/2006">
    <mc:Choice xmlns:a14="http://schemas.microsoft.com/office/drawing/2010/main" Requires="a14">
      <xdr:twoCellAnchor editAs="oneCell">
        <xdr:from>
          <xdr:col>8</xdr:col>
          <xdr:colOff>95250</xdr:colOff>
          <xdr:row>27</xdr:row>
          <xdr:rowOff>66675</xdr:rowOff>
        </xdr:from>
        <xdr:to>
          <xdr:col>15</xdr:col>
          <xdr:colOff>114300</xdr:colOff>
          <xdr:row>27</xdr:row>
          <xdr:rowOff>304800</xdr:rowOff>
        </xdr:to>
        <xdr:sp macro="" textlink="">
          <xdr:nvSpPr>
            <xdr:cNvPr id="204816" name="Check Box 16" hidden="1">
              <a:extLst>
                <a:ext uri="{63B3BB69-23CF-44E3-9099-C40C66FF867C}">
                  <a14:compatExt spid="_x0000_s204816"/>
                </a:ext>
                <a:ext uri="{FF2B5EF4-FFF2-40B4-BE49-F238E27FC236}">
                  <a16:creationId xmlns:a16="http://schemas.microsoft.com/office/drawing/2014/main" id="{00000000-0008-0000-0800-000010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27</xdr:row>
          <xdr:rowOff>66675</xdr:rowOff>
        </xdr:from>
        <xdr:to>
          <xdr:col>21</xdr:col>
          <xdr:colOff>114300</xdr:colOff>
          <xdr:row>27</xdr:row>
          <xdr:rowOff>304800</xdr:rowOff>
        </xdr:to>
        <xdr:sp macro="" textlink="">
          <xdr:nvSpPr>
            <xdr:cNvPr id="204817" name="Check Box 17" hidden="1">
              <a:extLst>
                <a:ext uri="{63B3BB69-23CF-44E3-9099-C40C66FF867C}">
                  <a14:compatExt spid="_x0000_s204817"/>
                </a:ext>
                <a:ext uri="{FF2B5EF4-FFF2-40B4-BE49-F238E27FC236}">
                  <a16:creationId xmlns:a16="http://schemas.microsoft.com/office/drawing/2014/main" id="{00000000-0008-0000-0800-000011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数式用2"/>
      <sheetName val="加算率表"/>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 val="加算率一覧（提出不要）"/>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row r="4">
          <cell r="A4" t="str">
            <v>訪問介護（介護予防含む）</v>
          </cell>
        </row>
      </sheetData>
      <sheetData sheetId="30">
        <row r="4">
          <cell r="A4" t="str">
            <v>訪問介護（介護予防含む）</v>
          </cell>
        </row>
      </sheetData>
      <sheetData sheetId="31" refreshError="1"/>
      <sheetData sheetId="32" refreshError="1"/>
      <sheetData sheetId="33"/>
      <sheetData sheetId="34"/>
      <sheetData sheetId="35"/>
      <sheetData sheetId="36"/>
      <sheetData sheetId="37">
        <row r="4">
          <cell r="A4" t="str">
            <v>訪問介護</v>
          </cell>
        </row>
      </sheetData>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 val="（参考）_賃金引き上げ計画書作成のための計算シート"/>
      <sheetName val="別紙様式11_訪問看護ベースアップ評価料（Ⅱ）"/>
      <sheetName val="別紙様式11_訪問看護ベースアップ評価料（Ⅰ）"/>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omments2.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20.xml" Type="http://schemas.openxmlformats.org/officeDocument/2006/relationships/ctrlProp"/><Relationship Id="rId11" Target="../ctrlProps/ctrlProp21.xml" Type="http://schemas.openxmlformats.org/officeDocument/2006/relationships/ctrlProp"/><Relationship Id="rId12" Target="../ctrlProps/ctrlProp22.xml" Type="http://schemas.openxmlformats.org/officeDocument/2006/relationships/ctrlProp"/><Relationship Id="rId13" Target="../ctrlProps/ctrlProp23.xml" Type="http://schemas.openxmlformats.org/officeDocument/2006/relationships/ctrlProp"/><Relationship Id="rId14" Target="../ctrlProps/ctrlProp24.xml" Type="http://schemas.openxmlformats.org/officeDocument/2006/relationships/ctrlProp"/><Relationship Id="rId15" Target="../ctrlProps/ctrlProp25.xml" Type="http://schemas.openxmlformats.org/officeDocument/2006/relationships/ctrlProp"/><Relationship Id="rId16" Target="../ctrlProps/ctrlProp26.xml" Type="http://schemas.openxmlformats.org/officeDocument/2006/relationships/ctrlProp"/><Relationship Id="rId17" Target="../ctrlProps/ctrlProp27.xml" Type="http://schemas.openxmlformats.org/officeDocument/2006/relationships/ctrlProp"/><Relationship Id="rId18" Target="../ctrlProps/ctrlProp28.xml" Type="http://schemas.openxmlformats.org/officeDocument/2006/relationships/ctrlProp"/><Relationship Id="rId19" Target="../ctrlProps/ctrlProp29.xml" Type="http://schemas.openxmlformats.org/officeDocument/2006/relationships/ctrlProp"/><Relationship Id="rId2" Target="../drawings/drawing3.xml" Type="http://schemas.openxmlformats.org/officeDocument/2006/relationships/drawing"/><Relationship Id="rId20" Target="../ctrlProps/ctrlProp30.xml" Type="http://schemas.openxmlformats.org/officeDocument/2006/relationships/ctrlProp"/><Relationship Id="rId21" Target="../ctrlProps/ctrlProp31.xml" Type="http://schemas.openxmlformats.org/officeDocument/2006/relationships/ctrlProp"/><Relationship Id="rId22" Target="../ctrlProps/ctrlProp32.xml" Type="http://schemas.openxmlformats.org/officeDocument/2006/relationships/ctrlProp"/><Relationship Id="rId23" Target="../ctrlProps/ctrlProp33.xml" Type="http://schemas.openxmlformats.org/officeDocument/2006/relationships/ctrlProp"/><Relationship Id="rId24" Target="../ctrlProps/ctrlProp34.xml" Type="http://schemas.openxmlformats.org/officeDocument/2006/relationships/ctrlProp"/><Relationship Id="rId25" Target="../ctrlProps/ctrlProp35.xml" Type="http://schemas.openxmlformats.org/officeDocument/2006/relationships/ctrlProp"/><Relationship Id="rId26" Target="../ctrlProps/ctrlProp36.xml" Type="http://schemas.openxmlformats.org/officeDocument/2006/relationships/ctrlProp"/><Relationship Id="rId27" Target="../ctrlProps/ctrlProp37.xml" Type="http://schemas.openxmlformats.org/officeDocument/2006/relationships/ctrlProp"/><Relationship Id="rId28" Target="../ctrlProps/ctrlProp38.xml" Type="http://schemas.openxmlformats.org/officeDocument/2006/relationships/ctrlProp"/><Relationship Id="rId29" Target="../ctrlProps/ctrlProp39.xml" Type="http://schemas.openxmlformats.org/officeDocument/2006/relationships/ctrlProp"/><Relationship Id="rId3" Target="../drawings/vmlDrawing3.vml" Type="http://schemas.openxmlformats.org/officeDocument/2006/relationships/vmlDrawing"/><Relationship Id="rId30" Target="../ctrlProps/ctrlProp40.xml" Type="http://schemas.openxmlformats.org/officeDocument/2006/relationships/ctrlProp"/><Relationship Id="rId31" Target="../ctrlProps/ctrlProp41.xml" Type="http://schemas.openxmlformats.org/officeDocument/2006/relationships/ctrlProp"/><Relationship Id="rId32" Target="../ctrlProps/ctrlProp42.xml" Type="http://schemas.openxmlformats.org/officeDocument/2006/relationships/ctrlProp"/><Relationship Id="rId33" Target="../ctrlProps/ctrlProp43.xml" Type="http://schemas.openxmlformats.org/officeDocument/2006/relationships/ctrlProp"/><Relationship Id="rId34" Target="../ctrlProps/ctrlProp44.xml" Type="http://schemas.openxmlformats.org/officeDocument/2006/relationships/ctrlProp"/><Relationship Id="rId35" Target="../ctrlProps/ctrlProp45.xml" Type="http://schemas.openxmlformats.org/officeDocument/2006/relationships/ctrlProp"/><Relationship Id="rId36" Target="../ctrlProps/ctrlProp46.xml" Type="http://schemas.openxmlformats.org/officeDocument/2006/relationships/ctrlProp"/><Relationship Id="rId37" Target="../ctrlProps/ctrlProp47.xml" Type="http://schemas.openxmlformats.org/officeDocument/2006/relationships/ctrlProp"/><Relationship Id="rId38" Target="../ctrlProps/ctrlProp48.xml" Type="http://schemas.openxmlformats.org/officeDocument/2006/relationships/ctrlProp"/><Relationship Id="rId39" Target="../ctrlProps/ctrlProp49.xml" Type="http://schemas.openxmlformats.org/officeDocument/2006/relationships/ctrlProp"/><Relationship Id="rId4" Target="../ctrlProps/ctrlProp14.xml" Type="http://schemas.openxmlformats.org/officeDocument/2006/relationships/ctrlProp"/><Relationship Id="rId40" Target="../ctrlProps/ctrlProp50.xml" Type="http://schemas.openxmlformats.org/officeDocument/2006/relationships/ctrlProp"/><Relationship Id="rId41" Target="../ctrlProps/ctrlProp51.xml" Type="http://schemas.openxmlformats.org/officeDocument/2006/relationships/ctrlProp"/><Relationship Id="rId42" Target="../ctrlProps/ctrlProp52.xml" Type="http://schemas.openxmlformats.org/officeDocument/2006/relationships/ctrlProp"/><Relationship Id="rId43" Target="../ctrlProps/ctrlProp53.xml" Type="http://schemas.openxmlformats.org/officeDocument/2006/relationships/ctrlProp"/><Relationship Id="rId44" Target="../ctrlProps/ctrlProp54.xml" Type="http://schemas.openxmlformats.org/officeDocument/2006/relationships/ctrlProp"/><Relationship Id="rId45" Target="../ctrlProps/ctrlProp55.xml" Type="http://schemas.openxmlformats.org/officeDocument/2006/relationships/ctrlProp"/><Relationship Id="rId46" Target="../ctrlProps/ctrlProp56.xml" Type="http://schemas.openxmlformats.org/officeDocument/2006/relationships/ctrlProp"/><Relationship Id="rId47" Target="../ctrlProps/ctrlProp57.xml" Type="http://schemas.openxmlformats.org/officeDocument/2006/relationships/ctrlProp"/><Relationship Id="rId48" Target="../ctrlProps/ctrlProp58.xml" Type="http://schemas.openxmlformats.org/officeDocument/2006/relationships/ctrlProp"/><Relationship Id="rId49" Target="../ctrlProps/ctrlProp59.xml" Type="http://schemas.openxmlformats.org/officeDocument/2006/relationships/ctrlProp"/><Relationship Id="rId5" Target="../ctrlProps/ctrlProp15.xml" Type="http://schemas.openxmlformats.org/officeDocument/2006/relationships/ctrlProp"/><Relationship Id="rId50" Target="../ctrlProps/ctrlProp60.xml" Type="http://schemas.openxmlformats.org/officeDocument/2006/relationships/ctrlProp"/><Relationship Id="rId51" Target="../ctrlProps/ctrlProp61.xml" Type="http://schemas.openxmlformats.org/officeDocument/2006/relationships/ctrlProp"/><Relationship Id="rId52" Target="../ctrlProps/ctrlProp62.xml" Type="http://schemas.openxmlformats.org/officeDocument/2006/relationships/ctrlProp"/><Relationship Id="rId53" Target="../ctrlProps/ctrlProp63.xml" Type="http://schemas.openxmlformats.org/officeDocument/2006/relationships/ctrlProp"/><Relationship Id="rId54" Target="../ctrlProps/ctrlProp64.xml" Type="http://schemas.openxmlformats.org/officeDocument/2006/relationships/ctrlProp"/><Relationship Id="rId55" Target="../ctrlProps/ctrlProp65.xml" Type="http://schemas.openxmlformats.org/officeDocument/2006/relationships/ctrlProp"/><Relationship Id="rId56" Target="../ctrlProps/ctrlProp66.xml" Type="http://schemas.openxmlformats.org/officeDocument/2006/relationships/ctrlProp"/><Relationship Id="rId57" Target="../ctrlProps/ctrlProp67.xml" Type="http://schemas.openxmlformats.org/officeDocument/2006/relationships/ctrlProp"/><Relationship Id="rId58" Target="../ctrlProps/ctrlProp68.xml" Type="http://schemas.openxmlformats.org/officeDocument/2006/relationships/ctrlProp"/><Relationship Id="rId59" Target="../ctrlProps/ctrlProp69.xml" Type="http://schemas.openxmlformats.org/officeDocument/2006/relationships/ctrlProp"/><Relationship Id="rId6" Target="../ctrlProps/ctrlProp16.xml" Type="http://schemas.openxmlformats.org/officeDocument/2006/relationships/ctrlProp"/><Relationship Id="rId60" Target="../ctrlProps/ctrlProp70.xml" Type="http://schemas.openxmlformats.org/officeDocument/2006/relationships/ctrlProp"/><Relationship Id="rId61" Target="../ctrlProps/ctrlProp71.xml" Type="http://schemas.openxmlformats.org/officeDocument/2006/relationships/ctrlProp"/><Relationship Id="rId62" Target="../ctrlProps/ctrlProp72.xml" Type="http://schemas.openxmlformats.org/officeDocument/2006/relationships/ctrlProp"/><Relationship Id="rId63" Target="../ctrlProps/ctrlProp73.xml" Type="http://schemas.openxmlformats.org/officeDocument/2006/relationships/ctrlProp"/><Relationship Id="rId64" Target="../ctrlProps/ctrlProp74.xml" Type="http://schemas.openxmlformats.org/officeDocument/2006/relationships/ctrlProp"/><Relationship Id="rId65" Target="../ctrlProps/ctrlProp75.xml" Type="http://schemas.openxmlformats.org/officeDocument/2006/relationships/ctrlProp"/><Relationship Id="rId66" Target="../ctrlProps/ctrlProp76.xml" Type="http://schemas.openxmlformats.org/officeDocument/2006/relationships/ctrlProp"/><Relationship Id="rId67" Target="../ctrlProps/ctrlProp77.xml" Type="http://schemas.openxmlformats.org/officeDocument/2006/relationships/ctrlProp"/><Relationship Id="rId68" Target="../ctrlProps/ctrlProp78.xml" Type="http://schemas.openxmlformats.org/officeDocument/2006/relationships/ctrlProp"/><Relationship Id="rId69" Target="../ctrlProps/ctrlProp79.xml" Type="http://schemas.openxmlformats.org/officeDocument/2006/relationships/ctrlProp"/><Relationship Id="rId7" Target="../ctrlProps/ctrlProp17.xml" Type="http://schemas.openxmlformats.org/officeDocument/2006/relationships/ctrlProp"/><Relationship Id="rId70" Target="../ctrlProps/ctrlProp80.xml" Type="http://schemas.openxmlformats.org/officeDocument/2006/relationships/ctrlProp"/><Relationship Id="rId71" Target="../comments3.xml" Type="http://schemas.openxmlformats.org/officeDocument/2006/relationships/comments"/><Relationship Id="rId8" Target="../ctrlProps/ctrlProp18.xml" Type="http://schemas.openxmlformats.org/officeDocument/2006/relationships/ctrlProp"/><Relationship Id="rId9" Target="../ctrlProps/ctrlProp19.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87.xml" Type="http://schemas.openxmlformats.org/officeDocument/2006/relationships/ctrlProp"/><Relationship Id="rId11" Target="../ctrlProps/ctrlProp88.xml" Type="http://schemas.openxmlformats.org/officeDocument/2006/relationships/ctrlProp"/><Relationship Id="rId12" Target="../ctrlProps/ctrlProp89.xml" Type="http://schemas.openxmlformats.org/officeDocument/2006/relationships/ctrlProp"/><Relationship Id="rId13" Target="../ctrlProps/ctrlProp90.xml" Type="http://schemas.openxmlformats.org/officeDocument/2006/relationships/ctrlProp"/><Relationship Id="rId14" Target="../ctrlProps/ctrlProp91.xml" Type="http://schemas.openxmlformats.org/officeDocument/2006/relationships/ctrlProp"/><Relationship Id="rId15" Target="../ctrlProps/ctrlProp92.xml" Type="http://schemas.openxmlformats.org/officeDocument/2006/relationships/ctrlProp"/><Relationship Id="rId16" Target="../ctrlProps/ctrlProp93.xml" Type="http://schemas.openxmlformats.org/officeDocument/2006/relationships/ctrlProp"/><Relationship Id="rId17" Target="../ctrlProps/ctrlProp94.xml" Type="http://schemas.openxmlformats.org/officeDocument/2006/relationships/ctrlProp"/><Relationship Id="rId18" Target="../ctrlProps/ctrlProp95.xml" Type="http://schemas.openxmlformats.org/officeDocument/2006/relationships/ctrlProp"/><Relationship Id="rId19" Target="../comments4.xml" Type="http://schemas.openxmlformats.org/officeDocument/2006/relationships/comment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1.xml" Type="http://schemas.openxmlformats.org/officeDocument/2006/relationships/ctrlProp"/><Relationship Id="rId5" Target="../ctrlProps/ctrlProp82.xml" Type="http://schemas.openxmlformats.org/officeDocument/2006/relationships/ctrlProp"/><Relationship Id="rId6" Target="../ctrlProps/ctrlProp83.xml" Type="http://schemas.openxmlformats.org/officeDocument/2006/relationships/ctrlProp"/><Relationship Id="rId7" Target="../ctrlProps/ctrlProp84.xml" Type="http://schemas.openxmlformats.org/officeDocument/2006/relationships/ctrlProp"/><Relationship Id="rId8" Target="../ctrlProps/ctrlProp85.xml" Type="http://schemas.openxmlformats.org/officeDocument/2006/relationships/ctrlProp"/><Relationship Id="rId9" Target="../ctrlProps/ctrlProp8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102.xml" Type="http://schemas.openxmlformats.org/officeDocument/2006/relationships/ctrlProp"/><Relationship Id="rId11" Target="../ctrlProps/ctrlProp103.xml" Type="http://schemas.openxmlformats.org/officeDocument/2006/relationships/ctrlProp"/><Relationship Id="rId12" Target="../ctrlProps/ctrlProp104.xml" Type="http://schemas.openxmlformats.org/officeDocument/2006/relationships/ctrlProp"/><Relationship Id="rId13" Target="../comments5.xml" Type="http://schemas.openxmlformats.org/officeDocument/2006/relationships/comment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96.xml" Type="http://schemas.openxmlformats.org/officeDocument/2006/relationships/ctrlProp"/><Relationship Id="rId5" Target="../ctrlProps/ctrlProp97.xml" Type="http://schemas.openxmlformats.org/officeDocument/2006/relationships/ctrlProp"/><Relationship Id="rId6" Target="../ctrlProps/ctrlProp98.xml" Type="http://schemas.openxmlformats.org/officeDocument/2006/relationships/ctrlProp"/><Relationship Id="rId7" Target="../ctrlProps/ctrlProp99.xml" Type="http://schemas.openxmlformats.org/officeDocument/2006/relationships/ctrlProp"/><Relationship Id="rId8" Target="../ctrlProps/ctrlProp100.xml" Type="http://schemas.openxmlformats.org/officeDocument/2006/relationships/ctrlProp"/><Relationship Id="rId9" Target="../ctrlProps/ctrlProp101.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05.xml" Type="http://schemas.openxmlformats.org/officeDocument/2006/relationships/ctrlProp"/><Relationship Id="rId5"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10" Target="../ctrlProps/ctrlProp112.xml" Type="http://schemas.openxmlformats.org/officeDocument/2006/relationships/ctrlProp"/><Relationship Id="rId11" Target="../ctrlProps/ctrlProp113.xml" Type="http://schemas.openxmlformats.org/officeDocument/2006/relationships/ctrlProp"/><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106.xml" Type="http://schemas.openxmlformats.org/officeDocument/2006/relationships/ctrlProp"/><Relationship Id="rId5" Target="../ctrlProps/ctrlProp107.xml" Type="http://schemas.openxmlformats.org/officeDocument/2006/relationships/ctrlProp"/><Relationship Id="rId6" Target="../ctrlProps/ctrlProp108.xml" Type="http://schemas.openxmlformats.org/officeDocument/2006/relationships/ctrlProp"/><Relationship Id="rId7" Target="../ctrlProps/ctrlProp109.xml" Type="http://schemas.openxmlformats.org/officeDocument/2006/relationships/ctrlProp"/><Relationship Id="rId8" Target="../ctrlProps/ctrlProp110.xml" Type="http://schemas.openxmlformats.org/officeDocument/2006/relationships/ctrlProp"/><Relationship Id="rId9" Target="../ctrlProps/ctrlProp111.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10" Target="../ctrlProps/ctrlProp120.xml" Type="http://schemas.openxmlformats.org/officeDocument/2006/relationships/ctrlProp"/><Relationship Id="rId11" Target="../ctrlProps/ctrlProp121.xml" Type="http://schemas.openxmlformats.org/officeDocument/2006/relationships/ctrlProp"/><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114.xml" Type="http://schemas.openxmlformats.org/officeDocument/2006/relationships/ctrlProp"/><Relationship Id="rId5" Target="../ctrlProps/ctrlProp115.xml" Type="http://schemas.openxmlformats.org/officeDocument/2006/relationships/ctrlProp"/><Relationship Id="rId6" Target="../ctrlProps/ctrlProp116.xml" Type="http://schemas.openxmlformats.org/officeDocument/2006/relationships/ctrlProp"/><Relationship Id="rId7" Target="../ctrlProps/ctrlProp117.xml" Type="http://schemas.openxmlformats.org/officeDocument/2006/relationships/ctrlProp"/><Relationship Id="rId8" Target="../ctrlProps/ctrlProp118.xml" Type="http://schemas.openxmlformats.org/officeDocument/2006/relationships/ctrlProp"/><Relationship Id="rId9" Target="../ctrlProps/ctrlProp119.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tabSelected="1" view="pageBreakPreview" zoomScaleNormal="100" zoomScaleSheetLayoutView="100" workbookViewId="0">
      <selection activeCell="U46" sqref="U46"/>
    </sheetView>
  </sheetViews>
  <sheetFormatPr defaultRowHeight="13.5" outlineLevelCol="1"/>
  <cols>
    <col min="1" max="1" width="2.875" style="62" customWidth="1"/>
    <col min="2" max="7" width="6.25" style="62" customWidth="1"/>
    <col min="8" max="8" width="9" style="62" customWidth="1"/>
    <col min="9" max="11" width="9" style="62"/>
    <col min="12" max="13" width="3.625" style="62" customWidth="1"/>
    <col min="14" max="14" width="9.5" style="62" hidden="1" customWidth="1" outlineLevel="1"/>
    <col min="15" max="19" width="9" style="62" hidden="1" customWidth="1" outlineLevel="1"/>
    <col min="20" max="20" width="9.5" style="62" bestFit="1" customWidth="1" collapsed="1"/>
    <col min="21" max="16384" width="9" style="62"/>
  </cols>
  <sheetData>
    <row r="1" spans="1:20">
      <c r="A1" s="62" t="s">
        <v>0</v>
      </c>
      <c r="M1" s="114"/>
      <c r="T1" s="114">
        <v>20260618</v>
      </c>
    </row>
    <row r="3" spans="1:20" ht="18.75" customHeight="1">
      <c r="A3" s="73" t="s">
        <v>1</v>
      </c>
      <c r="B3" s="74"/>
      <c r="C3" s="74"/>
      <c r="D3" s="74"/>
      <c r="E3" s="74"/>
      <c r="F3" s="74"/>
      <c r="G3" s="74"/>
      <c r="H3" s="74"/>
      <c r="I3" s="74"/>
      <c r="J3" s="74"/>
      <c r="K3" s="74"/>
      <c r="L3" s="74"/>
      <c r="M3" s="74"/>
    </row>
    <row r="4" spans="1:20" ht="11.25" customHeight="1" thickBot="1">
      <c r="A4" s="73"/>
      <c r="B4" s="74"/>
      <c r="C4" s="74"/>
      <c r="D4" s="74"/>
      <c r="E4" s="74"/>
      <c r="F4" s="74"/>
      <c r="G4" s="74"/>
      <c r="H4" s="74"/>
      <c r="I4" s="74"/>
      <c r="J4" s="74"/>
      <c r="K4" s="74"/>
      <c r="L4" s="74"/>
      <c r="M4" s="74"/>
    </row>
    <row r="5" spans="1:20">
      <c r="A5" s="76"/>
      <c r="B5" s="77"/>
      <c r="C5" s="77"/>
      <c r="D5" s="77"/>
      <c r="E5" s="110" t="str">
        <f>IF(E6="","",IF(LEN(E6)=7,"","↓保険医療機関コードを7桁で記載してください"))</f>
        <v/>
      </c>
      <c r="F5" s="77"/>
      <c r="G5" s="77"/>
      <c r="H5" s="77"/>
      <c r="I5" s="77"/>
      <c r="J5" s="77"/>
      <c r="K5" s="77"/>
      <c r="L5" s="77"/>
      <c r="M5" s="78"/>
    </row>
    <row r="6" spans="1:20" ht="22.5" customHeight="1">
      <c r="A6" s="79"/>
      <c r="B6" s="447" t="s">
        <v>2</v>
      </c>
      <c r="C6" s="447"/>
      <c r="D6" s="447"/>
      <c r="E6" s="449"/>
      <c r="F6" s="450"/>
      <c r="G6" s="451"/>
      <c r="H6" s="75"/>
      <c r="I6" s="446" t="s">
        <v>3</v>
      </c>
      <c r="J6" s="446"/>
      <c r="K6" s="446"/>
      <c r="L6" s="75"/>
      <c r="M6" s="80"/>
    </row>
    <row r="7" spans="1:20" ht="22.5" customHeight="1">
      <c r="A7" s="81"/>
      <c r="B7" s="448" t="s">
        <v>4</v>
      </c>
      <c r="C7" s="448"/>
      <c r="D7" s="448"/>
      <c r="E7" s="452"/>
      <c r="F7" s="453"/>
      <c r="G7" s="454"/>
      <c r="H7" s="75"/>
      <c r="I7" s="446"/>
      <c r="J7" s="446"/>
      <c r="K7" s="446"/>
      <c r="L7" s="75"/>
      <c r="M7" s="80"/>
    </row>
    <row r="8" spans="1:20" ht="11.25" customHeight="1">
      <c r="A8" s="82"/>
      <c r="B8" s="83"/>
      <c r="C8" s="83"/>
      <c r="D8" s="83"/>
      <c r="E8" s="63"/>
      <c r="F8" s="63"/>
      <c r="G8" s="63"/>
      <c r="H8" s="63"/>
      <c r="I8" s="63"/>
      <c r="J8" s="63"/>
      <c r="K8" s="63"/>
      <c r="L8" s="63"/>
      <c r="M8" s="84"/>
    </row>
    <row r="9" spans="1:20" ht="22.5" customHeight="1">
      <c r="A9" s="82"/>
      <c r="B9" s="455" t="s">
        <v>5</v>
      </c>
      <c r="C9" s="455"/>
      <c r="D9" s="455"/>
      <c r="E9" s="63"/>
      <c r="F9" s="63"/>
      <c r="G9" s="63"/>
      <c r="H9" s="63"/>
      <c r="I9" s="63"/>
      <c r="J9" s="63"/>
      <c r="K9" s="63"/>
      <c r="L9" s="63"/>
      <c r="M9" s="84"/>
    </row>
    <row r="10" spans="1:20" ht="22.5" customHeight="1">
      <c r="A10" s="82"/>
      <c r="B10" s="458" t="s">
        <v>6</v>
      </c>
      <c r="C10" s="458"/>
      <c r="D10" s="458"/>
      <c r="E10" s="459"/>
      <c r="F10" s="459"/>
      <c r="G10" s="459"/>
      <c r="H10" s="459"/>
      <c r="I10" s="63"/>
      <c r="J10" s="63"/>
      <c r="K10" s="63"/>
      <c r="L10" s="63"/>
      <c r="M10" s="84"/>
    </row>
    <row r="11" spans="1:20" ht="22.5" customHeight="1">
      <c r="A11" s="82"/>
      <c r="B11" s="458" t="s">
        <v>7</v>
      </c>
      <c r="C11" s="458"/>
      <c r="D11" s="458"/>
      <c r="E11" s="459"/>
      <c r="F11" s="459"/>
      <c r="G11" s="459"/>
      <c r="H11" s="459"/>
      <c r="I11" s="63"/>
      <c r="J11" s="63"/>
      <c r="K11" s="63"/>
      <c r="L11" s="63"/>
      <c r="M11" s="84"/>
    </row>
    <row r="12" spans="1:20" ht="11.25" customHeight="1">
      <c r="A12" s="79"/>
      <c r="M12" s="85"/>
    </row>
    <row r="13" spans="1:20" ht="22.5" customHeight="1">
      <c r="A13" s="79"/>
      <c r="B13" s="93" t="s">
        <v>8</v>
      </c>
      <c r="C13" s="94"/>
      <c r="D13" s="94"/>
      <c r="E13" s="94"/>
      <c r="F13" s="94"/>
      <c r="G13" s="94"/>
      <c r="H13" s="94"/>
      <c r="I13" s="94"/>
      <c r="J13" s="94"/>
      <c r="K13" s="94"/>
      <c r="L13" s="95"/>
      <c r="M13" s="85"/>
    </row>
    <row r="14" spans="1:20" ht="15" customHeight="1">
      <c r="A14" s="79"/>
      <c r="B14" s="96"/>
      <c r="C14" s="460" t="s">
        <v>9</v>
      </c>
      <c r="D14" s="460"/>
      <c r="E14" s="460"/>
      <c r="F14" s="460"/>
      <c r="G14" s="460"/>
      <c r="H14" s="460"/>
      <c r="I14" s="460"/>
      <c r="L14" s="107"/>
      <c r="M14" s="85"/>
    </row>
    <row r="15" spans="1:20" ht="33.75" customHeight="1">
      <c r="A15" s="79"/>
      <c r="B15" s="96"/>
      <c r="C15" s="471"/>
      <c r="D15" s="471"/>
      <c r="E15" s="471"/>
      <c r="F15" s="471"/>
      <c r="G15" s="471"/>
      <c r="H15" s="471"/>
      <c r="I15" s="471"/>
      <c r="J15" s="464" t="s">
        <v>10</v>
      </c>
      <c r="K15" s="464"/>
      <c r="L15" s="465"/>
      <c r="M15" s="101"/>
      <c r="P15" s="62" t="s">
        <v>9</v>
      </c>
    </row>
    <row r="16" spans="1:20" ht="11.25" customHeight="1">
      <c r="A16" s="79"/>
      <c r="B16" s="98"/>
      <c r="C16" s="104"/>
      <c r="D16" s="104"/>
      <c r="E16" s="104"/>
      <c r="F16" s="104"/>
      <c r="G16" s="104"/>
      <c r="H16" s="104"/>
      <c r="I16" s="104"/>
      <c r="J16" s="105"/>
      <c r="K16" s="105"/>
      <c r="L16" s="106"/>
      <c r="M16" s="101"/>
      <c r="O16" s="112"/>
      <c r="P16" s="62" t="s">
        <v>1090</v>
      </c>
    </row>
    <row r="17" spans="1:16" ht="11.25" customHeight="1">
      <c r="A17" s="79"/>
      <c r="B17" s="111" t="str">
        <f>IF(O17=4,"","↓チェックをしてください。すべての基準に適合していない場合には届出ができません。")</f>
        <v>↓チェックをしてください。すべての基準に適合していない場合には届出ができません。</v>
      </c>
      <c r="L17" s="107"/>
      <c r="M17" s="85"/>
      <c r="O17" s="112">
        <f>COUNTIF(O18:O21,"TRUE")</f>
        <v>0</v>
      </c>
      <c r="P17" s="62" t="s">
        <v>1694</v>
      </c>
    </row>
    <row r="18" spans="1:16" ht="36.75" customHeight="1">
      <c r="A18" s="79"/>
      <c r="B18" s="108"/>
      <c r="C18" s="456" t="s">
        <v>11</v>
      </c>
      <c r="D18" s="456"/>
      <c r="E18" s="456"/>
      <c r="F18" s="456"/>
      <c r="G18" s="456"/>
      <c r="H18" s="456"/>
      <c r="I18" s="456"/>
      <c r="J18" s="456"/>
      <c r="K18" s="456"/>
      <c r="L18" s="457"/>
      <c r="M18" s="102"/>
      <c r="O18" s="112" t="b">
        <v>0</v>
      </c>
      <c r="P18" s="62" t="s">
        <v>1695</v>
      </c>
    </row>
    <row r="19" spans="1:16" ht="36.75" customHeight="1">
      <c r="A19" s="79"/>
      <c r="B19" s="108"/>
      <c r="C19" s="456" t="s">
        <v>12</v>
      </c>
      <c r="D19" s="456"/>
      <c r="E19" s="456"/>
      <c r="F19" s="456"/>
      <c r="G19" s="456"/>
      <c r="H19" s="456"/>
      <c r="I19" s="456"/>
      <c r="J19" s="456"/>
      <c r="K19" s="456"/>
      <c r="L19" s="457"/>
      <c r="M19" s="102"/>
      <c r="O19" s="112" t="b">
        <v>0</v>
      </c>
      <c r="P19" s="62" t="s">
        <v>251</v>
      </c>
    </row>
    <row r="20" spans="1:16" ht="36.75" customHeight="1">
      <c r="A20" s="79"/>
      <c r="B20" s="108"/>
      <c r="C20" s="456" t="s">
        <v>13</v>
      </c>
      <c r="D20" s="456"/>
      <c r="E20" s="456"/>
      <c r="F20" s="456"/>
      <c r="G20" s="456"/>
      <c r="H20" s="456"/>
      <c r="I20" s="456"/>
      <c r="J20" s="456"/>
      <c r="K20" s="456"/>
      <c r="L20" s="457"/>
      <c r="M20" s="102"/>
      <c r="O20" s="112" t="b">
        <v>0</v>
      </c>
      <c r="P20" s="62" t="s">
        <v>1696</v>
      </c>
    </row>
    <row r="21" spans="1:16" ht="36.75" customHeight="1">
      <c r="A21" s="79"/>
      <c r="B21" s="108"/>
      <c r="C21" s="456" t="s">
        <v>14</v>
      </c>
      <c r="D21" s="456"/>
      <c r="E21" s="456"/>
      <c r="F21" s="456"/>
      <c r="G21" s="456"/>
      <c r="H21" s="456"/>
      <c r="I21" s="456"/>
      <c r="J21" s="456"/>
      <c r="K21" s="456"/>
      <c r="L21" s="457"/>
      <c r="M21" s="102"/>
      <c r="O21" s="112" t="b">
        <v>0</v>
      </c>
      <c r="P21" s="62" t="s">
        <v>1697</v>
      </c>
    </row>
    <row r="22" spans="1:16" ht="15" customHeight="1">
      <c r="A22" s="79"/>
      <c r="B22" s="96"/>
      <c r="D22" s="466"/>
      <c r="E22" s="466"/>
      <c r="F22" s="466"/>
      <c r="G22" s="466"/>
      <c r="H22" s="466"/>
      <c r="I22" s="466"/>
      <c r="J22" s="466"/>
      <c r="K22" s="466"/>
      <c r="L22" s="467"/>
      <c r="M22" s="85"/>
      <c r="P22" s="62" t="s">
        <v>1698</v>
      </c>
    </row>
    <row r="23" spans="1:16" ht="22.5" customHeight="1">
      <c r="A23" s="79"/>
      <c r="B23" s="468" t="s">
        <v>15</v>
      </c>
      <c r="C23" s="469"/>
      <c r="D23" s="469"/>
      <c r="E23" s="469"/>
      <c r="F23" s="469"/>
      <c r="G23" s="469"/>
      <c r="H23" s="469"/>
      <c r="I23" s="469"/>
      <c r="J23" s="469"/>
      <c r="K23" s="469"/>
      <c r="L23" s="470"/>
      <c r="M23" s="103"/>
      <c r="P23" s="62" t="s">
        <v>1693</v>
      </c>
    </row>
    <row r="24" spans="1:16" ht="15" customHeight="1">
      <c r="A24" s="79"/>
      <c r="B24" s="96"/>
      <c r="L24" s="107"/>
      <c r="M24" s="85"/>
      <c r="P24" s="62" t="s">
        <v>1691</v>
      </c>
    </row>
    <row r="25" spans="1:16" ht="22.5" customHeight="1">
      <c r="A25" s="79"/>
      <c r="B25" s="97" t="s">
        <v>16</v>
      </c>
      <c r="C25" s="109"/>
      <c r="D25" s="86" t="s">
        <v>17</v>
      </c>
      <c r="E25" s="109"/>
      <c r="F25" s="86" t="s">
        <v>18</v>
      </c>
      <c r="G25" s="109"/>
      <c r="H25" s="86" t="s">
        <v>19</v>
      </c>
      <c r="L25" s="107"/>
      <c r="M25" s="85"/>
      <c r="P25" s="62" t="s">
        <v>1692</v>
      </c>
    </row>
    <row r="26" spans="1:16" ht="15" customHeight="1">
      <c r="A26" s="79"/>
      <c r="B26" s="96"/>
      <c r="L26" s="107"/>
      <c r="M26" s="85"/>
    </row>
    <row r="27" spans="1:16" ht="22.5" customHeight="1">
      <c r="A27" s="79"/>
      <c r="B27" s="96"/>
      <c r="C27" s="87" t="s">
        <v>20</v>
      </c>
      <c r="H27" s="255"/>
      <c r="I27" s="463"/>
      <c r="J27" s="463"/>
      <c r="K27" s="463"/>
      <c r="L27" s="107"/>
      <c r="M27" s="85"/>
    </row>
    <row r="28" spans="1:16" ht="22.5" customHeight="1">
      <c r="A28" s="79"/>
      <c r="B28" s="96"/>
      <c r="C28" s="87" t="s">
        <v>21</v>
      </c>
      <c r="H28" s="463"/>
      <c r="I28" s="463"/>
      <c r="J28" s="463"/>
      <c r="K28" s="463"/>
      <c r="L28" s="107"/>
      <c r="M28" s="85"/>
    </row>
    <row r="29" spans="1:16" ht="15" customHeight="1">
      <c r="A29" s="79"/>
      <c r="B29" s="96"/>
      <c r="L29" s="107"/>
      <c r="M29" s="85"/>
    </row>
    <row r="30" spans="1:16" ht="22.5" customHeight="1">
      <c r="A30" s="79"/>
      <c r="B30" s="96"/>
      <c r="G30" s="62" t="s">
        <v>22</v>
      </c>
      <c r="I30" s="461"/>
      <c r="J30" s="461"/>
      <c r="K30" s="461"/>
      <c r="L30" s="107"/>
      <c r="M30" s="85"/>
    </row>
    <row r="31" spans="1:16" ht="15" customHeight="1">
      <c r="A31" s="79"/>
      <c r="B31" s="96"/>
      <c r="L31" s="107"/>
      <c r="M31" s="85"/>
    </row>
    <row r="32" spans="1:16" ht="22.5" customHeight="1">
      <c r="A32" s="79"/>
      <c r="B32" s="462"/>
      <c r="C32" s="461"/>
      <c r="D32" s="461"/>
      <c r="E32" s="461"/>
      <c r="F32" s="62" t="s">
        <v>23</v>
      </c>
      <c r="L32" s="107"/>
      <c r="M32" s="85"/>
    </row>
    <row r="33" spans="1:13" ht="11.25" customHeight="1">
      <c r="A33" s="79"/>
      <c r="B33" s="98"/>
      <c r="C33" s="99"/>
      <c r="D33" s="99"/>
      <c r="E33" s="99"/>
      <c r="F33" s="99"/>
      <c r="G33" s="99"/>
      <c r="H33" s="99"/>
      <c r="I33" s="99"/>
      <c r="J33" s="99"/>
      <c r="K33" s="99"/>
      <c r="L33" s="100"/>
      <c r="M33" s="85"/>
    </row>
    <row r="34" spans="1:13" ht="22.5" customHeight="1">
      <c r="A34" s="79"/>
      <c r="B34" s="88" t="s">
        <v>24</v>
      </c>
      <c r="M34" s="85"/>
    </row>
    <row r="35" spans="1:13" ht="22.5" customHeight="1">
      <c r="A35" s="79"/>
      <c r="B35" s="88" t="s">
        <v>25</v>
      </c>
      <c r="M35" s="85"/>
    </row>
    <row r="36" spans="1:13" ht="22.5" customHeight="1" thickBot="1">
      <c r="A36" s="89"/>
      <c r="B36" s="90" t="s">
        <v>26</v>
      </c>
      <c r="C36" s="91"/>
      <c r="D36" s="91"/>
      <c r="E36" s="91"/>
      <c r="F36" s="91"/>
      <c r="G36" s="91"/>
      <c r="H36" s="91"/>
      <c r="I36" s="91"/>
      <c r="J36" s="91"/>
      <c r="K36" s="91"/>
      <c r="L36" s="91"/>
      <c r="M36" s="92"/>
    </row>
  </sheetData>
  <sheetProtection algorithmName="SHA-512" hashValue="Xdnlr+gw5HXKN6IivQtgJMtpciMxHNS0I/udW1bvzNsEBllithIVMEMXxdRJN1t1r8ryCgsn/5Dt+WlyK59kWQ==" saltValue="vHNk12tdRgp3VbY3p3iI/g=="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プルダウンリスト一覧!$A$2:$A$5</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D7AC6A24-A422-4D7F-843A-0D87E514CFC7}">
          <x14:formula1>
            <xm:f>プルダウンリスト一覧!$C$2:$C$32</xm:f>
          </x14:formula1>
          <xm:sqref>G25</xm:sqref>
        </x14:dataValidation>
        <x14:dataValidation type="list" allowBlank="1" showInputMessage="1" showErrorMessage="1" xr:uid="{3C72C379-E659-42AB-98B0-B00A94C16CF9}">
          <x14:formula1>
            <xm:f>プルダウンリスト一覧!$E$2:$E$48</xm:f>
          </x14:formula1>
          <xm:sqref>H27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OK4"/>
  <sheetViews>
    <sheetView showGridLines="0" workbookViewId="0">
      <selection activeCell="FI2" sqref="FI2"/>
    </sheetView>
  </sheetViews>
  <sheetFormatPr defaultRowHeight="18.75" outlineLevelCol="1"/>
  <cols>
    <col min="1" max="1" width="9" style="65"/>
    <col min="2" max="2" width="9" style="344" customWidth="1"/>
    <col min="3" max="13" width="9" style="65" customWidth="1"/>
    <col min="14" max="269" width="9" style="65" customWidth="1" outlineLevel="1"/>
    <col min="270" max="16384" width="9" style="65"/>
  </cols>
  <sheetData>
    <row r="1" spans="1:401">
      <c r="A1" s="66" t="s">
        <v>1057</v>
      </c>
      <c r="B1" s="342" t="s">
        <v>1058</v>
      </c>
      <c r="C1" s="66" t="s">
        <v>1059</v>
      </c>
      <c r="D1" s="66" t="s">
        <v>1060</v>
      </c>
      <c r="E1" s="66" t="s">
        <v>1324</v>
      </c>
      <c r="F1" s="66" t="s">
        <v>1325</v>
      </c>
      <c r="G1" s="66" t="s">
        <v>1325</v>
      </c>
      <c r="H1" s="66" t="s">
        <v>1061</v>
      </c>
      <c r="I1" s="66" t="s">
        <v>1062</v>
      </c>
      <c r="J1" s="66" t="s">
        <v>1063</v>
      </c>
      <c r="K1" s="66" t="s">
        <v>1064</v>
      </c>
      <c r="L1" s="66" t="s">
        <v>1323</v>
      </c>
      <c r="M1" s="66" t="s">
        <v>1326</v>
      </c>
      <c r="N1" s="66" t="s">
        <v>1065</v>
      </c>
      <c r="O1" s="66" t="s">
        <v>1066</v>
      </c>
      <c r="P1" s="66" t="s">
        <v>1067</v>
      </c>
      <c r="Q1" s="66" t="s">
        <v>1068</v>
      </c>
      <c r="R1" s="66" t="s">
        <v>1069</v>
      </c>
      <c r="S1" s="66" t="s">
        <v>1070</v>
      </c>
      <c r="T1" s="66" t="s">
        <v>1071</v>
      </c>
      <c r="U1" s="66" t="s">
        <v>1327</v>
      </c>
      <c r="V1" s="66" t="s">
        <v>1328</v>
      </c>
      <c r="W1" s="66" t="s">
        <v>1329</v>
      </c>
      <c r="X1" s="66" t="s">
        <v>1330</v>
      </c>
      <c r="Y1" s="66" t="s">
        <v>1331</v>
      </c>
      <c r="Z1" s="66" t="s">
        <v>1332</v>
      </c>
      <c r="AA1" s="66" t="s">
        <v>1072</v>
      </c>
      <c r="AB1" s="66" t="s">
        <v>1073</v>
      </c>
      <c r="AC1" s="66" t="s">
        <v>1074</v>
      </c>
      <c r="AD1" s="66" t="s">
        <v>1075</v>
      </c>
      <c r="AE1" s="66" t="s">
        <v>1076</v>
      </c>
      <c r="AF1" s="66" t="s">
        <v>1077</v>
      </c>
      <c r="AG1" s="66" t="s">
        <v>1078</v>
      </c>
      <c r="AH1" s="66" t="s">
        <v>1333</v>
      </c>
      <c r="AI1" s="66" t="s">
        <v>1334</v>
      </c>
      <c r="AJ1" s="66" t="s">
        <v>1335</v>
      </c>
      <c r="AK1" s="66" t="s">
        <v>1336</v>
      </c>
      <c r="AL1" s="66" t="s">
        <v>1337</v>
      </c>
      <c r="AM1" s="66" t="s">
        <v>1338</v>
      </c>
      <c r="AN1" s="66" t="s">
        <v>1339</v>
      </c>
      <c r="AO1" s="66" t="s">
        <v>1340</v>
      </c>
      <c r="AP1" s="66" t="s">
        <v>1079</v>
      </c>
      <c r="AQ1" s="66" t="s">
        <v>1342</v>
      </c>
      <c r="AR1" s="66" t="s">
        <v>1343</v>
      </c>
      <c r="AS1" s="66" t="s">
        <v>1344</v>
      </c>
      <c r="AT1" s="66" t="s">
        <v>1345</v>
      </c>
      <c r="AU1" s="66" t="s">
        <v>1346</v>
      </c>
      <c r="AV1" s="66" t="s">
        <v>1347</v>
      </c>
      <c r="AW1" s="66" t="s">
        <v>1349</v>
      </c>
      <c r="AX1" s="66" t="s">
        <v>1350</v>
      </c>
      <c r="AY1" s="66" t="s">
        <v>1351</v>
      </c>
      <c r="AZ1" s="66" t="s">
        <v>1352</v>
      </c>
      <c r="BA1" s="66" t="s">
        <v>1353</v>
      </c>
      <c r="BB1" s="66" t="s">
        <v>1354</v>
      </c>
      <c r="BC1" s="66" t="s">
        <v>1355</v>
      </c>
      <c r="BD1" s="66" t="s">
        <v>1356</v>
      </c>
      <c r="BE1" s="66" t="s">
        <v>1357</v>
      </c>
      <c r="BF1" s="66" t="s">
        <v>1358</v>
      </c>
      <c r="BG1" s="66" t="s">
        <v>1359</v>
      </c>
      <c r="BH1" s="66" t="s">
        <v>1360</v>
      </c>
      <c r="BI1" s="66" t="s">
        <v>1361</v>
      </c>
      <c r="BJ1" s="66" t="s">
        <v>1362</v>
      </c>
      <c r="BK1" s="66" t="s">
        <v>1363</v>
      </c>
      <c r="BL1" s="66" t="s">
        <v>1364</v>
      </c>
      <c r="BM1" s="66" t="s">
        <v>1365</v>
      </c>
      <c r="BN1" s="66" t="s">
        <v>1366</v>
      </c>
      <c r="BO1" s="66" t="s">
        <v>1367</v>
      </c>
      <c r="BP1" s="66" t="s">
        <v>1368</v>
      </c>
      <c r="BQ1" s="66" t="s">
        <v>1369</v>
      </c>
      <c r="BR1" s="66" t="s">
        <v>1370</v>
      </c>
      <c r="BS1" s="66" t="s">
        <v>1371</v>
      </c>
      <c r="BT1" s="66" t="s">
        <v>1372</v>
      </c>
      <c r="BU1" s="66" t="s">
        <v>1373</v>
      </c>
      <c r="BV1" s="66" t="s">
        <v>1374</v>
      </c>
      <c r="BW1" s="66" t="s">
        <v>1375</v>
      </c>
      <c r="BX1" s="66" t="s">
        <v>1376</v>
      </c>
      <c r="BY1" s="66" t="s">
        <v>1377</v>
      </c>
      <c r="BZ1" s="66" t="s">
        <v>1378</v>
      </c>
      <c r="CA1" s="66" t="s">
        <v>1379</v>
      </c>
      <c r="CB1" s="66" t="s">
        <v>1380</v>
      </c>
      <c r="CC1" s="66" t="s">
        <v>1382</v>
      </c>
      <c r="CD1" s="66" t="s">
        <v>1381</v>
      </c>
      <c r="CE1" s="66" t="s">
        <v>1348</v>
      </c>
      <c r="CF1" s="66" t="s">
        <v>1383</v>
      </c>
      <c r="CG1" s="66" t="s">
        <v>1080</v>
      </c>
      <c r="CH1" s="66" t="s">
        <v>1384</v>
      </c>
      <c r="CI1" s="66" t="s">
        <v>1385</v>
      </c>
      <c r="CJ1" s="66" t="s">
        <v>1386</v>
      </c>
      <c r="CK1" s="66" t="s">
        <v>1387</v>
      </c>
      <c r="CL1" s="66" t="s">
        <v>1388</v>
      </c>
      <c r="CM1" s="66" t="s">
        <v>1389</v>
      </c>
      <c r="CN1" s="66" t="s">
        <v>1390</v>
      </c>
      <c r="CO1" s="66" t="s">
        <v>1393</v>
      </c>
      <c r="CP1" s="66" t="s">
        <v>1394</v>
      </c>
      <c r="CQ1" s="66" t="s">
        <v>1395</v>
      </c>
      <c r="CR1" s="66" t="s">
        <v>1396</v>
      </c>
      <c r="CS1" s="66" t="s">
        <v>1397</v>
      </c>
      <c r="CT1" s="66" t="s">
        <v>1081</v>
      </c>
      <c r="CU1" s="66" t="s">
        <v>1082</v>
      </c>
      <c r="CV1" s="66" t="s">
        <v>1083</v>
      </c>
      <c r="CW1" s="66" t="s">
        <v>1398</v>
      </c>
      <c r="CX1" s="66" t="s">
        <v>1084</v>
      </c>
      <c r="CY1" s="66" t="s">
        <v>1399</v>
      </c>
      <c r="CZ1" s="66" t="s">
        <v>1400</v>
      </c>
      <c r="DA1" s="66" t="s">
        <v>1401</v>
      </c>
      <c r="DB1" s="66" t="s">
        <v>1402</v>
      </c>
      <c r="DC1" s="66" t="s">
        <v>1403</v>
      </c>
      <c r="DD1" s="66" t="s">
        <v>1404</v>
      </c>
      <c r="DE1" s="66" t="s">
        <v>1405</v>
      </c>
      <c r="DF1" s="66" t="s">
        <v>1408</v>
      </c>
      <c r="DG1" s="66" t="s">
        <v>1406</v>
      </c>
      <c r="DH1" s="66" t="s">
        <v>1407</v>
      </c>
      <c r="DI1" s="66" t="s">
        <v>1409</v>
      </c>
      <c r="DJ1" s="66" t="s">
        <v>1085</v>
      </c>
      <c r="DK1" s="66" t="s">
        <v>1828</v>
      </c>
      <c r="DL1" s="66" t="s">
        <v>1829</v>
      </c>
      <c r="DM1" s="66" t="s">
        <v>1830</v>
      </c>
      <c r="DN1" s="66" t="s">
        <v>1086</v>
      </c>
      <c r="DO1" s="66" t="s">
        <v>1410</v>
      </c>
      <c r="DP1" s="66" t="s">
        <v>1411</v>
      </c>
      <c r="DQ1" s="66" t="s">
        <v>1414</v>
      </c>
      <c r="DR1" s="66" t="s">
        <v>1412</v>
      </c>
      <c r="DS1" s="66" t="s">
        <v>1413</v>
      </c>
      <c r="DT1" s="66" t="s">
        <v>1415</v>
      </c>
      <c r="DU1" s="66" t="s">
        <v>1416</v>
      </c>
      <c r="DV1" s="66" t="s">
        <v>1417</v>
      </c>
      <c r="DW1" s="66" t="s">
        <v>1418</v>
      </c>
      <c r="DX1" s="66" t="s">
        <v>1419</v>
      </c>
      <c r="DY1" s="66" t="s">
        <v>1420</v>
      </c>
      <c r="DZ1" s="66" t="s">
        <v>1421</v>
      </c>
      <c r="EA1" s="66" t="s">
        <v>1422</v>
      </c>
      <c r="EB1" s="66" t="s">
        <v>1423</v>
      </c>
      <c r="EC1" s="66" t="s">
        <v>1427</v>
      </c>
      <c r="ED1" s="66" t="s">
        <v>1428</v>
      </c>
      <c r="EE1" s="66" t="s">
        <v>1429</v>
      </c>
      <c r="EF1" s="66" t="s">
        <v>1430</v>
      </c>
      <c r="EG1" s="66" t="s">
        <v>1431</v>
      </c>
      <c r="EH1" s="66" t="s">
        <v>1432</v>
      </c>
      <c r="EI1" s="66" t="s">
        <v>1433</v>
      </c>
      <c r="EJ1" s="66" t="s">
        <v>1434</v>
      </c>
      <c r="EK1" s="66" t="s">
        <v>1435</v>
      </c>
      <c r="EL1" s="66" t="s">
        <v>1436</v>
      </c>
      <c r="EM1" s="66" t="s">
        <v>1437</v>
      </c>
      <c r="EN1" s="66" t="s">
        <v>1438</v>
      </c>
      <c r="EO1" s="66" t="s">
        <v>1439</v>
      </c>
      <c r="EP1" s="66" t="s">
        <v>1440</v>
      </c>
      <c r="EQ1" s="66" t="s">
        <v>1441</v>
      </c>
      <c r="ER1" s="66" t="s">
        <v>1442</v>
      </c>
      <c r="ES1" s="66" t="s">
        <v>1443</v>
      </c>
      <c r="ET1" s="66" t="s">
        <v>1444</v>
      </c>
      <c r="EU1" s="66" t="s">
        <v>1445</v>
      </c>
      <c r="EV1" s="66" t="s">
        <v>1446</v>
      </c>
      <c r="EW1" s="66" t="s">
        <v>1447</v>
      </c>
      <c r="EX1" s="66" t="s">
        <v>1448</v>
      </c>
      <c r="EY1" s="66" t="s">
        <v>1449</v>
      </c>
      <c r="EZ1" s="66" t="s">
        <v>1450</v>
      </c>
      <c r="FA1" s="66" t="s">
        <v>1451</v>
      </c>
      <c r="FB1" s="66" t="s">
        <v>1452</v>
      </c>
      <c r="FC1" s="66" t="s">
        <v>1510</v>
      </c>
      <c r="FD1" s="66" t="s">
        <v>1511</v>
      </c>
      <c r="FE1" s="66" t="s">
        <v>1512</v>
      </c>
      <c r="FF1" s="66" t="s">
        <v>1513</v>
      </c>
      <c r="FG1" s="66" t="s">
        <v>1087</v>
      </c>
      <c r="FH1" s="66" t="s">
        <v>1514</v>
      </c>
      <c r="FI1" s="66" t="s">
        <v>1515</v>
      </c>
      <c r="FJ1" s="66" t="s">
        <v>1516</v>
      </c>
      <c r="FK1" s="66" t="s">
        <v>1517</v>
      </c>
      <c r="FL1" s="66" t="s">
        <v>1088</v>
      </c>
      <c r="FM1" s="66" t="s">
        <v>1518</v>
      </c>
      <c r="FN1" s="66" t="s">
        <v>1519</v>
      </c>
      <c r="FO1" s="66" t="s">
        <v>1520</v>
      </c>
      <c r="FP1" s="66" t="s">
        <v>1521</v>
      </c>
      <c r="FQ1" s="66" t="s">
        <v>1522</v>
      </c>
      <c r="FR1" s="66" t="s">
        <v>1523</v>
      </c>
      <c r="FS1" s="66" t="s">
        <v>1524</v>
      </c>
      <c r="FT1" s="66" t="s">
        <v>1528</v>
      </c>
      <c r="FU1" s="66" t="s">
        <v>1529</v>
      </c>
      <c r="FV1" s="66" t="s">
        <v>1530</v>
      </c>
      <c r="FW1" s="66" t="s">
        <v>1531</v>
      </c>
      <c r="FX1" s="66" t="s">
        <v>1532</v>
      </c>
      <c r="FY1" s="66" t="s">
        <v>1533</v>
      </c>
      <c r="FZ1" s="66" t="s">
        <v>1726</v>
      </c>
      <c r="GA1" s="66" t="s">
        <v>1534</v>
      </c>
      <c r="GB1" s="66" t="s">
        <v>1535</v>
      </c>
      <c r="GC1" s="66" t="s">
        <v>1536</v>
      </c>
      <c r="GD1" s="66" t="s">
        <v>1537</v>
      </c>
      <c r="GE1" s="66" t="s">
        <v>1536</v>
      </c>
      <c r="GF1" s="66" t="s">
        <v>1538</v>
      </c>
      <c r="GG1" s="66" t="s">
        <v>1539</v>
      </c>
      <c r="GH1" s="66" t="s">
        <v>1540</v>
      </c>
      <c r="GI1" s="66" t="s">
        <v>1541</v>
      </c>
      <c r="GJ1" s="66" t="s">
        <v>1542</v>
      </c>
      <c r="GK1" s="66" t="s">
        <v>1541</v>
      </c>
      <c r="GL1" s="66" t="s">
        <v>1542</v>
      </c>
      <c r="GM1" s="66" t="s">
        <v>1543</v>
      </c>
      <c r="GN1" s="66" t="s">
        <v>1544</v>
      </c>
      <c r="GO1" s="66" t="s">
        <v>1728</v>
      </c>
      <c r="GP1" s="66" t="s">
        <v>1729</v>
      </c>
      <c r="GQ1" s="66" t="s">
        <v>1727</v>
      </c>
      <c r="GR1" s="66" t="s">
        <v>1730</v>
      </c>
      <c r="GS1" s="66" t="s">
        <v>1731</v>
      </c>
      <c r="GT1" s="66" t="s">
        <v>1732</v>
      </c>
      <c r="GU1" s="66" t="s">
        <v>1733</v>
      </c>
      <c r="GV1" s="66" t="s">
        <v>1545</v>
      </c>
      <c r="GW1" s="66" t="s">
        <v>1546</v>
      </c>
      <c r="GX1" s="66" t="s">
        <v>1547</v>
      </c>
      <c r="GY1" s="66" t="s">
        <v>1548</v>
      </c>
      <c r="GZ1" s="66" t="s">
        <v>1549</v>
      </c>
      <c r="HA1" s="66" t="s">
        <v>1550</v>
      </c>
      <c r="HB1" s="66" t="s">
        <v>1551</v>
      </c>
      <c r="HC1" s="66" t="s">
        <v>1552</v>
      </c>
      <c r="HD1" s="66" t="s">
        <v>1553</v>
      </c>
      <c r="HE1" s="66" t="s">
        <v>1554</v>
      </c>
      <c r="HF1" s="66" t="s">
        <v>1555</v>
      </c>
      <c r="HG1" s="66" t="s">
        <v>1556</v>
      </c>
      <c r="HH1" s="66" t="s">
        <v>1557</v>
      </c>
      <c r="HI1" s="66" t="s">
        <v>1558</v>
      </c>
      <c r="HJ1" s="66" t="s">
        <v>1559</v>
      </c>
      <c r="HK1" s="66" t="s">
        <v>1560</v>
      </c>
      <c r="HL1" s="66" t="s">
        <v>1561</v>
      </c>
      <c r="HM1" s="66" t="s">
        <v>1594</v>
      </c>
      <c r="HN1" s="66" t="s">
        <v>1595</v>
      </c>
      <c r="HO1" s="66" t="s">
        <v>1596</v>
      </c>
      <c r="HP1" s="66" t="s">
        <v>1597</v>
      </c>
      <c r="HQ1" s="66" t="s">
        <v>1598</v>
      </c>
      <c r="HR1" s="66" t="s">
        <v>1599</v>
      </c>
      <c r="HS1" s="66" t="s">
        <v>1600</v>
      </c>
      <c r="HT1" s="66" t="s">
        <v>1601</v>
      </c>
      <c r="HU1" s="66" t="s">
        <v>1602</v>
      </c>
      <c r="HV1" s="66" t="s">
        <v>1603</v>
      </c>
      <c r="HW1" s="66" t="s">
        <v>1604</v>
      </c>
      <c r="HX1" s="66" t="s">
        <v>1605</v>
      </c>
      <c r="HY1" s="66" t="s">
        <v>1606</v>
      </c>
      <c r="HZ1" s="66" t="s">
        <v>1607</v>
      </c>
      <c r="IA1" s="66" t="s">
        <v>1608</v>
      </c>
      <c r="IB1" s="66" t="s">
        <v>1609</v>
      </c>
      <c r="IC1" s="66" t="s">
        <v>1610</v>
      </c>
      <c r="ID1" s="66" t="s">
        <v>1611</v>
      </c>
      <c r="IE1" s="66" t="s">
        <v>1612</v>
      </c>
      <c r="IF1" s="66" t="s">
        <v>1613</v>
      </c>
      <c r="IG1" s="66" t="s">
        <v>1614</v>
      </c>
      <c r="IH1" s="66" t="s">
        <v>1615</v>
      </c>
      <c r="II1" s="66" t="s">
        <v>1616</v>
      </c>
      <c r="IJ1" s="66" t="s">
        <v>1617</v>
      </c>
      <c r="IK1" s="66" t="s">
        <v>1618</v>
      </c>
      <c r="IL1" s="66" t="s">
        <v>1619</v>
      </c>
      <c r="IM1" s="66" t="s">
        <v>1620</v>
      </c>
      <c r="IN1" s="66" t="s">
        <v>1621</v>
      </c>
      <c r="IO1" s="66" t="s">
        <v>1622</v>
      </c>
      <c r="IP1" s="66" t="s">
        <v>1623</v>
      </c>
      <c r="IQ1" s="66" t="s">
        <v>1624</v>
      </c>
      <c r="IR1" s="66" t="s">
        <v>1625</v>
      </c>
      <c r="IS1" s="66" t="s">
        <v>1626</v>
      </c>
      <c r="IT1" s="66" t="s">
        <v>1627</v>
      </c>
      <c r="IU1" s="66" t="s">
        <v>1628</v>
      </c>
      <c r="IV1" s="66" t="s">
        <v>1629</v>
      </c>
      <c r="IW1" s="66" t="s">
        <v>1630</v>
      </c>
      <c r="IX1" s="66" t="s">
        <v>1631</v>
      </c>
      <c r="IY1" s="66" t="s">
        <v>1632</v>
      </c>
      <c r="IZ1" s="66" t="s">
        <v>1633</v>
      </c>
      <c r="JA1" s="66" t="s">
        <v>1634</v>
      </c>
      <c r="JB1" s="66" t="s">
        <v>1635</v>
      </c>
      <c r="JC1" s="66" t="s">
        <v>1636</v>
      </c>
      <c r="JD1" s="66" t="s">
        <v>1637</v>
      </c>
      <c r="JE1" s="66" t="s">
        <v>1638</v>
      </c>
      <c r="JF1" s="66" t="s">
        <v>1639</v>
      </c>
      <c r="JG1" s="66" t="s">
        <v>1640</v>
      </c>
      <c r="JH1" s="66" t="s">
        <v>1641</v>
      </c>
      <c r="JI1" s="66" t="s">
        <v>1642</v>
      </c>
      <c r="JJ1" s="66" t="s">
        <v>1643</v>
      </c>
      <c r="JK1" s="66" t="s">
        <v>1644</v>
      </c>
      <c r="JL1" s="66" t="s">
        <v>1645</v>
      </c>
      <c r="JM1" s="66" t="s">
        <v>1646</v>
      </c>
      <c r="JN1" s="66" t="s">
        <v>1647</v>
      </c>
      <c r="JO1" s="66" t="s">
        <v>1648</v>
      </c>
      <c r="JP1" s="66" t="s">
        <v>1649</v>
      </c>
      <c r="JQ1" s="66" t="s">
        <v>1650</v>
      </c>
      <c r="JR1" s="66" t="s">
        <v>1651</v>
      </c>
      <c r="JS1" s="66" t="s">
        <v>1652</v>
      </c>
      <c r="JT1" s="66" t="s">
        <v>1653</v>
      </c>
      <c r="JU1" s="66" t="s">
        <v>1654</v>
      </c>
      <c r="JV1" s="66" t="s">
        <v>1655</v>
      </c>
      <c r="JW1" s="66" t="s">
        <v>1656</v>
      </c>
      <c r="JX1" s="66" t="s">
        <v>1657</v>
      </c>
      <c r="JY1" s="66" t="s">
        <v>1658</v>
      </c>
      <c r="JZ1" s="66" t="s">
        <v>1659</v>
      </c>
      <c r="KA1" s="66" t="s">
        <v>1660</v>
      </c>
      <c r="KB1" s="66" t="s">
        <v>1661</v>
      </c>
      <c r="KC1" s="66" t="s">
        <v>1662</v>
      </c>
      <c r="KD1" s="66" t="s">
        <v>1663</v>
      </c>
      <c r="KE1" s="66" t="s">
        <v>1664</v>
      </c>
      <c r="KF1" s="66" t="s">
        <v>1665</v>
      </c>
      <c r="KG1" s="66" t="s">
        <v>1666</v>
      </c>
      <c r="KH1" s="66" t="s">
        <v>1667</v>
      </c>
      <c r="KI1" s="66" t="s">
        <v>1668</v>
      </c>
      <c r="KJ1" s="66" t="s">
        <v>1669</v>
      </c>
      <c r="KK1" s="66" t="s">
        <v>1670</v>
      </c>
      <c r="KL1" s="66" t="s">
        <v>1671</v>
      </c>
      <c r="KM1" s="66" t="s">
        <v>1672</v>
      </c>
      <c r="KN1" s="66" t="s">
        <v>1673</v>
      </c>
      <c r="KO1" s="66" t="s">
        <v>1674</v>
      </c>
      <c r="KP1" s="66" t="s">
        <v>1675</v>
      </c>
      <c r="KQ1" s="66" t="s">
        <v>1676</v>
      </c>
      <c r="KR1" s="66" t="s">
        <v>1677</v>
      </c>
      <c r="KS1" s="66" t="s">
        <v>1815</v>
      </c>
      <c r="KT1" s="66" t="s">
        <v>1816</v>
      </c>
      <c r="KU1" s="66" t="s">
        <v>1817</v>
      </c>
      <c r="KV1" s="66" t="s">
        <v>1818</v>
      </c>
      <c r="KW1" s="66" t="s">
        <v>1734</v>
      </c>
      <c r="KX1" s="66" t="s">
        <v>1735</v>
      </c>
      <c r="KY1" s="66" t="s">
        <v>1736</v>
      </c>
      <c r="KZ1" s="66" t="s">
        <v>1737</v>
      </c>
      <c r="LA1" s="66" t="s">
        <v>1738</v>
      </c>
      <c r="LB1" s="66" t="s">
        <v>1739</v>
      </c>
      <c r="LC1" s="66" t="s">
        <v>1740</v>
      </c>
      <c r="LD1" s="66" t="s">
        <v>1741</v>
      </c>
      <c r="LE1" s="66" t="s">
        <v>1742</v>
      </c>
      <c r="LF1" s="66" t="s">
        <v>1743</v>
      </c>
      <c r="LG1" s="66" t="s">
        <v>1744</v>
      </c>
      <c r="LH1" s="66" t="s">
        <v>1745</v>
      </c>
      <c r="LI1" s="66" t="s">
        <v>1746</v>
      </c>
      <c r="LJ1" s="66" t="s">
        <v>1747</v>
      </c>
      <c r="LK1" s="66" t="s">
        <v>1748</v>
      </c>
      <c r="LL1" s="66" t="s">
        <v>1749</v>
      </c>
      <c r="LM1" s="66" t="s">
        <v>1750</v>
      </c>
      <c r="LN1" s="66" t="s">
        <v>1751</v>
      </c>
      <c r="LO1" s="66" t="s">
        <v>1752</v>
      </c>
      <c r="LP1" s="66" t="s">
        <v>1753</v>
      </c>
      <c r="LQ1" s="66" t="s">
        <v>1754</v>
      </c>
      <c r="LR1" s="66" t="s">
        <v>1755</v>
      </c>
      <c r="LS1" s="66" t="s">
        <v>1756</v>
      </c>
      <c r="LT1" s="66" t="s">
        <v>1757</v>
      </c>
      <c r="LU1" s="66" t="s">
        <v>1758</v>
      </c>
      <c r="LV1" s="66" t="s">
        <v>1759</v>
      </c>
      <c r="LW1" s="66" t="s">
        <v>1760</v>
      </c>
      <c r="LX1" s="66" t="s">
        <v>1761</v>
      </c>
      <c r="LY1" s="66" t="s">
        <v>1762</v>
      </c>
      <c r="LZ1" s="66" t="s">
        <v>1763</v>
      </c>
      <c r="MA1" s="66" t="s">
        <v>1764</v>
      </c>
      <c r="MB1" s="66" t="s">
        <v>1765</v>
      </c>
      <c r="MC1" s="66" t="s">
        <v>1766</v>
      </c>
      <c r="MD1" s="66" t="s">
        <v>1767</v>
      </c>
      <c r="ME1" s="66" t="s">
        <v>1768</v>
      </c>
      <c r="MF1" s="66" t="s">
        <v>1769</v>
      </c>
      <c r="MG1" s="66" t="s">
        <v>1770</v>
      </c>
      <c r="MH1" s="66" t="s">
        <v>1771</v>
      </c>
      <c r="MI1" s="66" t="s">
        <v>1772</v>
      </c>
      <c r="MJ1" s="66" t="s">
        <v>1773</v>
      </c>
      <c r="MK1" s="66" t="s">
        <v>1774</v>
      </c>
      <c r="ML1" s="66" t="s">
        <v>1775</v>
      </c>
      <c r="MM1" s="66" t="s">
        <v>1776</v>
      </c>
      <c r="MN1" s="66" t="s">
        <v>1777</v>
      </c>
      <c r="MO1" s="66" t="s">
        <v>1778</v>
      </c>
      <c r="MP1" s="66" t="s">
        <v>1779</v>
      </c>
      <c r="MQ1" s="66" t="s">
        <v>1780</v>
      </c>
      <c r="MR1" s="66" t="s">
        <v>1781</v>
      </c>
      <c r="MS1" s="66" t="s">
        <v>1782</v>
      </c>
      <c r="MT1" s="66" t="s">
        <v>1783</v>
      </c>
      <c r="MU1" s="66" t="s">
        <v>1784</v>
      </c>
      <c r="MV1" s="66" t="s">
        <v>1785</v>
      </c>
      <c r="MW1" s="66" t="s">
        <v>1786</v>
      </c>
      <c r="MX1" s="66" t="s">
        <v>1787</v>
      </c>
      <c r="MY1" s="66" t="s">
        <v>1788</v>
      </c>
      <c r="MZ1" s="66" t="s">
        <v>1789</v>
      </c>
      <c r="NA1" s="66" t="s">
        <v>1790</v>
      </c>
      <c r="NB1" s="66" t="s">
        <v>1791</v>
      </c>
      <c r="NC1" s="66" t="s">
        <v>1792</v>
      </c>
      <c r="ND1" s="66" t="s">
        <v>1793</v>
      </c>
      <c r="NE1" s="66" t="s">
        <v>1794</v>
      </c>
      <c r="NF1" s="66" t="s">
        <v>1795</v>
      </c>
      <c r="NG1" s="66" t="s">
        <v>1796</v>
      </c>
      <c r="NH1" s="66" t="s">
        <v>1797</v>
      </c>
      <c r="NI1" s="66" t="s">
        <v>1798</v>
      </c>
      <c r="NJ1" s="65" t="s">
        <v>1799</v>
      </c>
      <c r="NK1" s="65" t="s">
        <v>1800</v>
      </c>
      <c r="NL1" s="65" t="s">
        <v>1801</v>
      </c>
      <c r="NM1" s="65" t="s">
        <v>1802</v>
      </c>
      <c r="NN1" s="65" t="s">
        <v>1803</v>
      </c>
      <c r="NO1" s="65" t="s">
        <v>1804</v>
      </c>
      <c r="NP1" s="65" t="s">
        <v>1805</v>
      </c>
      <c r="NQ1" s="65" t="s">
        <v>1806</v>
      </c>
      <c r="NR1" s="65" t="s">
        <v>1807</v>
      </c>
      <c r="NS1" s="65" t="s">
        <v>1808</v>
      </c>
      <c r="NT1" s="65" t="s">
        <v>1809</v>
      </c>
      <c r="NU1" s="65" t="s">
        <v>1810</v>
      </c>
      <c r="NV1" s="65" t="s">
        <v>1811</v>
      </c>
      <c r="NW1" s="65" t="s">
        <v>1812</v>
      </c>
      <c r="NX1" s="65" t="s">
        <v>1813</v>
      </c>
      <c r="NY1" s="65" t="s">
        <v>1814</v>
      </c>
      <c r="NZ1" s="65" t="s">
        <v>1819</v>
      </c>
      <c r="OA1" s="66" t="s">
        <v>1876</v>
      </c>
      <c r="OB1" s="66" t="s">
        <v>1875</v>
      </c>
      <c r="OC1" s="66" t="s">
        <v>1895</v>
      </c>
      <c r="OD1" s="66" t="s">
        <v>1896</v>
      </c>
      <c r="OE1" s="66" t="s">
        <v>1897</v>
      </c>
      <c r="OF1" s="66" t="s">
        <v>1898</v>
      </c>
      <c r="OG1" s="66" t="s">
        <v>1901</v>
      </c>
      <c r="OH1" s="66" t="s">
        <v>1902</v>
      </c>
      <c r="OI1" s="66" t="s">
        <v>1903</v>
      </c>
      <c r="OJ1" s="66" t="s">
        <v>1904</v>
      </c>
      <c r="OK1" s="66" t="s">
        <v>1925</v>
      </c>
    </row>
    <row r="2" spans="1:401">
      <c r="A2" s="67" t="s">
        <v>1089</v>
      </c>
      <c r="B2" s="343">
        <f>別添2!$E$6</f>
        <v>0</v>
      </c>
      <c r="C2" s="67">
        <f>別添2!$E$10</f>
        <v>0</v>
      </c>
      <c r="D2" s="67">
        <f>別添2!$E$11</f>
        <v>0</v>
      </c>
      <c r="E2" s="67" t="str">
        <f>別添2!$C$14</f>
        <v>（選択してください）</v>
      </c>
      <c r="F2" s="67">
        <f>別添2!$C$15</f>
        <v>0</v>
      </c>
      <c r="G2" s="67">
        <f>別添2!$C$25</f>
        <v>0</v>
      </c>
      <c r="H2" s="67">
        <f>別添2!$E$25</f>
        <v>0</v>
      </c>
      <c r="I2" s="67">
        <f>別添2!$G$25</f>
        <v>0</v>
      </c>
      <c r="J2" s="67">
        <f>別添2!$H$27</f>
        <v>0</v>
      </c>
      <c r="K2" s="67">
        <f>別添2!$I$27</f>
        <v>0</v>
      </c>
      <c r="L2" s="67">
        <f>別添2!$H$28</f>
        <v>0</v>
      </c>
      <c r="M2" s="67">
        <f>別添2!$I$30</f>
        <v>0</v>
      </c>
      <c r="N2" s="67" t="str">
        <f>'様式95_外来・在宅ベースアップ評価料（Ⅰ）'!$H$17</f>
        <v/>
      </c>
      <c r="O2" s="67" t="str">
        <f>'様式95_外来・在宅ベースアップ評価料（Ⅰ）'!$H$18</f>
        <v/>
      </c>
      <c r="P2" s="67" t="b">
        <f>'様式95_外来・在宅ベースアップ評価料（Ⅰ）'!$AL$22</f>
        <v>0</v>
      </c>
      <c r="Q2" s="67" t="b">
        <f>'様式95_外来・在宅ベースアップ評価料（Ⅰ）'!$AL$23</f>
        <v>0</v>
      </c>
      <c r="R2" s="67" t="b">
        <f>'様式95_外来・在宅ベースアップ評価料（Ⅰ）'!$AL$27</f>
        <v>0</v>
      </c>
      <c r="S2" s="67" t="b">
        <f>'様式95_外来・在宅ベースアップ評価料（Ⅰ）'!$AL$28</f>
        <v>0</v>
      </c>
      <c r="T2" s="67">
        <f>'様式95_外来・在宅ベースアップ評価料（Ⅰ）'!$F$31</f>
        <v>0</v>
      </c>
      <c r="U2" s="67" t="b">
        <f>'様式95_外来・在宅ベースアップ評価料（Ⅰ）'!$AL$39</f>
        <v>0</v>
      </c>
      <c r="V2" s="67" t="b">
        <f>'様式95_外来・在宅ベースアップ評価料（Ⅰ）'!$AL$40</f>
        <v>0</v>
      </c>
      <c r="W2" s="67" t="b">
        <f>'様式95_外来・在宅ベースアップ評価料（Ⅰ）'!$AL$44</f>
        <v>0</v>
      </c>
      <c r="X2" s="67" t="b">
        <f>'様式95_外来・在宅ベースアップ評価料（Ⅰ）'!$AL$44</f>
        <v>0</v>
      </c>
      <c r="Y2" s="67" t="str">
        <f>'様式95_外来・在宅ベースアップ評価料（Ⅰ）'!$F$47</f>
        <v/>
      </c>
      <c r="Z2" s="67" t="str">
        <f>'様式95_外来・在宅ベースアップ評価料（Ⅰ）'!$F$49</f>
        <v/>
      </c>
      <c r="AA2" s="67" t="str">
        <f>'様式96_外来・在宅ベースアップ評価料（Ⅱ）'!$H$17</f>
        <v/>
      </c>
      <c r="AB2" s="67" t="str">
        <f>+'様式96_外来・在宅ベースアップ評価料（Ⅱ）'!$H$18</f>
        <v/>
      </c>
      <c r="AC2" s="67" t="b">
        <f>+'様式96_外来・在宅ベースアップ評価料（Ⅱ）'!$AK$22</f>
        <v>0</v>
      </c>
      <c r="AD2" s="67" t="b">
        <f>+'様式96_外来・在宅ベースアップ評価料（Ⅱ）'!$AK$23</f>
        <v>0</v>
      </c>
      <c r="AE2" s="67" t="b">
        <f>+'様式96_外来・在宅ベースアップ評価料（Ⅱ）'!$AK$27</f>
        <v>0</v>
      </c>
      <c r="AF2" s="67" t="b">
        <f>+'様式96_外来・在宅ベースアップ評価料（Ⅱ）'!$AK$28</f>
        <v>0</v>
      </c>
      <c r="AG2" s="67">
        <f>+'様式96_外来・在宅ベースアップ評価料（Ⅱ）'!$J31</f>
        <v>0</v>
      </c>
      <c r="AH2" s="67">
        <f>+'様式96_外来・在宅ベースアップ評価料（Ⅱ）'!$X31</f>
        <v>0</v>
      </c>
      <c r="AI2" s="67" t="b">
        <f>+'様式96_外来・在宅ベースアップ評価料（Ⅱ）'!$AK$34</f>
        <v>0</v>
      </c>
      <c r="AJ2" s="67">
        <f>'様式96_外来・在宅ベースアップ評価料（Ⅱ）'!$L$37</f>
        <v>0</v>
      </c>
      <c r="AK2" s="67">
        <f>'様式96_外来・在宅ベースアップ評価料（Ⅱ）'!$N$37</f>
        <v>0</v>
      </c>
      <c r="AL2" s="67">
        <f>'様式96_外来・在宅ベースアップ評価料（Ⅱ）'!$AK$37</f>
        <v>1</v>
      </c>
      <c r="AM2" s="67">
        <f>'様式96_外来・在宅ベースアップ評価料（Ⅱ）'!$L$40</f>
        <v>0</v>
      </c>
      <c r="AN2" s="67">
        <f>'様式96_外来・在宅ベースアップ評価料（Ⅱ）'!$N$40</f>
        <v>0</v>
      </c>
      <c r="AO2" s="67">
        <f>'様式96_外来・在宅ベースアップ評価料（Ⅱ）'!$AK$40</f>
        <v>1</v>
      </c>
      <c r="AP2" s="67" t="b">
        <f>'様式96_外来・在宅ベースアップ評価料（Ⅱ）'!$AK$45</f>
        <v>0</v>
      </c>
      <c r="AQ2" s="68">
        <f>'様式96_外来・在宅ベースアップ評価料（Ⅱ）'!$M$50</f>
        <v>0</v>
      </c>
      <c r="AR2" s="68">
        <f>'様式96_外来・在宅ベースアップ評価料（Ⅱ）'!$M$53</f>
        <v>0</v>
      </c>
      <c r="AS2" s="68" t="b">
        <f>'様式96_外来・在宅ベースアップ評価料（Ⅱ）'!$AM$56</f>
        <v>0</v>
      </c>
      <c r="AT2" s="68">
        <f>'様式96_外来・在宅ベースアップ評価料（Ⅱ）'!$F$60</f>
        <v>0</v>
      </c>
      <c r="AU2" s="68">
        <f>'様式96_外来・在宅ベースアップ評価料（Ⅱ）'!$F$63</f>
        <v>0</v>
      </c>
      <c r="AV2" s="364" t="str">
        <f>'様式96_外来・在宅ベースアップ評価料（Ⅱ）'!$M$68</f>
        <v/>
      </c>
      <c r="AW2" s="68">
        <f>'様式96_外来・在宅ベースアップ評価料（Ⅱ）'!$O$77</f>
        <v>0</v>
      </c>
      <c r="AX2" s="68">
        <f>'様式96_外来・在宅ベースアップ評価料（Ⅱ）'!$O$78</f>
        <v>0</v>
      </c>
      <c r="AY2" s="68">
        <f>'様式96_外来・在宅ベースアップ評価料（Ⅱ）'!$O$79</f>
        <v>0</v>
      </c>
      <c r="AZ2" s="68">
        <f>'様式96_外来・在宅ベースアップ評価料（Ⅱ）'!$O$80</f>
        <v>0</v>
      </c>
      <c r="BA2" s="68">
        <f>'様式96_外来・在宅ベースアップ評価料（Ⅱ）'!$O$81</f>
        <v>0</v>
      </c>
      <c r="BB2" s="68">
        <f>'様式96_外来・在宅ベースアップ評価料（Ⅱ）'!$O$82</f>
        <v>0</v>
      </c>
      <c r="BC2" s="68">
        <f>'様式96_外来・在宅ベースアップ評価料（Ⅱ）'!$O$83</f>
        <v>0</v>
      </c>
      <c r="BD2" s="68">
        <f>'様式96_外来・在宅ベースアップ評価料（Ⅱ）'!$O$84</f>
        <v>0</v>
      </c>
      <c r="BE2" s="68">
        <f>'様式96_外来・在宅ベースアップ評価料（Ⅱ）'!$S$77</f>
        <v>0</v>
      </c>
      <c r="BF2" s="68">
        <f>'様式96_外来・在宅ベースアップ評価料（Ⅱ）'!$S$78</f>
        <v>0</v>
      </c>
      <c r="BG2" s="68">
        <f>'様式96_外来・在宅ベースアップ評価料（Ⅱ）'!$S$79</f>
        <v>0</v>
      </c>
      <c r="BH2" s="68">
        <f>'様式96_外来・在宅ベースアップ評価料（Ⅱ）'!$S$80</f>
        <v>0</v>
      </c>
      <c r="BI2" s="68">
        <f>'様式96_外来・在宅ベースアップ評価料（Ⅱ）'!$S$81</f>
        <v>0</v>
      </c>
      <c r="BJ2" s="68">
        <f>'様式96_外来・在宅ベースアップ評価料（Ⅱ）'!$S$82</f>
        <v>0</v>
      </c>
      <c r="BK2" s="68">
        <f>'様式96_外来・在宅ベースアップ評価料（Ⅱ）'!$S$83</f>
        <v>0</v>
      </c>
      <c r="BL2" s="68">
        <f>'様式96_外来・在宅ベースアップ評価料（Ⅱ）'!$S$84</f>
        <v>0</v>
      </c>
      <c r="BM2" s="68">
        <f>'様式96_外来・在宅ベースアップ評価料（Ⅱ）'!$W$77</f>
        <v>0</v>
      </c>
      <c r="BN2" s="68">
        <f>'様式96_外来・在宅ベースアップ評価料（Ⅱ）'!$W$78</f>
        <v>0</v>
      </c>
      <c r="BO2" s="68">
        <f>'様式96_外来・在宅ベースアップ評価料（Ⅱ）'!$W$79</f>
        <v>0</v>
      </c>
      <c r="BP2" s="68">
        <f>'様式96_外来・在宅ベースアップ評価料（Ⅱ）'!$W$80</f>
        <v>0</v>
      </c>
      <c r="BQ2" s="68">
        <f>'様式96_外来・在宅ベースアップ評価料（Ⅱ）'!$W$81</f>
        <v>0</v>
      </c>
      <c r="BR2" s="68">
        <f>'様式96_外来・在宅ベースアップ評価料（Ⅱ）'!$W$82</f>
        <v>0</v>
      </c>
      <c r="BS2" s="68">
        <f>'様式96_外来・在宅ベースアップ評価料（Ⅱ）'!$W$83</f>
        <v>0</v>
      </c>
      <c r="BT2" s="68">
        <f>'様式96_外来・在宅ベースアップ評価料（Ⅱ）'!$W$84</f>
        <v>0</v>
      </c>
      <c r="BU2" s="68" t="str">
        <f>'様式96_外来・在宅ベースアップ評価料（Ⅱ）'!$AC$77</f>
        <v/>
      </c>
      <c r="BV2" s="68" t="str">
        <f>'様式96_外来・在宅ベースアップ評価料（Ⅱ）'!$AC$78</f>
        <v/>
      </c>
      <c r="BW2" s="68" t="str">
        <f>'様式96_外来・在宅ベースアップ評価料（Ⅱ）'!$AC$79</f>
        <v/>
      </c>
      <c r="BX2" s="68" t="str">
        <f>'様式96_外来・在宅ベースアップ評価料（Ⅱ）'!$AC$80</f>
        <v/>
      </c>
      <c r="BY2" s="68" t="str">
        <f>'様式96_外来・在宅ベースアップ評価料（Ⅱ）'!$AC$81</f>
        <v/>
      </c>
      <c r="BZ2" s="68" t="str">
        <f>'様式96_外来・在宅ベースアップ評価料（Ⅱ）'!$AC$82</f>
        <v/>
      </c>
      <c r="CA2" s="68" t="str">
        <f>'様式96_外来・在宅ベースアップ評価料（Ⅱ）'!$AC$83</f>
        <v/>
      </c>
      <c r="CB2" s="68" t="str">
        <f>'様式96_外来・在宅ベースアップ評価料（Ⅱ）'!$AC$84</f>
        <v/>
      </c>
      <c r="CC2" s="68" t="str">
        <f>'様式96_外来・在宅ベースアップ評価料（Ⅱ）'!$M$92</f>
        <v/>
      </c>
      <c r="CD2" s="68">
        <f>'様式96_外来・在宅ベースアップ評価料（Ⅱ）'!$AB$92</f>
        <v>0</v>
      </c>
      <c r="CE2" s="68" t="str">
        <f>'様式96_外来・在宅ベースアップ評価料（Ⅱ）'!$M$94</f>
        <v/>
      </c>
      <c r="CF2" s="330" t="str">
        <f>'様式96_外来・在宅ベースアップ評価料（Ⅱ）'!$M$98</f>
        <v/>
      </c>
      <c r="CG2" s="330" t="b">
        <f>'様式96_外来・在宅ベースアップ評価料（Ⅱ）'!$AK$108</f>
        <v>0</v>
      </c>
      <c r="CH2" s="67" t="b">
        <f>+'様式96_外来・在宅ベースアップ評価料（Ⅱ）'!$AK$110</f>
        <v>0</v>
      </c>
      <c r="CI2" s="67" t="b">
        <f>+'様式96_外来・在宅ベースアップ評価料（Ⅱ）'!$AK$114</f>
        <v>0</v>
      </c>
      <c r="CJ2" s="67" t="b">
        <f>+'様式96_外来・在宅ベースアップ評価料（Ⅱ）'!$AK$117</f>
        <v>0</v>
      </c>
      <c r="CK2" s="67" t="str">
        <f>+'様式96_外来・在宅ベースアップ評価料（Ⅱ）'!$D$123</f>
        <v/>
      </c>
      <c r="CL2" s="67" t="str">
        <f>+'様式96_外来・在宅ベースアップ評価料（Ⅱ）'!$R$123</f>
        <v/>
      </c>
      <c r="CM2" s="67">
        <f>+'様式96_外来・在宅ベースアップ評価料（Ⅱ）'!$AM$127</f>
        <v>1</v>
      </c>
      <c r="CN2" s="67">
        <f>+'様式96_外来・在宅ベースアップ評価料（Ⅱ）'!$AN$127</f>
        <v>1</v>
      </c>
      <c r="CO2" s="67" t="b">
        <f>+'様式96_外来・在宅ベースアップ評価料（Ⅱ）'!$AK$162</f>
        <v>0</v>
      </c>
      <c r="CP2" s="67" t="b">
        <f>+'様式96_外来・在宅ベースアップ評価料（Ⅱ）'!$AK$156</f>
        <v>0</v>
      </c>
      <c r="CQ2" s="67" t="b">
        <f>+'様式96_外来・在宅ベースアップ評価料（Ⅱ）'!$AK$158</f>
        <v>0</v>
      </c>
      <c r="CR2" s="67" t="str">
        <f>+'様式96_外来・在宅ベースアップ評価料（Ⅱ）'!$D$165</f>
        <v/>
      </c>
      <c r="CS2" s="67" t="str">
        <f>+'様式96_外来・在宅ベースアップ評価料（Ⅱ）'!$R$165</f>
        <v/>
      </c>
      <c r="CT2" s="67" t="str">
        <f>+新様式97_看護職員処遇改善評価料・入院ベースアップ評価料!$H$17</f>
        <v/>
      </c>
      <c r="CU2" s="67" t="str">
        <f>+新様式97_看護職員処遇改善評価料・入院ベースアップ評価料!$H$18</f>
        <v/>
      </c>
      <c r="CV2" s="67" t="b">
        <f>+新様式97_看護職員処遇改善評価料・入院ベースアップ評価料!$AK$22</f>
        <v>0</v>
      </c>
      <c r="CW2" s="67" t="b">
        <f>+新様式97_看護職員処遇改善評価料・入院ベースアップ評価料!$AK$23</f>
        <v>0</v>
      </c>
      <c r="CX2" s="67" t="b">
        <f>+新様式97_看護職員処遇改善評価料・入院ベースアップ評価料!$AK$27</f>
        <v>0</v>
      </c>
      <c r="CY2" s="67" t="b">
        <f>+新様式97_看護職員処遇改善評価料・入院ベースアップ評価料!$AK$28</f>
        <v>0</v>
      </c>
      <c r="CZ2" s="67">
        <f>+新様式97_看護職員処遇改善評価料・入院ベースアップ評価料!$J$31</f>
        <v>0</v>
      </c>
      <c r="DA2" s="67">
        <f>+新様式97_看護職員処遇改善評価料・入院ベースアップ評価料!$X$31</f>
        <v>0</v>
      </c>
      <c r="DB2" s="67" t="str">
        <f>+新様式97_看護職員処遇改善評価料・入院ベースアップ評価料!$AP$31</f>
        <v/>
      </c>
      <c r="DC2" s="67" t="b">
        <f>+新様式97_看護職員処遇改善評価料・入院ベースアップ評価料!$AK$36</f>
        <v>0</v>
      </c>
      <c r="DD2" s="67">
        <f>+新様式97_看護職員処遇改善評価料・入院ベースアップ評価料!$L$39</f>
        <v>0</v>
      </c>
      <c r="DE2" s="67">
        <f>+新様式97_看護職員処遇改善評価料・入院ベースアップ評価料!$N$39</f>
        <v>0</v>
      </c>
      <c r="DF2" s="67">
        <f>+新様式97_看護職員処遇改善評価料・入院ベースアップ評価料!$AK$39</f>
        <v>1</v>
      </c>
      <c r="DG2" s="67">
        <f>+新様式97_看護職員処遇改善評価料・入院ベースアップ評価料!$L$42</f>
        <v>0</v>
      </c>
      <c r="DH2" s="67">
        <f>+新様式97_看護職員処遇改善評価料・入院ベースアップ評価料!$N$42</f>
        <v>0</v>
      </c>
      <c r="DI2" s="67">
        <f>+新様式97_看護職員処遇改善評価料・入院ベースアップ評価料!$AK$42</f>
        <v>1</v>
      </c>
      <c r="DJ2" s="67">
        <f>+新様式97_看護職員処遇改善評価料・入院ベースアップ評価料!$M$47</f>
        <v>0</v>
      </c>
      <c r="DK2" s="67">
        <f>+新様式97_看護職員処遇改善評価料・入院ベースアップ評価料!$M$51</f>
        <v>0</v>
      </c>
      <c r="DL2" s="67" t="b">
        <f>+新様式97_看護職員処遇改善評価料・入院ベースアップ評価料!$AK$60</f>
        <v>0</v>
      </c>
      <c r="DM2" s="67" t="b">
        <f>+新様式97_看護職員処遇改善評価料・入院ベースアップ評価料!$AK$60</f>
        <v>0</v>
      </c>
      <c r="DN2" s="67" t="b">
        <f>+新様式97_看護職員処遇改善評価料・入院ベースアップ評価料!$AK$60</f>
        <v>0</v>
      </c>
      <c r="DO2" s="68">
        <f>+新様式97_看護職員処遇改善評価料・入院ベースアップ評価料!$M$65</f>
        <v>0</v>
      </c>
      <c r="DP2" s="68">
        <f>+新様式97_看護職員処遇改善評価料・入院ベースアップ評価料!$M$68</f>
        <v>0</v>
      </c>
      <c r="DQ2" s="68" t="b">
        <f>+新様式97_看護職員処遇改善評価料・入院ベースアップ評価料!$AM$71</f>
        <v>0</v>
      </c>
      <c r="DR2" s="68">
        <f>+新様式97_看護職員処遇改善評価料・入院ベースアップ評価料!$F$74</f>
        <v>0</v>
      </c>
      <c r="DS2" s="68">
        <f>+新様式97_看護職員処遇改善評価料・入院ベースアップ評価料!$F$77</f>
        <v>0</v>
      </c>
      <c r="DT2" s="68" t="str">
        <f>+新様式97_看護職員処遇改善評価料・入院ベースアップ評価料!$N$81</f>
        <v/>
      </c>
      <c r="DU2" s="68">
        <f>+新様式97_看護職員処遇改善評価料・入院ベースアップ評価料!$O$90</f>
        <v>0</v>
      </c>
      <c r="DV2" s="68">
        <f>+新様式97_看護職員処遇改善評価料・入院ベースアップ評価料!$O$91</f>
        <v>0</v>
      </c>
      <c r="DW2" s="68">
        <f>+新様式97_看護職員処遇改善評価料・入院ベースアップ評価料!$O$92</f>
        <v>0</v>
      </c>
      <c r="DX2" s="68">
        <f>+新様式97_看護職員処遇改善評価料・入院ベースアップ評価料!$O$93</f>
        <v>0</v>
      </c>
      <c r="DY2" s="68">
        <f>+新様式97_看護職員処遇改善評価料・入院ベースアップ評価料!$O$94</f>
        <v>0</v>
      </c>
      <c r="DZ2" s="68">
        <f>+新様式97_看護職員処遇改善評価料・入院ベースアップ評価料!$O$95</f>
        <v>0</v>
      </c>
      <c r="EA2" s="68">
        <f>+新様式97_看護職員処遇改善評価料・入院ベースアップ評価料!$O$96</f>
        <v>0</v>
      </c>
      <c r="EB2" s="68">
        <f>+新様式97_看護職員処遇改善評価料・入院ベースアップ評価料!$O$97</f>
        <v>0</v>
      </c>
      <c r="EC2" s="68">
        <f>+新様式97_看護職員処遇改善評価料・入院ベースアップ評価料!$S$90</f>
        <v>0</v>
      </c>
      <c r="ED2" s="68">
        <f>+新様式97_看護職員処遇改善評価料・入院ベースアップ評価料!$S$91</f>
        <v>0</v>
      </c>
      <c r="EE2" s="68">
        <f>+新様式97_看護職員処遇改善評価料・入院ベースアップ評価料!$S$92</f>
        <v>0</v>
      </c>
      <c r="EF2" s="68">
        <f>+新様式97_看護職員処遇改善評価料・入院ベースアップ評価料!$S$93</f>
        <v>0</v>
      </c>
      <c r="EG2" s="68">
        <f>+新様式97_看護職員処遇改善評価料・入院ベースアップ評価料!$S$94</f>
        <v>0</v>
      </c>
      <c r="EH2" s="68">
        <f>+新様式97_看護職員処遇改善評価料・入院ベースアップ評価料!$S$95</f>
        <v>0</v>
      </c>
      <c r="EI2" s="68">
        <f>+新様式97_看護職員処遇改善評価料・入院ベースアップ評価料!$S$96</f>
        <v>0</v>
      </c>
      <c r="EJ2" s="68">
        <f>+新様式97_看護職員処遇改善評価料・入院ベースアップ評価料!$S$97</f>
        <v>0</v>
      </c>
      <c r="EK2" s="68">
        <f>+新様式97_看護職員処遇改善評価料・入院ベースアップ評価料!$W$90</f>
        <v>0</v>
      </c>
      <c r="EL2" s="68">
        <f>+新様式97_看護職員処遇改善評価料・入院ベースアップ評価料!$W$91</f>
        <v>0</v>
      </c>
      <c r="EM2" s="68">
        <f>+新様式97_看護職員処遇改善評価料・入院ベースアップ評価料!$W$92</f>
        <v>0</v>
      </c>
      <c r="EN2" s="68">
        <f>+新様式97_看護職員処遇改善評価料・入院ベースアップ評価料!$W$93</f>
        <v>0</v>
      </c>
      <c r="EO2" s="68">
        <f>+新様式97_看護職員処遇改善評価料・入院ベースアップ評価料!$W$94</f>
        <v>0</v>
      </c>
      <c r="EP2" s="68">
        <f>+新様式97_看護職員処遇改善評価料・入院ベースアップ評価料!$W$95</f>
        <v>0</v>
      </c>
      <c r="EQ2" s="68">
        <f>+新様式97_看護職員処遇改善評価料・入院ベースアップ評価料!$W$96</f>
        <v>0</v>
      </c>
      <c r="ER2" s="68">
        <f>+新様式97_看護職員処遇改善評価料・入院ベースアップ評価料!$W$97</f>
        <v>0</v>
      </c>
      <c r="ES2" s="68" t="str">
        <f>+新様式97_看護職員処遇改善評価料・入院ベースアップ評価料!$AC$90</f>
        <v/>
      </c>
      <c r="ET2" s="68" t="str">
        <f>+新様式97_看護職員処遇改善評価料・入院ベースアップ評価料!$AC$91</f>
        <v/>
      </c>
      <c r="EU2" s="68" t="str">
        <f>+新様式97_看護職員処遇改善評価料・入院ベースアップ評価料!$AC$92</f>
        <v/>
      </c>
      <c r="EV2" s="68" t="str">
        <f>+新様式97_看護職員処遇改善評価料・入院ベースアップ評価料!$AC$93</f>
        <v/>
      </c>
      <c r="EW2" s="68" t="str">
        <f>+新様式97_看護職員処遇改善評価料・入院ベースアップ評価料!$AC$94</f>
        <v/>
      </c>
      <c r="EX2" s="68" t="str">
        <f>+新様式97_看護職員処遇改善評価料・入院ベースアップ評価料!$AC$95</f>
        <v/>
      </c>
      <c r="EY2" s="68" t="str">
        <f>+新様式97_看護職員処遇改善評価料・入院ベースアップ評価料!$AC$96</f>
        <v/>
      </c>
      <c r="EZ2" s="68" t="str">
        <f>+新様式97_看護職員処遇改善評価料・入院ベースアップ評価料!$AC$97</f>
        <v/>
      </c>
      <c r="FA2" s="68">
        <f>+新様式97_看護職員処遇改善評価料・入院ベースアップ評価料!$M$105</f>
        <v>0</v>
      </c>
      <c r="FB2" s="68">
        <f>+新様式97_看護職員処遇改善評価料・入院ベースアップ評価料!$M$108</f>
        <v>0</v>
      </c>
      <c r="FC2" s="68" t="str">
        <f>+新様式97_看護職員処遇改善評価料・入院ベースアップ評価料!$M$111</f>
        <v/>
      </c>
      <c r="FD2" s="68" t="str">
        <f>+新様式97_看護職員処遇改善評価料・入院ベースアップ評価料!$M$117</f>
        <v/>
      </c>
      <c r="FE2" s="68" t="b">
        <f>+新様式97_看護職員処遇改善評価料・入院ベースアップ評価料!$AK$126</f>
        <v>0</v>
      </c>
      <c r="FF2" s="68">
        <f>+新様式97_看護職員処遇改善評価料・入院ベースアップ評価料!$L$128</f>
        <v>0</v>
      </c>
      <c r="FG2" s="68" t="b">
        <f>+新様式97_看護職員処遇改善評価料・入院ベースアップ評価料!$AK$133</f>
        <v>0</v>
      </c>
      <c r="FH2" s="68" t="b">
        <f>+新様式97_看護職員処遇改善評価料・入院ベースアップ評価料!$AK$135</f>
        <v>0</v>
      </c>
      <c r="FI2" s="68" t="b">
        <f>+新様式97_看護職員処遇改善評価料・入院ベースアップ評価料!$AK$137</f>
        <v>0</v>
      </c>
      <c r="FJ2" s="68" t="b">
        <f>+新様式97_看護職員処遇改善評価料・入院ベースアップ評価料!$AK$141</f>
        <v>0</v>
      </c>
      <c r="FK2" s="68" t="b">
        <f>+新様式97_看護職員処遇改善評価料・入院ベースアップ評価料!$AK$145</f>
        <v>0</v>
      </c>
      <c r="FL2" s="68" t="str">
        <f>+新様式97_看護職員処遇改善評価料・入院ベースアップ評価料!$L$150</f>
        <v/>
      </c>
      <c r="FM2" s="68" t="str">
        <f>+新様式97_看護職員処遇改善評価料・入院ベースアップ評価料!$L$153</f>
        <v/>
      </c>
      <c r="FN2" s="68" t="str">
        <f>+新様式98_注５・６継続的賃上げ実施加算!$H$9</f>
        <v/>
      </c>
      <c r="FO2" s="68" t="str">
        <f>+新様式98_注５・６継続的賃上げ実施加算!$H$10</f>
        <v/>
      </c>
      <c r="FP2" s="68" t="b">
        <f>+新様式98_注５・６継続的賃上げ実施加算!$AL$13</f>
        <v>0</v>
      </c>
      <c r="FQ2" s="68" t="b">
        <f>+新様式98_注５・６継続的賃上げ実施加算!$AL$14</f>
        <v>0</v>
      </c>
      <c r="FR2" s="68" t="b">
        <f>+新様式98_注５・６継続的賃上げ実施加算!$AL$15</f>
        <v>0</v>
      </c>
      <c r="FS2" s="68" t="b">
        <f>+新様式98_注５・６継続的賃上げ実施加算!$AL$16</f>
        <v>0</v>
      </c>
      <c r="FT2" s="68">
        <f>+新様式98_注５・６継続的賃上げ実施加算!$I$18</f>
        <v>0</v>
      </c>
      <c r="FU2" s="68">
        <f>+新様式98_注５・６継続的賃上げ実施加算!$K$18</f>
        <v>0</v>
      </c>
      <c r="FV2" s="68" t="b">
        <f>+新様式98_注５・６継続的賃上げ実施加算!$AL$22</f>
        <v>0</v>
      </c>
      <c r="FW2" s="68" t="b">
        <f>+新様式98_注５・６継続的賃上げ実施加算!$AL$26</f>
        <v>0</v>
      </c>
      <c r="FX2" s="68" t="b">
        <f>+新様式98_注５・６継続的賃上げ実施加算!$AL$28</f>
        <v>0</v>
      </c>
      <c r="FY2" s="68" t="b">
        <f>+新様式98_注５・６継続的賃上げ実施加算!$AL$31</f>
        <v>0</v>
      </c>
      <c r="FZ2" s="68" t="b">
        <f>+新様式98_注５・６継続的賃上げ実施加算!$AL$34</f>
        <v>0</v>
      </c>
      <c r="GA2" s="68" t="str">
        <f>+新様式98_注５・６継続的賃上げ実施加算!$Q$43</f>
        <v>／</v>
      </c>
      <c r="GB2" s="68">
        <f>+新様式98_注５・６継続的賃上げ実施加算!$AE$43</f>
        <v>0</v>
      </c>
      <c r="GC2" s="68">
        <f>+新様式98_注５・６継続的賃上げ実施加算!$AH$43</f>
        <v>0</v>
      </c>
      <c r="GD2" s="68">
        <f>+新様式98_注５・６継続的賃上げ実施加算!$AE$44</f>
        <v>0</v>
      </c>
      <c r="GE2" s="68">
        <f>+新様式98_注５・６継続的賃上げ実施加算!$AE$45</f>
        <v>0</v>
      </c>
      <c r="GF2" s="68">
        <f>+新様式98_注５・６継続的賃上げ実施加算!$AE$46</f>
        <v>0</v>
      </c>
      <c r="GG2" s="68" t="str">
        <f>+新様式98_注５・６継続的賃上げ実施加算!$AE$47</f>
        <v/>
      </c>
      <c r="GH2" s="68" t="str">
        <f>+新様式98_注５・６継続的賃上げ実施加算!$Q$51</f>
        <v>／</v>
      </c>
      <c r="GI2" s="68">
        <f>+新様式98_注５・６継続的賃上げ実施加算!$AE$51</f>
        <v>0</v>
      </c>
      <c r="GJ2" s="68">
        <f>+新様式98_注５・６継続的賃上げ実施加算!$AH$51</f>
        <v>0</v>
      </c>
      <c r="GK2" s="68">
        <f>+新様式98_注５・６継続的賃上げ実施加算!$AE$52</f>
        <v>0</v>
      </c>
      <c r="GL2" s="68">
        <f>+新様式98_注５・６継続的賃上げ実施加算!$AE$53</f>
        <v>0</v>
      </c>
      <c r="GM2" s="68">
        <f>+新様式98_注５・６継続的賃上げ実施加算!$AE$54</f>
        <v>0</v>
      </c>
      <c r="GN2" s="68" t="str">
        <f>+新様式98_注５・６継続的賃上げ実施加算!$AE$55</f>
        <v/>
      </c>
      <c r="GO2" s="68" t="str">
        <f>+新様式98_注５・６継続的賃上げ実施加算!$AE$59</f>
        <v/>
      </c>
      <c r="GP2" s="68" t="str">
        <f>+新様式98_注５・６継続的賃上げ実施加算!$AH$59</f>
        <v/>
      </c>
      <c r="GQ2" s="68">
        <f>+新様式98_注５・６継続的賃上げ実施加算!$AE$60</f>
        <v>0</v>
      </c>
      <c r="GR2" s="68">
        <f>+新様式98_注５・６継続的賃上げ実施加算!$AE$61</f>
        <v>0</v>
      </c>
      <c r="GS2" s="68">
        <f>+新様式98_注５・６継続的賃上げ実施加算!$AE$62</f>
        <v>0</v>
      </c>
      <c r="GT2" s="68" t="str">
        <f>+新様式98_注５・６継続的賃上げ実施加算!$AE$63</f>
        <v/>
      </c>
      <c r="GU2" s="68" t="str">
        <f>+新様式98_注５・６継続的賃上げ実施加算!$Z$67</f>
        <v/>
      </c>
      <c r="GV2" s="68" t="str">
        <f>+新様式98_注５・６継続的賃上げ実施加算!$M$75</f>
        <v>算定可能</v>
      </c>
      <c r="GW2" s="68" t="str">
        <f>+新様式98_注５・６継続的賃上げ実施加算!$M$82</f>
        <v>減算免除</v>
      </c>
      <c r="GX2" s="68">
        <f>+新様式99_同一法人内複数医療機関届出用補助計算書!$L$10</f>
        <v>0</v>
      </c>
      <c r="GY2" s="68">
        <f>+新様式99_同一法人内複数医療機関届出用補助計算書!$N$10</f>
        <v>0</v>
      </c>
      <c r="GZ2" s="68">
        <f>+新様式99_同一法人内複数医療機関届出用補助計算書!$AK$10</f>
        <v>1</v>
      </c>
      <c r="HA2" s="68">
        <f>+新様式99_同一法人内複数医療機関届出用補助計算書!$L$13</f>
        <v>0</v>
      </c>
      <c r="HB2" s="68">
        <f>+新様式99_同一法人内複数医療機関届出用補助計算書!$N$13</f>
        <v>0</v>
      </c>
      <c r="HC2" s="68">
        <f>+新様式99_同一法人内複数医療機関届出用補助計算書!$AK$13</f>
        <v>1</v>
      </c>
      <c r="HD2" s="68">
        <f>+新様式99_同一法人内複数医療機関届出用補助計算書!$M$19</f>
        <v>0</v>
      </c>
      <c r="HE2" s="68">
        <f>+新様式99_同一法人内複数医療機関届出用補助計算書!$M$22</f>
        <v>0</v>
      </c>
      <c r="HF2" s="68" t="str">
        <f>+新様式99_同一法人内複数医療機関届出用補助計算書!$M$28</f>
        <v/>
      </c>
      <c r="HG2" s="68">
        <f>+新様式99_同一法人内複数医療機関届出用補助計算書!$M$35</f>
        <v>0</v>
      </c>
      <c r="HH2" s="68">
        <f>+新様式99_同一法人内複数医療機関届出用補助計算書!$M$38</f>
        <v>0</v>
      </c>
      <c r="HI2" s="68">
        <f>+新様式99_同一法人内複数医療機関届出用補助計算書!$E$44</f>
        <v>0</v>
      </c>
      <c r="HJ2" s="68">
        <f>+新様式99_同一法人内複数医療機関届出用補助計算書!$E$48</f>
        <v>0</v>
      </c>
      <c r="HK2" s="68" t="str">
        <f>+新様式99_同一法人内複数医療機関届出用補助計算書!$R$54</f>
        <v/>
      </c>
      <c r="HL2" s="68" t="str">
        <f>+新様式99_同一法人内複数医療機関届出用補助計算書!$R$57</f>
        <v/>
      </c>
      <c r="HM2" s="68">
        <f>'（別添１）_賃金改善実績報告書・中間報告書'!$U$2</f>
        <v>0</v>
      </c>
      <c r="HN2" s="68" t="str">
        <f>'（別添１）_賃金改善実績報告書・中間報告書'!$X$4</f>
        <v/>
      </c>
      <c r="HO2" s="68" t="str">
        <f>'（別添１）_賃金改善実績報告書・中間報告書'!$X$5</f>
        <v/>
      </c>
      <c r="HP2" s="68" t="b">
        <f>'（別添１）_賃金改善実績報告書・中間報告書'!$AH$9</f>
        <v>0</v>
      </c>
      <c r="HQ2" s="68" t="b">
        <f>'（別添１）_賃金改善実績報告書・中間報告書'!$AH$10</f>
        <v>0</v>
      </c>
      <c r="HR2" s="68" t="b">
        <f>'（別添１）_賃金改善実績報告書・中間報告書'!$AH$14</f>
        <v>0</v>
      </c>
      <c r="HS2" s="68" t="b">
        <f>'（別添１）_賃金改善実績報告書・中間報告書'!$AH$15</f>
        <v>0</v>
      </c>
      <c r="HT2" s="68">
        <f>'（別添１）_賃金改善実績報告書・中間報告書'!$E$19</f>
        <v>0</v>
      </c>
      <c r="HU2" s="68">
        <f>'（別添１）_賃金改善実績報告書・中間報告書'!$H$19</f>
        <v>0</v>
      </c>
      <c r="HV2" s="68">
        <f>'（別添１）_賃金改善実績報告書・中間報告書'!$O$19</f>
        <v>0</v>
      </c>
      <c r="HW2" s="68">
        <f>'（別添１）_賃金改善実績報告書・中間報告書'!$R$19</f>
        <v>0</v>
      </c>
      <c r="HX2" s="68" t="str">
        <f>'（別添１）_賃金改善実績報告書・中間報告書'!$V$19</f>
        <v/>
      </c>
      <c r="HY2" s="68">
        <f>'（別添１）_賃金改善実績報告書・中間報告書'!$E$24</f>
        <v>0</v>
      </c>
      <c r="HZ2" s="68">
        <f>'（別添１）_賃金改善実績報告書・中間報告書'!$H$24</f>
        <v>0</v>
      </c>
      <c r="IA2" s="68">
        <f>'（別添１）_賃金改善実績報告書・中間報告書'!$O$24</f>
        <v>0</v>
      </c>
      <c r="IB2" s="68">
        <f>'（別添１）_賃金改善実績報告書・中間報告書'!$R$24</f>
        <v>0</v>
      </c>
      <c r="IC2" s="68" t="str">
        <f>'（別添１）_賃金改善実績報告書・中間報告書'!$V$24</f>
        <v/>
      </c>
      <c r="ID2" s="68">
        <f>'（別添１）_賃金改善実績報告書・中間報告書'!$AB$34</f>
        <v>0</v>
      </c>
      <c r="IE2" s="68">
        <f>'（別添１）_賃金改善実績報告書・中間報告書'!$AB$38</f>
        <v>0</v>
      </c>
      <c r="IF2" s="68">
        <f>'（別添１）_賃金改善実績報告書・中間報告書'!$AB$39</f>
        <v>0</v>
      </c>
      <c r="IG2" s="68">
        <f>'（別添１）_賃金改善実績報告書・中間報告書'!$AB$40</f>
        <v>0</v>
      </c>
      <c r="IH2" s="68" t="str">
        <f>'（別添１）_賃金改善実績報告書・中間報告書'!$AB$41</f>
        <v/>
      </c>
      <c r="II2" s="68">
        <f>'（別添１）_賃金改善実績報告書・中間報告書'!$AB$47</f>
        <v>0</v>
      </c>
      <c r="IJ2" s="68" t="str">
        <f>'（別添１）_賃金改善実績報告書・中間報告書'!$AB$51</f>
        <v/>
      </c>
      <c r="IK2" s="68" t="str">
        <f>'（別添１）_賃金改善実績報告書・中間報告書'!$AC$66</f>
        <v/>
      </c>
      <c r="IL2" s="68" t="str">
        <f>'（別添１）_賃金改善実績報告書・中間報告書'!$AC$67</f>
        <v/>
      </c>
      <c r="IM2" s="68" t="str">
        <f>'（別添１）_賃金改善実績報告書・中間報告書'!$AC$68</f>
        <v/>
      </c>
      <c r="IN2" s="68" t="str">
        <f>'（別添１）_賃金改善実績報告書・中間報告書'!$AC$69</f>
        <v/>
      </c>
      <c r="IO2" s="68" t="str">
        <f>'（別添１）_賃金改善実績報告書・中間報告書'!$AC$70</f>
        <v/>
      </c>
      <c r="IP2" s="68">
        <f>'（別添１）_賃金改善実績報告書・中間報告書'!$AC$71</f>
        <v>0</v>
      </c>
      <c r="IQ2" s="68">
        <f>'（別添１）_賃金改善実績報告書・中間報告書'!$AC$75</f>
        <v>0</v>
      </c>
      <c r="IR2" s="68">
        <f>'（別添１）_賃金改善実績報告書・中間報告書'!$AC$76</f>
        <v>0</v>
      </c>
      <c r="IS2" s="68">
        <f>'（別添１）_賃金改善実績報告書・中間報告書'!$AC$77</f>
        <v>0</v>
      </c>
      <c r="IT2" s="68" t="str">
        <f>'（別添１）_賃金改善実績報告書・中間報告書'!$AC$78</f>
        <v/>
      </c>
      <c r="IU2" s="68" t="str">
        <f>'（別添１）_賃金改善実績報告書・中間報告書'!$AC$79</f>
        <v/>
      </c>
      <c r="IV2" s="68">
        <f>'（別添１）_賃金改善実績報告書・中間報告書'!$AC$80</f>
        <v>0</v>
      </c>
      <c r="IW2" s="68">
        <f>'（別添１）_賃金改善実績報告書・中間報告書'!$AC$81</f>
        <v>0</v>
      </c>
      <c r="IX2" s="68">
        <f>'（別添１）_賃金改善実績報告書・中間報告書'!$AC$84</f>
        <v>0</v>
      </c>
      <c r="IY2" s="68">
        <f>'（別添１）_賃金改善実績報告書・中間報告書'!$AC$85</f>
        <v>0</v>
      </c>
      <c r="IZ2" s="68">
        <f>'（別添１）_賃金改善実績報告書・中間報告書'!$AC$86</f>
        <v>0</v>
      </c>
      <c r="JA2" s="68" t="str">
        <f>'（別添１）_賃金改善実績報告書・中間報告書'!$AC$87</f>
        <v/>
      </c>
      <c r="JB2" s="68" t="str">
        <f>'（別添１）_賃金改善実績報告書・中間報告書'!$AC$88</f>
        <v/>
      </c>
      <c r="JC2" s="68">
        <f>'（別添１）_賃金改善実績報告書・中間報告書'!$AC$89</f>
        <v>0</v>
      </c>
      <c r="JD2" s="68">
        <f>'（別添１）_賃金改善実績報告書・中間報告書'!$AC$90</f>
        <v>0</v>
      </c>
      <c r="JE2" s="68">
        <f>'（別添１）_賃金改善実績報告書・中間報告書'!$AC$93</f>
        <v>0</v>
      </c>
      <c r="JF2" s="68">
        <f>'（別添１）_賃金改善実績報告書・中間報告書'!$AC$94</f>
        <v>0</v>
      </c>
      <c r="JG2" s="68">
        <f>'（別添１）_賃金改善実績報告書・中間報告書'!$AC$95</f>
        <v>0</v>
      </c>
      <c r="JH2" s="68" t="str">
        <f>'（別添１）_賃金改善実績報告書・中間報告書'!$AC$96</f>
        <v/>
      </c>
      <c r="JI2" s="68" t="str">
        <f>'（別添１）_賃金改善実績報告書・中間報告書'!$AC$97</f>
        <v/>
      </c>
      <c r="JJ2" s="68">
        <f>'（別添１）_賃金改善実績報告書・中間報告書'!$AC$98</f>
        <v>0</v>
      </c>
      <c r="JK2" s="68">
        <f>'（別添１）_賃金改善実績報告書・中間報告書'!$AC$99</f>
        <v>0</v>
      </c>
      <c r="JL2" s="68">
        <f>'（別添１）_賃金改善実績報告書・中間報告書'!$AC$102</f>
        <v>0</v>
      </c>
      <c r="JM2" s="68">
        <f>'（別添１）_賃金改善実績報告書・中間報告書'!$AC$103</f>
        <v>0</v>
      </c>
      <c r="JN2" s="68">
        <f>'（別添１）_賃金改善実績報告書・中間報告書'!$AC$104</f>
        <v>0</v>
      </c>
      <c r="JO2" s="68" t="str">
        <f>'（別添１）_賃金改善実績報告書・中間報告書'!$AC$105</f>
        <v/>
      </c>
      <c r="JP2" s="68" t="str">
        <f>'（別添１）_賃金改善実績報告書・中間報告書'!$AC$106</f>
        <v/>
      </c>
      <c r="JQ2" s="68">
        <f>'（別添１）_賃金改善実績報告書・中間報告書'!$AC$107</f>
        <v>0</v>
      </c>
      <c r="JR2" s="68">
        <f>'（別添１）_賃金改善実績報告書・中間報告書'!$AC$108</f>
        <v>0</v>
      </c>
      <c r="JS2" s="68">
        <f>'（別添１）_賃金改善実績報告書・中間報告書'!$AC$111</f>
        <v>0</v>
      </c>
      <c r="JT2" s="68">
        <f>'（別添１）_賃金改善実績報告書・中間報告書'!$AC$112</f>
        <v>0</v>
      </c>
      <c r="JU2" s="68">
        <f>'（別添１）_賃金改善実績報告書・中間報告書'!$AC$113</f>
        <v>0</v>
      </c>
      <c r="JV2" s="68" t="str">
        <f>'（別添１）_賃金改善実績報告書・中間報告書'!$AC$114</f>
        <v/>
      </c>
      <c r="JW2" s="68" t="str">
        <f>'（別添１）_賃金改善実績報告書・中間報告書'!$AC$115</f>
        <v/>
      </c>
      <c r="JX2" s="68">
        <f>'（別添１）_賃金改善実績報告書・中間報告書'!$AC$116</f>
        <v>0</v>
      </c>
      <c r="JY2" s="68">
        <f>'（別添１）_賃金改善実績報告書・中間報告書'!$AC$117</f>
        <v>0</v>
      </c>
      <c r="JZ2" s="68">
        <f>'（別添１）_賃金改善実績報告書・中間報告書'!$AC$120</f>
        <v>0</v>
      </c>
      <c r="KA2" s="68">
        <f>'（別添１）_賃金改善実績報告書・中間報告書'!$AC$121</f>
        <v>0</v>
      </c>
      <c r="KB2" s="68">
        <f>'（別添１）_賃金改善実績報告書・中間報告書'!$AC$122</f>
        <v>0</v>
      </c>
      <c r="KC2" s="68" t="str">
        <f>'（別添１）_賃金改善実績報告書・中間報告書'!$AC$123</f>
        <v/>
      </c>
      <c r="KD2" s="68" t="str">
        <f>'（別添１）_賃金改善実績報告書・中間報告書'!$AC$124</f>
        <v/>
      </c>
      <c r="KE2" s="68">
        <f>'（別添１）_賃金改善実績報告書・中間報告書'!$AC$125</f>
        <v>0</v>
      </c>
      <c r="KF2" s="68">
        <f>'（別添１）_賃金改善実績報告書・中間報告書'!$AC$126</f>
        <v>0</v>
      </c>
      <c r="KG2" s="68">
        <f>'（別添１）_賃金改善実績報告書・中間報告書'!$AC$129</f>
        <v>0</v>
      </c>
      <c r="KH2" s="68">
        <f>'（別添１）_賃金改善実績報告書・中間報告書'!$AC$130</f>
        <v>0</v>
      </c>
      <c r="KI2" s="68">
        <f>'（別添１）_賃金改善実績報告書・中間報告書'!$AC$131</f>
        <v>0</v>
      </c>
      <c r="KJ2" s="68" t="str">
        <f>'（別添１）_賃金改善実績報告書・中間報告書'!$AC$132</f>
        <v/>
      </c>
      <c r="KK2" s="68" t="str">
        <f>'（別添１）_賃金改善実績報告書・中間報告書'!$AC$133</f>
        <v/>
      </c>
      <c r="KL2" s="68">
        <f>'（別添１）_賃金改善実績報告書・中間報告書'!$AC$134</f>
        <v>0</v>
      </c>
      <c r="KM2" s="68">
        <f>'（別添１）_賃金改善実績報告書・中間報告書'!$AC$135</f>
        <v>0</v>
      </c>
      <c r="KN2" s="68" t="str">
        <f>'（別添１）_賃金改善実績報告書・中間報告書'!$AB$138</f>
        <v/>
      </c>
      <c r="KO2" s="68" t="str">
        <f>'（別添１）_賃金改善実績報告書・中間報告書'!$AB$139</f>
        <v/>
      </c>
      <c r="KP2" s="68" t="str">
        <f>'（別添１）_賃金改善実績報告書・中間報告書'!$AB$140</f>
        <v/>
      </c>
      <c r="KQ2" s="68" t="str">
        <f>'（別添１）_賃金改善実績報告書・中間報告書'!$AB$141</f>
        <v/>
      </c>
      <c r="KR2" s="68" t="str">
        <f>'（別添１）_賃金改善実績報告書・中間報告書'!$AB$142</f>
        <v>賃金改善額充当済み</v>
      </c>
      <c r="KS2" s="68">
        <f>'（別添２）_賃金改善実績報告書・中間報告書（法人用）'!$U$2</f>
        <v>0</v>
      </c>
      <c r="KT2" s="68" t="str">
        <f>'（別添２）_賃金改善実績報告書・中間報告書（法人用）'!$X$4</f>
        <v/>
      </c>
      <c r="KU2" s="68" t="str">
        <f>'（別添２）_賃金改善実績報告書・中間報告書（法人用）'!$X$5</f>
        <v/>
      </c>
      <c r="KV2" s="68">
        <f>'（別添２）_賃金改善実績報告書・中間報告書（法人用）'!$X$6</f>
        <v>0</v>
      </c>
      <c r="KW2" s="68" t="b">
        <f>'（別添２）_賃金改善実績報告書・中間報告書（法人用）'!$AH$9</f>
        <v>0</v>
      </c>
      <c r="KX2" s="68" t="b">
        <f>'（別添２）_賃金改善実績報告書・中間報告書（法人用）'!$AH$10</f>
        <v>0</v>
      </c>
      <c r="KY2" s="68" t="b">
        <f>'（別添２）_賃金改善実績報告書・中間報告書（法人用）'!$AH$14</f>
        <v>0</v>
      </c>
      <c r="KZ2" s="68" t="b">
        <f>'（別添２）_賃金改善実績報告書・中間報告書（法人用）'!$AH$15</f>
        <v>0</v>
      </c>
      <c r="LA2" s="68">
        <f>'（別添２）_賃金改善実績報告書・中間報告書（法人用）'!$E$19</f>
        <v>0</v>
      </c>
      <c r="LB2" s="68">
        <f>'（別添２）_賃金改善実績報告書・中間報告書（法人用）'!$H$19</f>
        <v>0</v>
      </c>
      <c r="LC2" s="68">
        <f>'（別添２）_賃金改善実績報告書・中間報告書（法人用）'!$O$19</f>
        <v>0</v>
      </c>
      <c r="LD2" s="68">
        <f>'（別添２）_賃金改善実績報告書・中間報告書（法人用）'!$R$19</f>
        <v>0</v>
      </c>
      <c r="LE2" s="68" t="str">
        <f>'（別添２）_賃金改善実績報告書・中間報告書（法人用）'!$V$19</f>
        <v/>
      </c>
      <c r="LF2" s="68">
        <f>'（別添２）_賃金改善実績報告書・中間報告書（法人用）'!$E$24</f>
        <v>0</v>
      </c>
      <c r="LG2" s="68">
        <f>'（別添２）_賃金改善実績報告書・中間報告書（法人用）'!$H$24</f>
        <v>0</v>
      </c>
      <c r="LH2" s="68">
        <f>'（別添２）_賃金改善実績報告書・中間報告書（法人用）'!$O$24</f>
        <v>0</v>
      </c>
      <c r="LI2" s="68">
        <f>'（別添２）_賃金改善実績報告書・中間報告書（法人用）'!$R$24</f>
        <v>0</v>
      </c>
      <c r="LJ2" s="68" t="str">
        <f>'（別添２）_賃金改善実績報告書・中間報告書（法人用）'!$V$24</f>
        <v/>
      </c>
      <c r="LK2" s="68">
        <f>'（別添２）_賃金改善実績報告書・中間報告書（法人用）'!$AB$34</f>
        <v>0</v>
      </c>
      <c r="LL2" s="68">
        <f>'（別添２）_賃金改善実績報告書・中間報告書（法人用）'!$AB$38</f>
        <v>0</v>
      </c>
      <c r="LM2" s="68">
        <f>'（別添２）_賃金改善実績報告書・中間報告書（法人用）'!$AB$39</f>
        <v>0</v>
      </c>
      <c r="LN2" s="68">
        <f>'（別添２）_賃金改善実績報告書・中間報告書（法人用）'!$AB$40</f>
        <v>0</v>
      </c>
      <c r="LO2" s="68" t="str">
        <f>'（別添２）_賃金改善実績報告書・中間報告書（法人用）'!$AB$41</f>
        <v/>
      </c>
      <c r="LP2" s="68">
        <f>'（別添２）_賃金改善実績報告書・中間報告書（法人用）'!$AB$47</f>
        <v>0</v>
      </c>
      <c r="LQ2" s="68" t="str">
        <f>'（別添２）_賃金改善実績報告書・中間報告書（法人用）'!$AB$51</f>
        <v/>
      </c>
      <c r="LR2" s="68" t="str">
        <f>'（別添２）_賃金改善実績報告書・中間報告書（法人用）'!$AC$65</f>
        <v/>
      </c>
      <c r="LS2" s="68" t="str">
        <f>'（別添２）_賃金改善実績報告書・中間報告書（法人用）'!$AC$66</f>
        <v/>
      </c>
      <c r="LT2" s="68" t="str">
        <f>'（別添２）_賃金改善実績報告書・中間報告書（法人用）'!$AC$67</f>
        <v/>
      </c>
      <c r="LU2" s="68" t="str">
        <f>'（別添２）_賃金改善実績報告書・中間報告書（法人用）'!$AC$68</f>
        <v/>
      </c>
      <c r="LV2" s="68" t="str">
        <f>'（別添２）_賃金改善実績報告書・中間報告書（法人用）'!$AC$69</f>
        <v/>
      </c>
      <c r="LW2" s="68">
        <f>'（別添２）_賃金改善実績報告書・中間報告書（法人用）'!$AC$70</f>
        <v>0</v>
      </c>
      <c r="LX2" s="68">
        <f>'（別添２）_賃金改善実績報告書・中間報告書（法人用）'!$AC$74</f>
        <v>0</v>
      </c>
      <c r="LY2" s="68">
        <f>'（別添２）_賃金改善実績報告書・中間報告書（法人用）'!$AC$75</f>
        <v>0</v>
      </c>
      <c r="LZ2" s="68">
        <f>'（別添２）_賃金改善実績報告書・中間報告書（法人用）'!$AC$76</f>
        <v>0</v>
      </c>
      <c r="MA2" s="68" t="str">
        <f>'（別添２）_賃金改善実績報告書・中間報告書（法人用）'!$AC$77</f>
        <v/>
      </c>
      <c r="MB2" s="68" t="str">
        <f>'（別添２）_賃金改善実績報告書・中間報告書（法人用）'!$AC$78</f>
        <v/>
      </c>
      <c r="MC2" s="68">
        <f>'（別添２）_賃金改善実績報告書・中間報告書（法人用）'!$AC$79</f>
        <v>0</v>
      </c>
      <c r="MD2" s="68">
        <f>'（別添２）_賃金改善実績報告書・中間報告書（法人用）'!$AC$80</f>
        <v>0</v>
      </c>
      <c r="ME2" s="68">
        <f>'（別添２）_賃金改善実績報告書・中間報告書（法人用）'!$AC$83</f>
        <v>0</v>
      </c>
      <c r="MF2" s="68">
        <f>'（別添２）_賃金改善実績報告書・中間報告書（法人用）'!$AC$84</f>
        <v>0</v>
      </c>
      <c r="MG2" s="68">
        <f>'（別添２）_賃金改善実績報告書・中間報告書（法人用）'!$AC$85</f>
        <v>0</v>
      </c>
      <c r="MH2" s="68" t="str">
        <f>'（別添２）_賃金改善実績報告書・中間報告書（法人用）'!$AC$86</f>
        <v/>
      </c>
      <c r="MI2" s="68" t="str">
        <f>'（別添２）_賃金改善実績報告書・中間報告書（法人用）'!$AC$87</f>
        <v/>
      </c>
      <c r="MJ2" s="68">
        <f>'（別添２）_賃金改善実績報告書・中間報告書（法人用）'!$AC$88</f>
        <v>0</v>
      </c>
      <c r="MK2" s="68">
        <f>'（別添２）_賃金改善実績報告書・中間報告書（法人用）'!$AC$89</f>
        <v>0</v>
      </c>
      <c r="ML2" s="68">
        <f>'（別添２）_賃金改善実績報告書・中間報告書（法人用）'!$AC$92</f>
        <v>0</v>
      </c>
      <c r="MM2" s="68">
        <f>'（別添２）_賃金改善実績報告書・中間報告書（法人用）'!$AC$93</f>
        <v>0</v>
      </c>
      <c r="MN2" s="68">
        <f>'（別添２）_賃金改善実績報告書・中間報告書（法人用）'!$AC$94</f>
        <v>0</v>
      </c>
      <c r="MO2" s="68" t="str">
        <f>'（別添２）_賃金改善実績報告書・中間報告書（法人用）'!$AC$95</f>
        <v/>
      </c>
      <c r="MP2" s="68" t="str">
        <f>'（別添２）_賃金改善実績報告書・中間報告書（法人用）'!$AC$96</f>
        <v/>
      </c>
      <c r="MQ2" s="68">
        <f>'（別添２）_賃金改善実績報告書・中間報告書（法人用）'!$AC$97</f>
        <v>0</v>
      </c>
      <c r="MR2" s="68">
        <f>'（別添２）_賃金改善実績報告書・中間報告書（法人用）'!$AC$98</f>
        <v>0</v>
      </c>
      <c r="MS2" s="68">
        <f>'（別添２）_賃金改善実績報告書・中間報告書（法人用）'!$AC$101</f>
        <v>0</v>
      </c>
      <c r="MT2" s="68">
        <f>'（別添２）_賃金改善実績報告書・中間報告書（法人用）'!$AC$102</f>
        <v>0</v>
      </c>
      <c r="MU2" s="68">
        <f>'（別添２）_賃金改善実績報告書・中間報告書（法人用）'!$AC$103</f>
        <v>0</v>
      </c>
      <c r="MV2" s="68" t="str">
        <f>'（別添２）_賃金改善実績報告書・中間報告書（法人用）'!$AC$104</f>
        <v/>
      </c>
      <c r="MW2" s="68" t="str">
        <f>'（別添２）_賃金改善実績報告書・中間報告書（法人用）'!$AC$105</f>
        <v/>
      </c>
      <c r="MX2" s="68">
        <f>'（別添２）_賃金改善実績報告書・中間報告書（法人用）'!$AC$106</f>
        <v>0</v>
      </c>
      <c r="MY2" s="68">
        <f>'（別添２）_賃金改善実績報告書・中間報告書（法人用）'!$AC$107</f>
        <v>0</v>
      </c>
      <c r="MZ2" s="68">
        <f>'（別添２）_賃金改善実績報告書・中間報告書（法人用）'!$AC$110</f>
        <v>0</v>
      </c>
      <c r="NA2" s="68">
        <f>'（別添２）_賃金改善実績報告書・中間報告書（法人用）'!$AC$111</f>
        <v>0</v>
      </c>
      <c r="NB2" s="68">
        <f>'（別添２）_賃金改善実績報告書・中間報告書（法人用）'!$AC$112</f>
        <v>0</v>
      </c>
      <c r="NC2" s="68" t="str">
        <f>'（別添２）_賃金改善実績報告書・中間報告書（法人用）'!$AC$113</f>
        <v/>
      </c>
      <c r="ND2" s="68" t="str">
        <f>'（別添２）_賃金改善実績報告書・中間報告書（法人用）'!$AC$114</f>
        <v/>
      </c>
      <c r="NE2" s="68">
        <f>'（別添２）_賃金改善実績報告書・中間報告書（法人用）'!$AC$115</f>
        <v>0</v>
      </c>
      <c r="NF2" s="68">
        <f>'（別添２）_賃金改善実績報告書・中間報告書（法人用）'!$AC$116</f>
        <v>0</v>
      </c>
      <c r="NG2" s="68">
        <f>'（別添２）_賃金改善実績報告書・中間報告書（法人用）'!$AC$119</f>
        <v>0</v>
      </c>
      <c r="NH2" s="68">
        <f>'（別添２）_賃金改善実績報告書・中間報告書（法人用）'!$AC$120</f>
        <v>0</v>
      </c>
      <c r="NI2" s="68">
        <f>'（別添２）_賃金改善実績報告書・中間報告書（法人用）'!$AC$121</f>
        <v>0</v>
      </c>
      <c r="NJ2" s="68" t="str">
        <f>'（別添２）_賃金改善実績報告書・中間報告書（法人用）'!$AC$122</f>
        <v/>
      </c>
      <c r="NK2" s="68" t="str">
        <f>'（別添２）_賃金改善実績報告書・中間報告書（法人用）'!$AC$123</f>
        <v/>
      </c>
      <c r="NL2" s="68">
        <f>'（別添２）_賃金改善実績報告書・中間報告書（法人用）'!$AC$124</f>
        <v>0</v>
      </c>
      <c r="NM2" s="68">
        <f>'（別添２）_賃金改善実績報告書・中間報告書（法人用）'!$AC$125</f>
        <v>0</v>
      </c>
      <c r="NN2" s="68">
        <f>'（別添２）_賃金改善実績報告書・中間報告書（法人用）'!$AC$128</f>
        <v>0</v>
      </c>
      <c r="NO2" s="68">
        <f>'（別添２）_賃金改善実績報告書・中間報告書（法人用）'!$AC$129</f>
        <v>0</v>
      </c>
      <c r="NP2" s="68">
        <f>'（別添２）_賃金改善実績報告書・中間報告書（法人用）'!$AC$130</f>
        <v>0</v>
      </c>
      <c r="NQ2" s="68" t="str">
        <f>'（別添２）_賃金改善実績報告書・中間報告書（法人用）'!$AC$131</f>
        <v/>
      </c>
      <c r="NR2" s="68" t="str">
        <f>'（別添２）_賃金改善実績報告書・中間報告書（法人用）'!$AC$132</f>
        <v/>
      </c>
      <c r="NS2" s="68">
        <f>'（別添２）_賃金改善実績報告書・中間報告書（法人用）'!$AC$133</f>
        <v>0</v>
      </c>
      <c r="NT2" s="68">
        <f>'（別添２）_賃金改善実績報告書・中間報告書（法人用）'!$AC$134</f>
        <v>0</v>
      </c>
      <c r="NU2" s="68" t="str">
        <f>'（別添２）_賃金改善実績報告書・中間報告書（法人用）'!$AB$137</f>
        <v/>
      </c>
      <c r="NV2" s="68" t="str">
        <f>'（別添２）_賃金改善実績報告書・中間報告書（法人用）'!$AB$138</f>
        <v/>
      </c>
      <c r="NW2" s="68" t="str">
        <f>'（別添２）_賃金改善実績報告書・中間報告書（法人用）'!$AB$139</f>
        <v/>
      </c>
      <c r="NX2" s="68" t="str">
        <f>'（別添２）_賃金改善実績報告書・中間報告書（法人用）'!$AB$140</f>
        <v/>
      </c>
      <c r="NY2" s="68" t="str">
        <f>'（別添２）_賃金改善実績報告書・中間報告書（法人用）'!$AB$141</f>
        <v>賃金改善額充当済み</v>
      </c>
      <c r="NZ2" s="65">
        <f>別添2!T1</f>
        <v>20260618</v>
      </c>
      <c r="OA2" s="67">
        <f>+新様式97_看護職員処遇改善評価料・入院ベースアップ評価料!$Z$46</f>
        <v>0</v>
      </c>
      <c r="OB2" s="67">
        <f>+新様式97_看護職員処遇改善評価料・入院ベースアップ評価料!$Z$51</f>
        <v>0</v>
      </c>
      <c r="OC2" s="68" t="b">
        <f>'（別添１）_賃金改善実績報告書・中間報告書'!$AH$27</f>
        <v>0</v>
      </c>
      <c r="OD2" s="68" t="str">
        <f>'（別添１）_賃金改善実績報告書・中間報告書'!$AJ$28</f>
        <v/>
      </c>
      <c r="OE2" s="68">
        <f>'（別添１）_賃金改善実績報告書・中間報告書'!$A$30</f>
        <v>0</v>
      </c>
      <c r="OF2" s="68" t="b">
        <f>'（別添１）_賃金改善実績報告書・中間報告書'!$AH$33</f>
        <v>0</v>
      </c>
      <c r="OG2" s="68" t="b">
        <f>'（別添２）_賃金改善実績報告書・中間報告書（法人用）'!$AH$27</f>
        <v>0</v>
      </c>
      <c r="OH2" s="68" t="str">
        <f>'（別添２）_賃金改善実績報告書・中間報告書（法人用）'!$AJ$28</f>
        <v/>
      </c>
      <c r="OI2" s="68">
        <f>'（別添２）_賃金改善実績報告書・中間報告書（法人用）'!$A$30</f>
        <v>0</v>
      </c>
      <c r="OJ2" s="68" t="b">
        <f>'（別添２）_賃金改善実績報告書・中間報告書（法人用）'!$AH$33</f>
        <v>0</v>
      </c>
      <c r="OK2" s="68" t="b">
        <f>+新様式97_看護職員処遇改善評価料・入院ベースアップ評価料!$AK$130</f>
        <v>0</v>
      </c>
    </row>
    <row r="3" spans="1:401">
      <c r="AP3" s="65" t="s">
        <v>1341</v>
      </c>
      <c r="DL3" s="375"/>
      <c r="DM3" s="375"/>
      <c r="DN3" s="65" t="s">
        <v>1341</v>
      </c>
    </row>
    <row r="4" spans="1:401">
      <c r="A4" s="65" t="str">
        <f>IF('（別添１）_賃金改善実績報告書・中間報告書'!$AH$9=TRUE,"中間",IF('（別添１）_賃金改善実績報告書・中間報告書'!$AH$10=TRUE,"実績",""))</f>
        <v/>
      </c>
      <c r="B4" s="65" t="str">
        <f>IF('（別添２）_賃金改善実績報告書・中間報告書（法人用）'!$AH$9=TRUE,"中間",IF('（別添２）_賃金改善実績報告書・中間報告書（法人用）'!$AH$10=TRUE,"実績",""))</f>
        <v/>
      </c>
      <c r="DL4" s="375"/>
      <c r="DM4" s="375"/>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6DC-F836-49E7-AEDD-9230BD6C2803}">
  <sheetPr codeName="Sheet14"/>
  <dimension ref="A1:N161"/>
  <sheetViews>
    <sheetView showGridLines="0"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658" t="s">
        <v>372</v>
      </c>
      <c r="B2" s="658"/>
      <c r="C2" s="658" t="s">
        <v>373</v>
      </c>
      <c r="D2" s="658" t="s">
        <v>374</v>
      </c>
      <c r="E2" s="658" t="s">
        <v>375</v>
      </c>
    </row>
    <row r="3" spans="1:14">
      <c r="A3" s="20" t="s">
        <v>376</v>
      </c>
      <c r="B3" s="20" t="s">
        <v>377</v>
      </c>
      <c r="C3" s="658"/>
      <c r="D3" s="658"/>
      <c r="E3" s="658"/>
      <c r="J3" s="32" t="s">
        <v>378</v>
      </c>
      <c r="K3" s="32" t="s">
        <v>379</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380</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6" si="0">G5*H5</f>
        <v>#VALUE!</v>
      </c>
      <c r="J5" s="17" t="e">
        <f>IF('様式96_外来・在宅ベースアップ評価料（Ⅱ）'!$M$98=B5,"",IF(I5&lt;=0,"該当",""))</f>
        <v>#VALUE!</v>
      </c>
      <c r="K5" s="17" t="str">
        <f>IF(B5&gt;'様式96_外来・在宅ベースアップ評価料（Ⅱ）'!$Z$98,"該当","")</f>
        <v>該当</v>
      </c>
      <c r="L5" s="17" t="s">
        <v>158</v>
      </c>
      <c r="M5" s="17" t="s">
        <v>381</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382</v>
      </c>
      <c r="D12" s="17">
        <v>72</v>
      </c>
      <c r="E12" s="17">
        <v>9</v>
      </c>
      <c r="G12" s="17" t="e">
        <f>'様式96_外来・在宅ベースアップ評価料（Ⅱ）'!$M$98-A12</f>
        <v>#VALUE!</v>
      </c>
      <c r="H12" s="17" t="e">
        <f>'様式96_外来・在宅ベースアップ評価料（Ⅱ）'!$M$98-B12</f>
        <v>#VALUE!</v>
      </c>
      <c r="I12" s="17" t="e">
        <f t="shared" si="0"/>
        <v>#VALUE!</v>
      </c>
      <c r="J12" s="17" t="e">
        <f>IF('様式96_外来・在宅ベースアップ評価料（Ⅱ）'!$M$98=B12,"",IF(I12&lt;=0,"該当",""))</f>
        <v>#VALUE!</v>
      </c>
      <c r="K12" s="17" t="str">
        <f>IF(B12&gt;'様式96_外来・在宅ベースアップ評価料（Ⅱ）'!$Z$98,"該当","")</f>
        <v>該当</v>
      </c>
      <c r="L12" s="17" t="s">
        <v>382</v>
      </c>
      <c r="M12" s="17" t="s">
        <v>383</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0"/>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0"/>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0"/>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C16" s="17" t="s">
        <v>178</v>
      </c>
      <c r="D16" s="17">
        <v>96</v>
      </c>
      <c r="E16" s="17">
        <v>12</v>
      </c>
      <c r="G16" s="17" t="e">
        <f>'様式96_外来・在宅ベースアップ評価料（Ⅱ）'!$M$98-A16</f>
        <v>#VALUE!</v>
      </c>
      <c r="H16" s="17" t="e">
        <f>'様式96_外来・在宅ベースアップ評価料（Ⅱ）'!$M$98-B16</f>
        <v>#VALUE!</v>
      </c>
      <c r="I16" s="17" t="e">
        <f t="shared" si="0"/>
        <v>#VALUE!</v>
      </c>
      <c r="J16" s="47" t="s">
        <v>384</v>
      </c>
      <c r="K16" s="47" t="s">
        <v>384</v>
      </c>
      <c r="L16" s="17" t="s">
        <v>178</v>
      </c>
      <c r="M16" s="17" t="s">
        <v>179</v>
      </c>
      <c r="N16" s="17">
        <v>12</v>
      </c>
    </row>
    <row r="17" spans="1:10">
      <c r="C17" s="17" t="s">
        <v>385</v>
      </c>
      <c r="D17" s="17" t="s">
        <v>386</v>
      </c>
      <c r="E17" s="17" t="s">
        <v>386</v>
      </c>
      <c r="J17" s="48"/>
    </row>
    <row r="18" spans="1:10">
      <c r="J18" s="48"/>
    </row>
    <row r="19" spans="1:10">
      <c r="J19" s="48"/>
    </row>
    <row r="20" spans="1:10">
      <c r="A20" s="658" t="s">
        <v>372</v>
      </c>
      <c r="B20" s="658"/>
      <c r="C20" s="658" t="s">
        <v>387</v>
      </c>
      <c r="D20" s="658" t="s">
        <v>374</v>
      </c>
      <c r="E20" s="658" t="s">
        <v>375</v>
      </c>
    </row>
    <row r="21" spans="1:10">
      <c r="A21" s="20" t="s">
        <v>376</v>
      </c>
      <c r="B21" s="20" t="s">
        <v>377</v>
      </c>
      <c r="C21" s="658"/>
      <c r="D21" s="658"/>
      <c r="E21" s="658"/>
    </row>
    <row r="22" spans="1:10">
      <c r="B22" s="17">
        <v>1.5</v>
      </c>
      <c r="C22" s="17" t="s">
        <v>380</v>
      </c>
      <c r="D22" s="17">
        <v>8</v>
      </c>
      <c r="E22" s="17">
        <v>1</v>
      </c>
    </row>
    <row r="23" spans="1:10">
      <c r="A23" s="17">
        <v>1.5</v>
      </c>
      <c r="B23" s="17">
        <v>2.5</v>
      </c>
      <c r="C23" s="17" t="s">
        <v>381</v>
      </c>
      <c r="D23" s="17">
        <v>16</v>
      </c>
      <c r="E23" s="17">
        <v>2</v>
      </c>
    </row>
    <row r="24" spans="1:10">
      <c r="A24" s="17">
        <v>2.5</v>
      </c>
      <c r="B24" s="17">
        <v>3.5</v>
      </c>
      <c r="C24" s="17" t="s">
        <v>161</v>
      </c>
      <c r="D24" s="17">
        <v>24</v>
      </c>
      <c r="E24" s="17">
        <v>3</v>
      </c>
    </row>
    <row r="25" spans="1:10">
      <c r="A25" s="17">
        <v>3.5</v>
      </c>
      <c r="B25" s="17">
        <v>4.5</v>
      </c>
      <c r="C25" s="17" t="s">
        <v>163</v>
      </c>
      <c r="D25" s="17">
        <v>32</v>
      </c>
      <c r="E25" s="17">
        <v>4</v>
      </c>
    </row>
    <row r="26" spans="1:10">
      <c r="A26" s="17">
        <v>4.5</v>
      </c>
      <c r="B26" s="17">
        <v>5.5</v>
      </c>
      <c r="C26" s="17" t="s">
        <v>165</v>
      </c>
      <c r="D26" s="17">
        <v>40</v>
      </c>
      <c r="E26" s="17">
        <v>5</v>
      </c>
    </row>
    <row r="27" spans="1:10">
      <c r="A27" s="17">
        <v>5.5</v>
      </c>
      <c r="B27" s="17">
        <v>6.5</v>
      </c>
      <c r="C27" s="17" t="s">
        <v>167</v>
      </c>
      <c r="D27" s="17">
        <v>48</v>
      </c>
      <c r="E27" s="17">
        <v>6</v>
      </c>
    </row>
    <row r="28" spans="1:10">
      <c r="A28" s="17">
        <v>6.5</v>
      </c>
      <c r="B28" s="17">
        <v>7.5</v>
      </c>
      <c r="C28" s="17" t="s">
        <v>169</v>
      </c>
      <c r="D28" s="17">
        <v>56</v>
      </c>
      <c r="E28" s="17">
        <v>7</v>
      </c>
    </row>
    <row r="29" spans="1:10">
      <c r="A29" s="17">
        <v>7.5</v>
      </c>
      <c r="B29" s="17">
        <v>8.5</v>
      </c>
      <c r="C29" s="17" t="s">
        <v>171</v>
      </c>
      <c r="D29" s="17">
        <v>64</v>
      </c>
      <c r="E29" s="17">
        <v>8</v>
      </c>
    </row>
    <row r="30" spans="1:10">
      <c r="C30" s="17" t="s">
        <v>383</v>
      </c>
      <c r="D30" s="17">
        <v>72</v>
      </c>
      <c r="E30" s="17">
        <v>9</v>
      </c>
    </row>
    <row r="31" spans="1:10">
      <c r="C31" s="17" t="s">
        <v>175</v>
      </c>
      <c r="D31" s="17">
        <v>80</v>
      </c>
      <c r="E31" s="17">
        <v>10</v>
      </c>
    </row>
    <row r="32" spans="1:10">
      <c r="C32" s="17" t="s">
        <v>177</v>
      </c>
      <c r="D32" s="17">
        <v>88</v>
      </c>
      <c r="E32" s="17">
        <v>11</v>
      </c>
    </row>
    <row r="33" spans="3:5">
      <c r="C33" s="17" t="s">
        <v>179</v>
      </c>
      <c r="D33" s="17">
        <v>96</v>
      </c>
      <c r="E33" s="17">
        <v>12</v>
      </c>
    </row>
    <row r="148" spans="1:2">
      <c r="A148" s="19"/>
      <c r="B148" s="19"/>
    </row>
    <row r="149" spans="1:2">
      <c r="A149" s="19"/>
      <c r="B149" s="19"/>
    </row>
    <row r="150" spans="1:2">
      <c r="A150" s="19"/>
      <c r="B150" s="19"/>
    </row>
    <row r="151" spans="1:2">
      <c r="A151" s="19"/>
      <c r="B151" s="19"/>
    </row>
    <row r="152" spans="1:2">
      <c r="A152" s="19"/>
      <c r="B152" s="19"/>
    </row>
    <row r="153" spans="1:2">
      <c r="A153" s="19"/>
      <c r="B153" s="19"/>
    </row>
    <row r="154" spans="1:2">
      <c r="A154" s="19"/>
      <c r="B154" s="19"/>
    </row>
    <row r="155" spans="1:2">
      <c r="A155" s="19"/>
      <c r="B155" s="19"/>
    </row>
    <row r="156" spans="1:2">
      <c r="A156" s="19"/>
      <c r="B156" s="19"/>
    </row>
    <row r="157" spans="1:2">
      <c r="A157" s="19"/>
      <c r="B157" s="19"/>
    </row>
    <row r="158" spans="1:2">
      <c r="A158" s="19"/>
      <c r="B158" s="19"/>
    </row>
    <row r="159" spans="1:2">
      <c r="A159" s="19"/>
      <c r="B159" s="19"/>
    </row>
    <row r="160" spans="1:2">
      <c r="A160" s="19"/>
      <c r="B160" s="19"/>
    </row>
    <row r="161" spans="1:8">
      <c r="A161" s="19"/>
      <c r="H161" s="18"/>
    </row>
  </sheetData>
  <mergeCells count="8">
    <mergeCell ref="A2:B2"/>
    <mergeCell ref="C2:C3"/>
    <mergeCell ref="D2:D3"/>
    <mergeCell ref="E2:E3"/>
    <mergeCell ref="A20:B20"/>
    <mergeCell ref="C20:C21"/>
    <mergeCell ref="D20:D21"/>
    <mergeCell ref="E20:E21"/>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84"/>
  <sheetViews>
    <sheetView showGridLines="0" topLeftCell="A4"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658" t="s">
        <v>372</v>
      </c>
      <c r="B2" s="658"/>
      <c r="C2" s="658" t="s">
        <v>373</v>
      </c>
      <c r="D2" s="658" t="s">
        <v>374</v>
      </c>
      <c r="E2" s="658" t="s">
        <v>375</v>
      </c>
    </row>
    <row r="3" spans="1:14">
      <c r="A3" s="20" t="s">
        <v>376</v>
      </c>
      <c r="B3" s="20" t="s">
        <v>377</v>
      </c>
      <c r="C3" s="658"/>
      <c r="D3" s="658"/>
      <c r="E3" s="658"/>
      <c r="J3" s="32" t="s">
        <v>378</v>
      </c>
      <c r="K3" s="32" t="s">
        <v>379</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380</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1" si="0">G5*H5</f>
        <v>#VALUE!</v>
      </c>
      <c r="J5" s="17" t="e">
        <f>IF('様式96_外来・在宅ベースアップ評価料（Ⅱ）'!$M$98=B5,"",IF(I5&lt;=0,"該当",""))</f>
        <v>#VALUE!</v>
      </c>
      <c r="K5" s="17" t="str">
        <f>IF(B5&gt;'様式96_外来・在宅ベースアップ評価料（Ⅱ）'!$Z$98,"該当","")</f>
        <v>該当</v>
      </c>
      <c r="L5" s="17" t="s">
        <v>158</v>
      </c>
      <c r="M5" s="17" t="s">
        <v>381</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382</v>
      </c>
      <c r="D12" s="17">
        <v>72</v>
      </c>
      <c r="E12" s="17">
        <v>9</v>
      </c>
      <c r="G12" s="17" t="e">
        <f>'様式96_外来・在宅ベースアップ評価料（Ⅱ）'!$M$98-A12</f>
        <v>#VALUE!</v>
      </c>
      <c r="H12" s="17" t="e">
        <f>'様式96_外来・在宅ベースアップ評価料（Ⅱ）'!$M$98-B12</f>
        <v>#VALUE!</v>
      </c>
      <c r="I12" s="17" t="e">
        <f t="shared" ref="I12:I27" si="1">G12*H12</f>
        <v>#VALUE!</v>
      </c>
      <c r="J12" s="17" t="e">
        <f>IF('様式96_外来・在宅ベースアップ評価料（Ⅱ）'!$M$98=B12,"",IF(I12&lt;=0,"該当",""))</f>
        <v>#VALUE!</v>
      </c>
      <c r="K12" s="17" t="str">
        <f>IF(B12&gt;'様式96_外来・在宅ベースアップ評価料（Ⅱ）'!$Z$98,"該当","")</f>
        <v>該当</v>
      </c>
      <c r="L12" s="17" t="s">
        <v>382</v>
      </c>
      <c r="M12" s="17" t="s">
        <v>383</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1"/>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1"/>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1"/>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B16" s="17">
        <v>13.5</v>
      </c>
      <c r="C16" s="17" t="s">
        <v>181</v>
      </c>
      <c r="D16" s="17">
        <v>104</v>
      </c>
      <c r="E16" s="17">
        <v>13</v>
      </c>
      <c r="G16" s="17" t="e">
        <f>'様式96_外来・在宅ベースアップ評価料（Ⅱ）'!$M$98-A16</f>
        <v>#VALUE!</v>
      </c>
      <c r="H16" s="17" t="e">
        <f>'様式96_外来・在宅ベースアップ評価料（Ⅱ）'!$M$98-B16</f>
        <v>#VALUE!</v>
      </c>
      <c r="I16" s="17" t="e">
        <f t="shared" si="1"/>
        <v>#VALUE!</v>
      </c>
      <c r="J16" s="17" t="e">
        <f>IF('様式96_外来・在宅ベースアップ評価料（Ⅱ）'!$M$98=B16,"",IF(I16&lt;=0,"該当",""))</f>
        <v>#VALUE!</v>
      </c>
      <c r="K16" s="17" t="str">
        <f>IF(B16&gt;'様式96_外来・在宅ベースアップ評価料（Ⅱ）'!$Z$98,"該当","")</f>
        <v>該当</v>
      </c>
      <c r="L16" s="17" t="s">
        <v>181</v>
      </c>
      <c r="M16" s="17" t="s">
        <v>182</v>
      </c>
      <c r="N16" s="17">
        <v>13</v>
      </c>
    </row>
    <row r="17" spans="1:14">
      <c r="A17" s="17">
        <v>13.5</v>
      </c>
      <c r="B17" s="17">
        <v>14.5</v>
      </c>
      <c r="C17" s="17" t="s">
        <v>183</v>
      </c>
      <c r="D17" s="17">
        <v>112</v>
      </c>
      <c r="E17" s="17">
        <v>14</v>
      </c>
      <c r="G17" s="17" t="e">
        <f>'様式96_外来・在宅ベースアップ評価料（Ⅱ）'!$M$98-A17</f>
        <v>#VALUE!</v>
      </c>
      <c r="H17" s="17" t="e">
        <f>'様式96_外来・在宅ベースアップ評価料（Ⅱ）'!$M$98-B17</f>
        <v>#VALUE!</v>
      </c>
      <c r="I17" s="17" t="e">
        <f t="shared" si="1"/>
        <v>#VALUE!</v>
      </c>
      <c r="J17" s="17" t="e">
        <f>IF('様式96_外来・在宅ベースアップ評価料（Ⅱ）'!$M$98=B17,"",IF(I17&lt;=0,"該当",""))</f>
        <v>#VALUE!</v>
      </c>
      <c r="K17" s="17" t="str">
        <f>IF(B17&gt;'様式96_外来・在宅ベースアップ評価料（Ⅱ）'!$Z$98,"該当","")</f>
        <v>該当</v>
      </c>
      <c r="L17" s="17" t="s">
        <v>183</v>
      </c>
      <c r="M17" s="17" t="s">
        <v>184</v>
      </c>
      <c r="N17" s="17">
        <v>14</v>
      </c>
    </row>
    <row r="18" spans="1:14">
      <c r="A18" s="17">
        <v>14.5</v>
      </c>
      <c r="B18" s="17">
        <v>15.5</v>
      </c>
      <c r="C18" s="17" t="s">
        <v>185</v>
      </c>
      <c r="D18" s="17">
        <v>120</v>
      </c>
      <c r="E18" s="17">
        <v>15</v>
      </c>
      <c r="G18" s="17" t="e">
        <f>'様式96_外来・在宅ベースアップ評価料（Ⅱ）'!$M$98-A18</f>
        <v>#VALUE!</v>
      </c>
      <c r="H18" s="17" t="e">
        <f>'様式96_外来・在宅ベースアップ評価料（Ⅱ）'!$M$98-B18</f>
        <v>#VALUE!</v>
      </c>
      <c r="I18" s="17" t="e">
        <f t="shared" si="1"/>
        <v>#VALUE!</v>
      </c>
      <c r="J18" s="17" t="e">
        <f>IF('様式96_外来・在宅ベースアップ評価料（Ⅱ）'!$M$98=B18,"",IF(I18&lt;=0,"該当",""))</f>
        <v>#VALUE!</v>
      </c>
      <c r="K18" s="17" t="str">
        <f>IF(B18&gt;'様式96_外来・在宅ベースアップ評価料（Ⅱ）'!$Z$98,"該当","")</f>
        <v>該当</v>
      </c>
      <c r="L18" s="17" t="s">
        <v>185</v>
      </c>
      <c r="M18" s="17" t="s">
        <v>186</v>
      </c>
      <c r="N18" s="17">
        <v>15</v>
      </c>
    </row>
    <row r="19" spans="1:14">
      <c r="A19" s="17">
        <v>15.5</v>
      </c>
      <c r="B19" s="17">
        <v>16.5</v>
      </c>
      <c r="C19" s="17" t="s">
        <v>187</v>
      </c>
      <c r="D19" s="17">
        <v>128</v>
      </c>
      <c r="E19" s="17">
        <v>16</v>
      </c>
      <c r="G19" s="17" t="e">
        <f>'様式96_外来・在宅ベースアップ評価料（Ⅱ）'!$M$98-A19</f>
        <v>#VALUE!</v>
      </c>
      <c r="H19" s="17" t="e">
        <f>'様式96_外来・在宅ベースアップ評価料（Ⅱ）'!$M$98-B19</f>
        <v>#VALUE!</v>
      </c>
      <c r="I19" s="17" t="e">
        <f t="shared" si="1"/>
        <v>#VALUE!</v>
      </c>
      <c r="J19" s="17" t="e">
        <f>IF('様式96_外来・在宅ベースアップ評価料（Ⅱ）'!$M$98=B19,"",IF(I19&lt;=0,"該当",""))</f>
        <v>#VALUE!</v>
      </c>
      <c r="K19" s="17" t="str">
        <f>IF(B19&gt;'様式96_外来・在宅ベースアップ評価料（Ⅱ）'!$Z$98,"該当","")</f>
        <v>該当</v>
      </c>
      <c r="L19" s="17" t="s">
        <v>187</v>
      </c>
      <c r="M19" s="17" t="s">
        <v>188</v>
      </c>
      <c r="N19" s="17">
        <v>16</v>
      </c>
    </row>
    <row r="20" spans="1:14">
      <c r="A20" s="17">
        <v>16.5</v>
      </c>
      <c r="B20" s="17">
        <v>17.5</v>
      </c>
      <c r="C20" s="17" t="s">
        <v>189</v>
      </c>
      <c r="D20" s="17">
        <v>136</v>
      </c>
      <c r="E20" s="17">
        <v>17</v>
      </c>
      <c r="G20" s="17" t="e">
        <f>'様式96_外来・在宅ベースアップ評価料（Ⅱ）'!$M$98-A20</f>
        <v>#VALUE!</v>
      </c>
      <c r="H20" s="17" t="e">
        <f>'様式96_外来・在宅ベースアップ評価料（Ⅱ）'!$M$98-B20</f>
        <v>#VALUE!</v>
      </c>
      <c r="I20" s="17" t="e">
        <f t="shared" si="1"/>
        <v>#VALUE!</v>
      </c>
      <c r="J20" s="17" t="e">
        <f>IF('様式96_外来・在宅ベースアップ評価料（Ⅱ）'!$M$98=B20,"",IF(I20&lt;=0,"該当",""))</f>
        <v>#VALUE!</v>
      </c>
      <c r="K20" s="17" t="str">
        <f>IF(B20&gt;'様式96_外来・在宅ベースアップ評価料（Ⅱ）'!$Z$98,"該当","")</f>
        <v>該当</v>
      </c>
      <c r="L20" s="17" t="s">
        <v>189</v>
      </c>
      <c r="M20" s="17" t="s">
        <v>190</v>
      </c>
      <c r="N20" s="17">
        <v>17</v>
      </c>
    </row>
    <row r="21" spans="1:14">
      <c r="A21" s="17">
        <v>17.5</v>
      </c>
      <c r="B21" s="17">
        <v>18.5</v>
      </c>
      <c r="C21" s="17" t="s">
        <v>191</v>
      </c>
      <c r="D21" s="17">
        <v>144</v>
      </c>
      <c r="E21" s="17">
        <v>18</v>
      </c>
      <c r="G21" s="17" t="e">
        <f>'様式96_外来・在宅ベースアップ評価料（Ⅱ）'!$M$98-A21</f>
        <v>#VALUE!</v>
      </c>
      <c r="H21" s="17" t="e">
        <f>'様式96_外来・在宅ベースアップ評価料（Ⅱ）'!$M$98-B21</f>
        <v>#VALUE!</v>
      </c>
      <c r="I21" s="17" t="e">
        <f t="shared" si="1"/>
        <v>#VALUE!</v>
      </c>
      <c r="J21" s="17" t="e">
        <f>IF('様式96_外来・在宅ベースアップ評価料（Ⅱ）'!$M$98=B21,"",IF(I21&lt;=0,"該当",""))</f>
        <v>#VALUE!</v>
      </c>
      <c r="K21" s="17" t="str">
        <f>IF(B21&gt;'様式96_外来・在宅ベースアップ評価料（Ⅱ）'!$Z$98,"該当","")</f>
        <v>該当</v>
      </c>
      <c r="L21" s="17" t="s">
        <v>191</v>
      </c>
      <c r="M21" s="17" t="s">
        <v>192</v>
      </c>
      <c r="N21" s="17">
        <v>18</v>
      </c>
    </row>
    <row r="22" spans="1:14">
      <c r="A22" s="17">
        <v>18.5</v>
      </c>
      <c r="B22" s="17">
        <v>19.5</v>
      </c>
      <c r="C22" s="17" t="s">
        <v>193</v>
      </c>
      <c r="D22" s="17">
        <v>152</v>
      </c>
      <c r="E22" s="17">
        <v>19</v>
      </c>
      <c r="G22" s="17" t="e">
        <f>'様式96_外来・在宅ベースアップ評価料（Ⅱ）'!$M$98-A22</f>
        <v>#VALUE!</v>
      </c>
      <c r="H22" s="17" t="e">
        <f>'様式96_外来・在宅ベースアップ評価料（Ⅱ）'!$M$98-B22</f>
        <v>#VALUE!</v>
      </c>
      <c r="I22" s="17" t="e">
        <f t="shared" si="1"/>
        <v>#VALUE!</v>
      </c>
      <c r="J22" s="17" t="e">
        <f>IF('様式96_外来・在宅ベースアップ評価料（Ⅱ）'!$M$98=B22,"",IF(I22&lt;=0,"該当",""))</f>
        <v>#VALUE!</v>
      </c>
      <c r="K22" s="17" t="str">
        <f>IF(B22&gt;'様式96_外来・在宅ベースアップ評価料（Ⅱ）'!$Z$98,"該当","")</f>
        <v>該当</v>
      </c>
      <c r="L22" s="17" t="s">
        <v>193</v>
      </c>
      <c r="M22" s="17" t="s">
        <v>194</v>
      </c>
      <c r="N22" s="17">
        <v>19</v>
      </c>
    </row>
    <row r="23" spans="1:14">
      <c r="A23" s="17">
        <v>19.5</v>
      </c>
      <c r="B23" s="17">
        <v>20.5</v>
      </c>
      <c r="C23" s="17" t="s">
        <v>195</v>
      </c>
      <c r="D23" s="17">
        <v>160</v>
      </c>
      <c r="E23" s="17">
        <v>20</v>
      </c>
      <c r="G23" s="17" t="e">
        <f>'様式96_外来・在宅ベースアップ評価料（Ⅱ）'!$M$98-A23</f>
        <v>#VALUE!</v>
      </c>
      <c r="H23" s="17" t="e">
        <f>'様式96_外来・在宅ベースアップ評価料（Ⅱ）'!$M$98-B23</f>
        <v>#VALUE!</v>
      </c>
      <c r="I23" s="17" t="e">
        <f t="shared" si="1"/>
        <v>#VALUE!</v>
      </c>
      <c r="J23" s="17" t="e">
        <f>IF('様式96_外来・在宅ベースアップ評価料（Ⅱ）'!$M$98=B23,"",IF(I23&lt;=0,"該当",""))</f>
        <v>#VALUE!</v>
      </c>
      <c r="K23" s="17" t="str">
        <f>IF(B23&gt;'様式96_外来・在宅ベースアップ評価料（Ⅱ）'!$Z$98,"該当","")</f>
        <v>該当</v>
      </c>
      <c r="L23" s="17" t="s">
        <v>195</v>
      </c>
      <c r="M23" s="17" t="s">
        <v>196</v>
      </c>
      <c r="N23" s="17">
        <v>20</v>
      </c>
    </row>
    <row r="24" spans="1:14">
      <c r="A24" s="17">
        <v>20.5</v>
      </c>
      <c r="B24" s="17">
        <v>21.5</v>
      </c>
      <c r="C24" s="17" t="s">
        <v>197</v>
      </c>
      <c r="D24" s="17">
        <v>168</v>
      </c>
      <c r="E24" s="17">
        <v>21</v>
      </c>
      <c r="G24" s="17" t="e">
        <f>'様式96_外来・在宅ベースアップ評価料（Ⅱ）'!$M$98-A24</f>
        <v>#VALUE!</v>
      </c>
      <c r="H24" s="17" t="e">
        <f>'様式96_外来・在宅ベースアップ評価料（Ⅱ）'!$M$98-B24</f>
        <v>#VALUE!</v>
      </c>
      <c r="I24" s="17" t="e">
        <f t="shared" si="1"/>
        <v>#VALUE!</v>
      </c>
      <c r="J24" s="17" t="e">
        <f>IF('様式96_外来・在宅ベースアップ評価料（Ⅱ）'!$M$98=B24,"",IF(I24&lt;=0,"該当",""))</f>
        <v>#VALUE!</v>
      </c>
      <c r="K24" s="17" t="str">
        <f>IF(B24&gt;'様式96_外来・在宅ベースアップ評価料（Ⅱ）'!$Z$98,"該当","")</f>
        <v>該当</v>
      </c>
      <c r="L24" s="17" t="s">
        <v>197</v>
      </c>
      <c r="M24" s="17" t="s">
        <v>198</v>
      </c>
      <c r="N24" s="17">
        <v>21</v>
      </c>
    </row>
    <row r="25" spans="1:14">
      <c r="A25" s="17">
        <v>21.5</v>
      </c>
      <c r="B25" s="17">
        <v>22.5</v>
      </c>
      <c r="C25" s="17" t="s">
        <v>199</v>
      </c>
      <c r="D25" s="17">
        <v>176</v>
      </c>
      <c r="E25" s="17">
        <v>22</v>
      </c>
      <c r="G25" s="17" t="e">
        <f>'様式96_外来・在宅ベースアップ評価料（Ⅱ）'!$M$98-A25</f>
        <v>#VALUE!</v>
      </c>
      <c r="H25" s="17" t="e">
        <f>'様式96_外来・在宅ベースアップ評価料（Ⅱ）'!$M$98-B25</f>
        <v>#VALUE!</v>
      </c>
      <c r="I25" s="17" t="e">
        <f t="shared" si="1"/>
        <v>#VALUE!</v>
      </c>
      <c r="J25" s="17" t="e">
        <f>IF('様式96_外来・在宅ベースアップ評価料（Ⅱ）'!$M$98=B25,"",IF(I25&lt;=0,"該当",""))</f>
        <v>#VALUE!</v>
      </c>
      <c r="K25" s="17" t="str">
        <f>IF(B25&gt;'様式96_外来・在宅ベースアップ評価料（Ⅱ）'!$Z$98,"該当","")</f>
        <v>該当</v>
      </c>
      <c r="L25" s="17" t="s">
        <v>199</v>
      </c>
      <c r="M25" s="17" t="s">
        <v>200</v>
      </c>
      <c r="N25" s="17">
        <v>22</v>
      </c>
    </row>
    <row r="26" spans="1:14">
      <c r="A26" s="17">
        <v>22.5</v>
      </c>
      <c r="B26" s="17">
        <v>23.5</v>
      </c>
      <c r="C26" s="17" t="s">
        <v>201</v>
      </c>
      <c r="D26" s="17">
        <v>184</v>
      </c>
      <c r="E26" s="17">
        <v>23</v>
      </c>
      <c r="G26" s="17" t="e">
        <f>'様式96_外来・在宅ベースアップ評価料（Ⅱ）'!$M$98-A26</f>
        <v>#VALUE!</v>
      </c>
      <c r="H26" s="17" t="e">
        <f>'様式96_外来・在宅ベースアップ評価料（Ⅱ）'!$M$98-B26</f>
        <v>#VALUE!</v>
      </c>
      <c r="I26" s="17" t="e">
        <f t="shared" si="1"/>
        <v>#VALUE!</v>
      </c>
      <c r="J26" s="17" t="e">
        <f>IF('様式96_外来・在宅ベースアップ評価料（Ⅱ）'!$M$98=B26,"",IF(I26&lt;=0,"該当",""))</f>
        <v>#VALUE!</v>
      </c>
      <c r="K26" s="17" t="str">
        <f>IF(B26&gt;'様式96_外来・在宅ベースアップ評価料（Ⅱ）'!$Z$98,"該当","")</f>
        <v>該当</v>
      </c>
      <c r="L26" s="17" t="s">
        <v>201</v>
      </c>
      <c r="M26" s="17" t="s">
        <v>202</v>
      </c>
      <c r="N26" s="17">
        <v>23</v>
      </c>
    </row>
    <row r="27" spans="1:14">
      <c r="A27" s="17">
        <v>23.5</v>
      </c>
      <c r="C27" s="17" t="s">
        <v>203</v>
      </c>
      <c r="D27" s="17">
        <v>192</v>
      </c>
      <c r="E27" s="17">
        <v>24</v>
      </c>
      <c r="G27" s="17" t="e">
        <f>'様式96_外来・在宅ベースアップ評価料（Ⅱ）'!$M$98-A27</f>
        <v>#VALUE!</v>
      </c>
      <c r="H27" s="17" t="e">
        <f>'様式96_外来・在宅ベースアップ評価料（Ⅱ）'!$M$98-B27</f>
        <v>#VALUE!</v>
      </c>
      <c r="I27" s="17" t="e">
        <f t="shared" si="1"/>
        <v>#VALUE!</v>
      </c>
      <c r="J27" s="47" t="s">
        <v>384</v>
      </c>
      <c r="K27" s="47" t="s">
        <v>384</v>
      </c>
      <c r="L27" s="17" t="s">
        <v>203</v>
      </c>
      <c r="M27" s="17" t="s">
        <v>204</v>
      </c>
      <c r="N27" s="17">
        <v>24</v>
      </c>
    </row>
    <row r="28" spans="1:14">
      <c r="C28" s="17" t="s">
        <v>385</v>
      </c>
      <c r="D28" s="17" t="s">
        <v>386</v>
      </c>
      <c r="E28" s="17" t="s">
        <v>386</v>
      </c>
      <c r="J28" s="48"/>
    </row>
    <row r="29" spans="1:14">
      <c r="J29" s="48"/>
    </row>
    <row r="30" spans="1:14">
      <c r="J30" s="48"/>
    </row>
    <row r="31" spans="1:14">
      <c r="A31" s="658" t="s">
        <v>372</v>
      </c>
      <c r="B31" s="658"/>
      <c r="C31" s="658" t="s">
        <v>387</v>
      </c>
      <c r="D31" s="658" t="s">
        <v>374</v>
      </c>
      <c r="E31" s="658" t="s">
        <v>375</v>
      </c>
    </row>
    <row r="32" spans="1:14">
      <c r="A32" s="20" t="s">
        <v>376</v>
      </c>
      <c r="B32" s="20" t="s">
        <v>377</v>
      </c>
      <c r="C32" s="658"/>
      <c r="D32" s="658"/>
      <c r="E32" s="658"/>
    </row>
    <row r="33" spans="1:5">
      <c r="B33" s="17">
        <v>1.5</v>
      </c>
      <c r="C33" s="17" t="s">
        <v>380</v>
      </c>
      <c r="D33" s="17">
        <v>8</v>
      </c>
      <c r="E33" s="17">
        <v>1</v>
      </c>
    </row>
    <row r="34" spans="1:5">
      <c r="A34" s="17">
        <v>1.5</v>
      </c>
      <c r="B34" s="17">
        <v>2.5</v>
      </c>
      <c r="C34" s="17" t="s">
        <v>381</v>
      </c>
      <c r="D34" s="17">
        <v>16</v>
      </c>
      <c r="E34" s="17">
        <v>2</v>
      </c>
    </row>
    <row r="35" spans="1:5">
      <c r="A35" s="17">
        <v>2.5</v>
      </c>
      <c r="B35" s="17">
        <v>3.5</v>
      </c>
      <c r="C35" s="17" t="s">
        <v>161</v>
      </c>
      <c r="D35" s="17">
        <v>24</v>
      </c>
      <c r="E35" s="17">
        <v>3</v>
      </c>
    </row>
    <row r="36" spans="1:5">
      <c r="A36" s="17">
        <v>3.5</v>
      </c>
      <c r="B36" s="17">
        <v>4.5</v>
      </c>
      <c r="C36" s="17" t="s">
        <v>163</v>
      </c>
      <c r="D36" s="17">
        <v>32</v>
      </c>
      <c r="E36" s="17">
        <v>4</v>
      </c>
    </row>
    <row r="37" spans="1:5">
      <c r="A37" s="17">
        <v>4.5</v>
      </c>
      <c r="B37" s="17">
        <v>5.5</v>
      </c>
      <c r="C37" s="17" t="s">
        <v>165</v>
      </c>
      <c r="D37" s="17">
        <v>40</v>
      </c>
      <c r="E37" s="17">
        <v>5</v>
      </c>
    </row>
    <row r="38" spans="1:5">
      <c r="A38" s="17">
        <v>5.5</v>
      </c>
      <c r="B38" s="17">
        <v>6.5</v>
      </c>
      <c r="C38" s="17" t="s">
        <v>167</v>
      </c>
      <c r="D38" s="17">
        <v>48</v>
      </c>
      <c r="E38" s="17">
        <v>6</v>
      </c>
    </row>
    <row r="39" spans="1:5">
      <c r="A39" s="17">
        <v>6.5</v>
      </c>
      <c r="B39" s="17">
        <v>7.5</v>
      </c>
      <c r="C39" s="17" t="s">
        <v>169</v>
      </c>
      <c r="D39" s="17">
        <v>56</v>
      </c>
      <c r="E39" s="17">
        <v>7</v>
      </c>
    </row>
    <row r="40" spans="1:5">
      <c r="A40" s="17">
        <v>7.5</v>
      </c>
      <c r="B40" s="17">
        <v>8.5</v>
      </c>
      <c r="C40" s="17" t="s">
        <v>171</v>
      </c>
      <c r="D40" s="17">
        <v>64</v>
      </c>
      <c r="E40" s="17">
        <v>8</v>
      </c>
    </row>
    <row r="41" spans="1:5">
      <c r="C41" s="17" t="s">
        <v>383</v>
      </c>
      <c r="D41" s="17">
        <v>72</v>
      </c>
      <c r="E41" s="17">
        <v>9</v>
      </c>
    </row>
    <row r="42" spans="1:5">
      <c r="C42" s="17" t="s">
        <v>175</v>
      </c>
      <c r="D42" s="17">
        <v>80</v>
      </c>
      <c r="E42" s="17">
        <v>10</v>
      </c>
    </row>
    <row r="43" spans="1:5">
      <c r="C43" s="17" t="s">
        <v>177</v>
      </c>
      <c r="D43" s="17">
        <v>88</v>
      </c>
      <c r="E43" s="17">
        <v>11</v>
      </c>
    </row>
    <row r="44" spans="1:5">
      <c r="C44" s="17" t="s">
        <v>179</v>
      </c>
      <c r="D44" s="17">
        <v>96</v>
      </c>
      <c r="E44" s="17">
        <v>12</v>
      </c>
    </row>
    <row r="45" spans="1:5">
      <c r="C45" s="17" t="s">
        <v>182</v>
      </c>
      <c r="D45" s="17">
        <v>104</v>
      </c>
      <c r="E45" s="17">
        <v>13</v>
      </c>
    </row>
    <row r="46" spans="1:5">
      <c r="C46" s="17" t="s">
        <v>184</v>
      </c>
      <c r="D46" s="17">
        <v>112</v>
      </c>
      <c r="E46" s="17">
        <v>14</v>
      </c>
    </row>
    <row r="47" spans="1:5">
      <c r="C47" s="17" t="s">
        <v>186</v>
      </c>
      <c r="D47" s="17">
        <v>120</v>
      </c>
      <c r="E47" s="17">
        <v>15</v>
      </c>
    </row>
    <row r="48" spans="1:5">
      <c r="C48" s="17" t="s">
        <v>188</v>
      </c>
      <c r="D48" s="17">
        <v>128</v>
      </c>
      <c r="E48" s="17">
        <v>16</v>
      </c>
    </row>
    <row r="49" spans="3:5">
      <c r="C49" s="17" t="s">
        <v>190</v>
      </c>
      <c r="D49" s="17">
        <v>136</v>
      </c>
      <c r="E49" s="17">
        <v>17</v>
      </c>
    </row>
    <row r="50" spans="3:5">
      <c r="C50" s="17" t="s">
        <v>192</v>
      </c>
      <c r="D50" s="17">
        <v>144</v>
      </c>
      <c r="E50" s="17">
        <v>18</v>
      </c>
    </row>
    <row r="51" spans="3:5">
      <c r="C51" s="17" t="s">
        <v>194</v>
      </c>
      <c r="D51" s="17">
        <v>152</v>
      </c>
      <c r="E51" s="17">
        <v>19</v>
      </c>
    </row>
    <row r="52" spans="3:5">
      <c r="C52" s="17" t="s">
        <v>196</v>
      </c>
      <c r="D52" s="17">
        <v>160</v>
      </c>
      <c r="E52" s="17">
        <v>20</v>
      </c>
    </row>
    <row r="53" spans="3:5">
      <c r="C53" s="17" t="s">
        <v>198</v>
      </c>
      <c r="D53" s="17">
        <v>168</v>
      </c>
      <c r="E53" s="17">
        <v>21</v>
      </c>
    </row>
    <row r="54" spans="3:5">
      <c r="C54" s="17" t="s">
        <v>200</v>
      </c>
      <c r="D54" s="17">
        <v>176</v>
      </c>
      <c r="E54" s="17">
        <v>22</v>
      </c>
    </row>
    <row r="55" spans="3:5">
      <c r="C55" s="17" t="s">
        <v>202</v>
      </c>
      <c r="D55" s="17">
        <v>184</v>
      </c>
      <c r="E55" s="17">
        <v>23</v>
      </c>
    </row>
    <row r="56" spans="3:5">
      <c r="C56" s="17" t="s">
        <v>204</v>
      </c>
      <c r="D56" s="17">
        <v>192</v>
      </c>
      <c r="E56" s="17">
        <v>24</v>
      </c>
    </row>
    <row r="171" spans="1:2">
      <c r="A171" s="19"/>
      <c r="B171" s="19"/>
    </row>
    <row r="172" spans="1:2">
      <c r="A172" s="19"/>
      <c r="B172" s="19"/>
    </row>
    <row r="173" spans="1:2">
      <c r="A173" s="19"/>
      <c r="B173" s="19"/>
    </row>
    <row r="174" spans="1:2">
      <c r="A174" s="19"/>
      <c r="B174" s="19"/>
    </row>
    <row r="175" spans="1:2">
      <c r="A175" s="19"/>
      <c r="B175" s="19"/>
    </row>
    <row r="176" spans="1:2">
      <c r="A176" s="19"/>
      <c r="B176" s="19"/>
    </row>
    <row r="177" spans="1:8">
      <c r="A177" s="19"/>
      <c r="B177" s="19"/>
    </row>
    <row r="178" spans="1:8">
      <c r="A178" s="19"/>
      <c r="B178" s="19"/>
    </row>
    <row r="179" spans="1:8">
      <c r="A179" s="19"/>
      <c r="B179" s="19"/>
    </row>
    <row r="180" spans="1:8">
      <c r="A180" s="19"/>
      <c r="B180" s="19"/>
    </row>
    <row r="181" spans="1:8">
      <c r="A181" s="19"/>
      <c r="B181" s="19"/>
    </row>
    <row r="182" spans="1:8">
      <c r="A182" s="19"/>
      <c r="B182" s="19"/>
    </row>
    <row r="183" spans="1:8">
      <c r="A183" s="19"/>
      <c r="B183" s="19"/>
    </row>
    <row r="184" spans="1:8">
      <c r="A184" s="19"/>
      <c r="H184" s="18"/>
    </row>
  </sheetData>
  <mergeCells count="8">
    <mergeCell ref="A2:B2"/>
    <mergeCell ref="C2:C3"/>
    <mergeCell ref="D2:D3"/>
    <mergeCell ref="E2:E3"/>
    <mergeCell ref="A31:B31"/>
    <mergeCell ref="C31:C32"/>
    <mergeCell ref="D31:D32"/>
    <mergeCell ref="E31:E3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A744A-7C61-4ED7-A9D2-FA8C56105BD9}">
  <sheetPr codeName="Sheet15"/>
  <dimension ref="A1:K25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658" t="s">
        <v>372</v>
      </c>
      <c r="B2" s="658"/>
      <c r="C2" s="658" t="s">
        <v>388</v>
      </c>
      <c r="D2" s="658" t="s">
        <v>389</v>
      </c>
    </row>
    <row r="3" spans="1:11">
      <c r="A3" s="20" t="s">
        <v>376</v>
      </c>
      <c r="B3" s="20" t="s">
        <v>377</v>
      </c>
      <c r="C3" s="658"/>
      <c r="D3" s="658"/>
      <c r="I3" s="17" t="s">
        <v>378</v>
      </c>
      <c r="J3" s="17" t="s">
        <v>379</v>
      </c>
    </row>
    <row r="4" spans="1:11">
      <c r="B4" s="17">
        <v>1.5</v>
      </c>
      <c r="C4" s="17" t="s">
        <v>390</v>
      </c>
      <c r="D4" s="17">
        <v>1</v>
      </c>
      <c r="F4" s="161" t="e">
        <f>新様式97_看護職員処遇改善評価料・入院ベースアップ評価料!$M$117-A4</f>
        <v>#VALUE!</v>
      </c>
      <c r="G4" s="161" t="e">
        <f>新様式97_看護職員処遇改善評価料・入院ベースアップ評価料!$M$117-B4</f>
        <v>#VALUE!</v>
      </c>
      <c r="H4" s="17" t="e">
        <f>F4*G4</f>
        <v>#VALUE!</v>
      </c>
      <c r="I4" s="17" t="e">
        <f>IF(新様式97_看護職員処遇改善評価料・入院ベースアップ評価料!$M$117=B4,"",IF(H4&lt;=0,"該当",""))</f>
        <v>#VALUE!</v>
      </c>
      <c r="J4" s="17" t="e">
        <f>IF(B4&gt;#REF!,"該当","")</f>
        <v>#REF!</v>
      </c>
      <c r="K4" s="17" t="s">
        <v>390</v>
      </c>
    </row>
    <row r="5" spans="1:11">
      <c r="A5" s="17">
        <v>1.5</v>
      </c>
      <c r="B5" s="17">
        <v>2.5</v>
      </c>
      <c r="C5" s="17" t="s">
        <v>391</v>
      </c>
      <c r="D5" s="17">
        <v>2</v>
      </c>
      <c r="F5" s="161" t="e">
        <f>新様式97_看護職員処遇改善評価料・入院ベースアップ評価料!$M$117-A5</f>
        <v>#VALUE!</v>
      </c>
      <c r="G5" s="161" t="e">
        <f>新様式97_看護職員処遇改善評価料・入院ベースアップ評価料!$M$117-B5</f>
        <v>#VALUE!</v>
      </c>
      <c r="H5" s="17" t="e">
        <f t="shared" ref="H5:H68" si="0">F5*G5</f>
        <v>#VALUE!</v>
      </c>
      <c r="I5" s="17" t="e">
        <f>IF(新様式97_看護職員処遇改善評価料・入院ベースアップ評価料!$M$117=B5,"",IF(H5&lt;=0,"該当",""))</f>
        <v>#VALUE!</v>
      </c>
      <c r="J5" s="17" t="e">
        <f>IF(AND(A5&lt;=#REF!,#REF!&lt;'リスト（入院R8）'!B5),"該当","")</f>
        <v>#REF!</v>
      </c>
      <c r="K5" s="17" t="s">
        <v>391</v>
      </c>
    </row>
    <row r="6" spans="1:11">
      <c r="A6" s="17">
        <v>2.5</v>
      </c>
      <c r="B6" s="17">
        <v>3.5</v>
      </c>
      <c r="C6" s="17" t="s">
        <v>392</v>
      </c>
      <c r="D6" s="17">
        <v>3</v>
      </c>
      <c r="F6" s="161" t="e">
        <f>新様式97_看護職員処遇改善評価料・入院ベースアップ評価料!$M$117-A6</f>
        <v>#VALUE!</v>
      </c>
      <c r="G6" s="161" t="e">
        <f>新様式97_看護職員処遇改善評価料・入院ベースアップ評価料!$M$117-B6</f>
        <v>#VALUE!</v>
      </c>
      <c r="H6" s="17" t="e">
        <f t="shared" si="0"/>
        <v>#VALUE!</v>
      </c>
      <c r="I6" s="17" t="e">
        <f>IF(新様式97_看護職員処遇改善評価料・入院ベースアップ評価料!$M$117=B6,"",IF(H6&lt;=0,"該当",""))</f>
        <v>#VALUE!</v>
      </c>
      <c r="J6" s="17" t="e">
        <f>IF(AND(A6&lt;=#REF!,#REF!&lt;'リスト（入院R8）'!B6),"該当","")</f>
        <v>#REF!</v>
      </c>
      <c r="K6" s="17" t="s">
        <v>392</v>
      </c>
    </row>
    <row r="7" spans="1:11">
      <c r="A7" s="17">
        <v>3.5</v>
      </c>
      <c r="B7" s="17">
        <v>4.5</v>
      </c>
      <c r="C7" s="17" t="s">
        <v>393</v>
      </c>
      <c r="D7" s="17">
        <v>4</v>
      </c>
      <c r="F7" s="161" t="e">
        <f>新様式97_看護職員処遇改善評価料・入院ベースアップ評価料!$M$117-A7</f>
        <v>#VALUE!</v>
      </c>
      <c r="G7" s="161" t="e">
        <f>新様式97_看護職員処遇改善評価料・入院ベースアップ評価料!$M$117-B7</f>
        <v>#VALUE!</v>
      </c>
      <c r="H7" s="17" t="e">
        <f t="shared" si="0"/>
        <v>#VALUE!</v>
      </c>
      <c r="I7" s="17" t="e">
        <f>IF(新様式97_看護職員処遇改善評価料・入院ベースアップ評価料!$M$117=B7,"",IF(H7&lt;=0,"該当",""))</f>
        <v>#VALUE!</v>
      </c>
      <c r="J7" s="17" t="e">
        <f>IF(AND(A7&lt;=#REF!,#REF!&lt;'リスト（入院R8）'!B7),"該当","")</f>
        <v>#REF!</v>
      </c>
      <c r="K7" s="17" t="s">
        <v>393</v>
      </c>
    </row>
    <row r="8" spans="1:11">
      <c r="A8" s="17">
        <v>4.5</v>
      </c>
      <c r="B8" s="17">
        <v>5.5</v>
      </c>
      <c r="C8" s="17" t="s">
        <v>394</v>
      </c>
      <c r="D8" s="17">
        <v>5</v>
      </c>
      <c r="F8" s="161" t="e">
        <f>新様式97_看護職員処遇改善評価料・入院ベースアップ評価料!$M$117-A8</f>
        <v>#VALUE!</v>
      </c>
      <c r="G8" s="161" t="e">
        <f>新様式97_看護職員処遇改善評価料・入院ベースアップ評価料!$M$117-B8</f>
        <v>#VALUE!</v>
      </c>
      <c r="H8" s="17" t="e">
        <f t="shared" si="0"/>
        <v>#VALUE!</v>
      </c>
      <c r="I8" s="17" t="e">
        <f>IF(新様式97_看護職員処遇改善評価料・入院ベースアップ評価料!$M$117=B8,"",IF(H8&lt;=0,"該当",""))</f>
        <v>#VALUE!</v>
      </c>
      <c r="J8" s="17" t="e">
        <f>IF(AND(A8&lt;=#REF!,#REF!&lt;'リスト（入院R8）'!B8),"該当","")</f>
        <v>#REF!</v>
      </c>
      <c r="K8" s="17" t="s">
        <v>394</v>
      </c>
    </row>
    <row r="9" spans="1:11">
      <c r="A9" s="17">
        <v>5.5</v>
      </c>
      <c r="B9" s="17">
        <v>6.5</v>
      </c>
      <c r="C9" s="17" t="s">
        <v>395</v>
      </c>
      <c r="D9" s="17">
        <v>6</v>
      </c>
      <c r="F9" s="161" t="e">
        <f>新様式97_看護職員処遇改善評価料・入院ベースアップ評価料!$M$117-A9</f>
        <v>#VALUE!</v>
      </c>
      <c r="G9" s="161" t="e">
        <f>新様式97_看護職員処遇改善評価料・入院ベースアップ評価料!$M$117-B9</f>
        <v>#VALUE!</v>
      </c>
      <c r="H9" s="17" t="e">
        <f t="shared" si="0"/>
        <v>#VALUE!</v>
      </c>
      <c r="I9" s="17" t="e">
        <f>IF(新様式97_看護職員処遇改善評価料・入院ベースアップ評価料!$M$117=B9,"",IF(H9&lt;=0,"該当",""))</f>
        <v>#VALUE!</v>
      </c>
      <c r="J9" s="17" t="e">
        <f>IF(AND(A9&lt;=#REF!,#REF!&lt;'リスト（入院R8）'!B9),"該当","")</f>
        <v>#REF!</v>
      </c>
      <c r="K9" s="17" t="s">
        <v>395</v>
      </c>
    </row>
    <row r="10" spans="1:11">
      <c r="A10" s="17">
        <v>6.5</v>
      </c>
      <c r="B10" s="17">
        <v>7.5</v>
      </c>
      <c r="C10" s="17" t="s">
        <v>396</v>
      </c>
      <c r="D10" s="17">
        <v>7</v>
      </c>
      <c r="F10" s="161" t="e">
        <f>新様式97_看護職員処遇改善評価料・入院ベースアップ評価料!$M$117-A10</f>
        <v>#VALUE!</v>
      </c>
      <c r="G10" s="161" t="e">
        <f>新様式97_看護職員処遇改善評価料・入院ベースアップ評価料!$M$117-B10</f>
        <v>#VALUE!</v>
      </c>
      <c r="H10" s="17" t="e">
        <f t="shared" si="0"/>
        <v>#VALUE!</v>
      </c>
      <c r="I10" s="17" t="e">
        <f>IF(新様式97_看護職員処遇改善評価料・入院ベースアップ評価料!$M$117=B10,"",IF(H10&lt;=0,"該当",""))</f>
        <v>#VALUE!</v>
      </c>
      <c r="J10" s="17" t="e">
        <f>IF(AND(A10&lt;=#REF!,#REF!&lt;'リスト（入院R8）'!B10),"該当","")</f>
        <v>#REF!</v>
      </c>
      <c r="K10" s="17" t="s">
        <v>396</v>
      </c>
    </row>
    <row r="11" spans="1:11">
      <c r="A11" s="17">
        <v>7.5</v>
      </c>
      <c r="B11" s="17">
        <v>8.5</v>
      </c>
      <c r="C11" s="17" t="s">
        <v>397</v>
      </c>
      <c r="D11" s="17">
        <v>8</v>
      </c>
      <c r="F11" s="161" t="e">
        <f>新様式97_看護職員処遇改善評価料・入院ベースアップ評価料!$M$117-A11</f>
        <v>#VALUE!</v>
      </c>
      <c r="G11" s="161" t="e">
        <f>新様式97_看護職員処遇改善評価料・入院ベースアップ評価料!$M$117-B11</f>
        <v>#VALUE!</v>
      </c>
      <c r="H11" s="17" t="e">
        <f t="shared" si="0"/>
        <v>#VALUE!</v>
      </c>
      <c r="I11" s="17" t="e">
        <f>IF(新様式97_看護職員処遇改善評価料・入院ベースアップ評価料!$M$117=B11,"",IF(H11&lt;=0,"該当",""))</f>
        <v>#VALUE!</v>
      </c>
      <c r="J11" s="17" t="e">
        <f>IF(AND(A11&lt;=#REF!,#REF!&lt;'リスト（入院R8）'!B11),"該当","")</f>
        <v>#REF!</v>
      </c>
      <c r="K11" s="17" t="s">
        <v>397</v>
      </c>
    </row>
    <row r="12" spans="1:11">
      <c r="A12" s="17">
        <v>8.5</v>
      </c>
      <c r="B12" s="17">
        <v>9.5</v>
      </c>
      <c r="C12" s="17" t="s">
        <v>398</v>
      </c>
      <c r="D12" s="17">
        <v>9</v>
      </c>
      <c r="F12" s="161" t="e">
        <f>新様式97_看護職員処遇改善評価料・入院ベースアップ評価料!$M$117-A12</f>
        <v>#VALUE!</v>
      </c>
      <c r="G12" s="161" t="e">
        <f>新様式97_看護職員処遇改善評価料・入院ベースアップ評価料!$M$117-B12</f>
        <v>#VALUE!</v>
      </c>
      <c r="H12" s="17" t="e">
        <f t="shared" si="0"/>
        <v>#VALUE!</v>
      </c>
      <c r="I12" s="17" t="e">
        <f>IF(新様式97_看護職員処遇改善評価料・入院ベースアップ評価料!$M$117=B12,"",IF(H12&lt;=0,"該当",""))</f>
        <v>#VALUE!</v>
      </c>
      <c r="J12" s="17" t="e">
        <f>IF(AND(A12&lt;=#REF!,#REF!&lt;'リスト（入院R8）'!B12),"該当","")</f>
        <v>#REF!</v>
      </c>
      <c r="K12" s="17" t="s">
        <v>398</v>
      </c>
    </row>
    <row r="13" spans="1:11">
      <c r="A13" s="17">
        <v>9.5</v>
      </c>
      <c r="B13" s="17">
        <v>10.5</v>
      </c>
      <c r="C13" s="17" t="s">
        <v>399</v>
      </c>
      <c r="D13" s="17">
        <v>10</v>
      </c>
      <c r="F13" s="161" t="e">
        <f>新様式97_看護職員処遇改善評価料・入院ベースアップ評価料!$M$117-A13</f>
        <v>#VALUE!</v>
      </c>
      <c r="G13" s="161" t="e">
        <f>新様式97_看護職員処遇改善評価料・入院ベースアップ評価料!$M$117-B13</f>
        <v>#VALUE!</v>
      </c>
      <c r="H13" s="17" t="e">
        <f t="shared" si="0"/>
        <v>#VALUE!</v>
      </c>
      <c r="I13" s="17" t="e">
        <f>IF(新様式97_看護職員処遇改善評価料・入院ベースアップ評価料!$M$117=B13,"",IF(H13&lt;=0,"該当",""))</f>
        <v>#VALUE!</v>
      </c>
      <c r="J13" s="17" t="e">
        <f>IF(AND(A13&lt;=#REF!,#REF!&lt;'リスト（入院R8）'!B13),"該当","")</f>
        <v>#REF!</v>
      </c>
      <c r="K13" s="17" t="s">
        <v>399</v>
      </c>
    </row>
    <row r="14" spans="1:11">
      <c r="A14" s="17">
        <v>10.5</v>
      </c>
      <c r="B14" s="17">
        <v>11.5</v>
      </c>
      <c r="C14" s="17" t="s">
        <v>400</v>
      </c>
      <c r="D14" s="17">
        <v>11</v>
      </c>
      <c r="F14" s="161" t="e">
        <f>新様式97_看護職員処遇改善評価料・入院ベースアップ評価料!$M$117-A14</f>
        <v>#VALUE!</v>
      </c>
      <c r="G14" s="161" t="e">
        <f>新様式97_看護職員処遇改善評価料・入院ベースアップ評価料!$M$117-B14</f>
        <v>#VALUE!</v>
      </c>
      <c r="H14" s="17" t="e">
        <f t="shared" si="0"/>
        <v>#VALUE!</v>
      </c>
      <c r="I14" s="17" t="e">
        <f>IF(新様式97_看護職員処遇改善評価料・入院ベースアップ評価料!$M$117=B14,"",IF(H14&lt;=0,"該当",""))</f>
        <v>#VALUE!</v>
      </c>
      <c r="J14" s="17" t="e">
        <f>IF(AND(A14&lt;=#REF!,#REF!&lt;'リスト（入院R8）'!B14),"該当","")</f>
        <v>#REF!</v>
      </c>
      <c r="K14" s="17" t="s">
        <v>400</v>
      </c>
    </row>
    <row r="15" spans="1:11">
      <c r="A15" s="17">
        <v>11.5</v>
      </c>
      <c r="B15" s="17">
        <v>12.5</v>
      </c>
      <c r="C15" s="17" t="s">
        <v>401</v>
      </c>
      <c r="D15" s="17">
        <v>12</v>
      </c>
      <c r="F15" s="161" t="e">
        <f>新様式97_看護職員処遇改善評価料・入院ベースアップ評価料!$M$117-A15</f>
        <v>#VALUE!</v>
      </c>
      <c r="G15" s="161" t="e">
        <f>新様式97_看護職員処遇改善評価料・入院ベースアップ評価料!$M$117-B15</f>
        <v>#VALUE!</v>
      </c>
      <c r="H15" s="17" t="e">
        <f t="shared" si="0"/>
        <v>#VALUE!</v>
      </c>
      <c r="I15" s="17" t="e">
        <f>IF(新様式97_看護職員処遇改善評価料・入院ベースアップ評価料!$M$117=B15,"",IF(H15&lt;=0,"該当",""))</f>
        <v>#VALUE!</v>
      </c>
      <c r="J15" s="17" t="e">
        <f>IF(AND(A15&lt;=#REF!,#REF!&lt;'リスト（入院R8）'!B15),"該当","")</f>
        <v>#REF!</v>
      </c>
      <c r="K15" s="17" t="s">
        <v>401</v>
      </c>
    </row>
    <row r="16" spans="1:11">
      <c r="A16" s="17">
        <v>12.5</v>
      </c>
      <c r="B16" s="17">
        <v>13.5</v>
      </c>
      <c r="C16" s="17" t="s">
        <v>402</v>
      </c>
      <c r="D16" s="17">
        <v>13</v>
      </c>
      <c r="F16" s="161" t="e">
        <f>新様式97_看護職員処遇改善評価料・入院ベースアップ評価料!$M$117-A16</f>
        <v>#VALUE!</v>
      </c>
      <c r="G16" s="161" t="e">
        <f>新様式97_看護職員処遇改善評価料・入院ベースアップ評価料!$M$117-B16</f>
        <v>#VALUE!</v>
      </c>
      <c r="H16" s="17" t="e">
        <f t="shared" si="0"/>
        <v>#VALUE!</v>
      </c>
      <c r="I16" s="17" t="e">
        <f>IF(新様式97_看護職員処遇改善評価料・入院ベースアップ評価料!$M$117=B16,"",IF(H16&lt;=0,"該当",""))</f>
        <v>#VALUE!</v>
      </c>
      <c r="J16" s="17" t="e">
        <f>IF(AND(A16&lt;=#REF!,#REF!&lt;'リスト（入院R8）'!B16),"該当","")</f>
        <v>#REF!</v>
      </c>
      <c r="K16" s="17" t="s">
        <v>402</v>
      </c>
    </row>
    <row r="17" spans="1:11">
      <c r="A17" s="17">
        <v>13.5</v>
      </c>
      <c r="B17" s="17">
        <v>14.5</v>
      </c>
      <c r="C17" s="17" t="s">
        <v>403</v>
      </c>
      <c r="D17" s="17">
        <v>14</v>
      </c>
      <c r="F17" s="161" t="e">
        <f>新様式97_看護職員処遇改善評価料・入院ベースアップ評価料!$M$117-A17</f>
        <v>#VALUE!</v>
      </c>
      <c r="G17" s="161" t="e">
        <f>新様式97_看護職員処遇改善評価料・入院ベースアップ評価料!$M$117-B17</f>
        <v>#VALUE!</v>
      </c>
      <c r="H17" s="17" t="e">
        <f t="shared" si="0"/>
        <v>#VALUE!</v>
      </c>
      <c r="I17" s="17" t="e">
        <f>IF(新様式97_看護職員処遇改善評価料・入院ベースアップ評価料!$M$117=B17,"",IF(H17&lt;=0,"該当",""))</f>
        <v>#VALUE!</v>
      </c>
      <c r="J17" s="17" t="e">
        <f>IF(AND(A17&lt;=#REF!,#REF!&lt;'リスト（入院R8）'!B17),"該当","")</f>
        <v>#REF!</v>
      </c>
      <c r="K17" s="17" t="s">
        <v>403</v>
      </c>
    </row>
    <row r="18" spans="1:11">
      <c r="A18" s="17">
        <v>14.5</v>
      </c>
      <c r="B18" s="17">
        <v>15.5</v>
      </c>
      <c r="C18" s="17" t="s">
        <v>404</v>
      </c>
      <c r="D18" s="17">
        <v>15</v>
      </c>
      <c r="F18" s="161" t="e">
        <f>新様式97_看護職員処遇改善評価料・入院ベースアップ評価料!$M$117-A18</f>
        <v>#VALUE!</v>
      </c>
      <c r="G18" s="161" t="e">
        <f>新様式97_看護職員処遇改善評価料・入院ベースアップ評価料!$M$117-B18</f>
        <v>#VALUE!</v>
      </c>
      <c r="H18" s="17" t="e">
        <f t="shared" si="0"/>
        <v>#VALUE!</v>
      </c>
      <c r="I18" s="17" t="e">
        <f>IF(新様式97_看護職員処遇改善評価料・入院ベースアップ評価料!$M$117=B18,"",IF(H18&lt;=0,"該当",""))</f>
        <v>#VALUE!</v>
      </c>
      <c r="J18" s="17" t="e">
        <f>IF(AND(A18&lt;=#REF!,#REF!&lt;'リスト（入院R8）'!B18),"該当","")</f>
        <v>#REF!</v>
      </c>
      <c r="K18" s="17" t="s">
        <v>404</v>
      </c>
    </row>
    <row r="19" spans="1:11">
      <c r="A19" s="17">
        <v>15.5</v>
      </c>
      <c r="B19" s="17">
        <v>16.5</v>
      </c>
      <c r="C19" s="17" t="s">
        <v>405</v>
      </c>
      <c r="D19" s="17">
        <v>16</v>
      </c>
      <c r="F19" s="161" t="e">
        <f>新様式97_看護職員処遇改善評価料・入院ベースアップ評価料!$M$117-A19</f>
        <v>#VALUE!</v>
      </c>
      <c r="G19" s="161" t="e">
        <f>新様式97_看護職員処遇改善評価料・入院ベースアップ評価料!$M$117-B19</f>
        <v>#VALUE!</v>
      </c>
      <c r="H19" s="17" t="e">
        <f t="shared" si="0"/>
        <v>#VALUE!</v>
      </c>
      <c r="I19" s="17" t="e">
        <f>IF(新様式97_看護職員処遇改善評価料・入院ベースアップ評価料!$M$117=B19,"",IF(H19&lt;=0,"該当",""))</f>
        <v>#VALUE!</v>
      </c>
      <c r="J19" s="17" t="e">
        <f>IF(AND(A19&lt;=#REF!,#REF!&lt;'リスト（入院R8）'!B19),"該当","")</f>
        <v>#REF!</v>
      </c>
      <c r="K19" s="17" t="s">
        <v>405</v>
      </c>
    </row>
    <row r="20" spans="1:11">
      <c r="A20" s="17">
        <v>16.5</v>
      </c>
      <c r="B20" s="17">
        <v>17.5</v>
      </c>
      <c r="C20" s="17" t="s">
        <v>406</v>
      </c>
      <c r="D20" s="17">
        <v>17</v>
      </c>
      <c r="F20" s="161" t="e">
        <f>新様式97_看護職員処遇改善評価料・入院ベースアップ評価料!$M$117-A20</f>
        <v>#VALUE!</v>
      </c>
      <c r="G20" s="161" t="e">
        <f>新様式97_看護職員処遇改善評価料・入院ベースアップ評価料!$M$117-B20</f>
        <v>#VALUE!</v>
      </c>
      <c r="H20" s="17" t="e">
        <f t="shared" si="0"/>
        <v>#VALUE!</v>
      </c>
      <c r="I20" s="17" t="e">
        <f>IF(新様式97_看護職員処遇改善評価料・入院ベースアップ評価料!$M$117=B20,"",IF(H20&lt;=0,"該当",""))</f>
        <v>#VALUE!</v>
      </c>
      <c r="J20" s="17" t="e">
        <f>IF(AND(A20&lt;=#REF!,#REF!&lt;'リスト（入院R8）'!B20),"該当","")</f>
        <v>#REF!</v>
      </c>
      <c r="K20" s="17" t="s">
        <v>406</v>
      </c>
    </row>
    <row r="21" spans="1:11">
      <c r="A21" s="17">
        <v>17.5</v>
      </c>
      <c r="B21" s="17">
        <v>18.5</v>
      </c>
      <c r="C21" s="17" t="s">
        <v>407</v>
      </c>
      <c r="D21" s="17">
        <v>18</v>
      </c>
      <c r="F21" s="161" t="e">
        <f>新様式97_看護職員処遇改善評価料・入院ベースアップ評価料!$M$117-A21</f>
        <v>#VALUE!</v>
      </c>
      <c r="G21" s="161" t="e">
        <f>新様式97_看護職員処遇改善評価料・入院ベースアップ評価料!$M$117-B21</f>
        <v>#VALUE!</v>
      </c>
      <c r="H21" s="17" t="e">
        <f t="shared" si="0"/>
        <v>#VALUE!</v>
      </c>
      <c r="I21" s="17" t="e">
        <f>IF(新様式97_看護職員処遇改善評価料・入院ベースアップ評価料!$M$117=B21,"",IF(H21&lt;=0,"該当",""))</f>
        <v>#VALUE!</v>
      </c>
      <c r="J21" s="17" t="e">
        <f>IF(AND(A21&lt;=#REF!,#REF!&lt;'リスト（入院R8）'!B21),"該当","")</f>
        <v>#REF!</v>
      </c>
      <c r="K21" s="17" t="s">
        <v>407</v>
      </c>
    </row>
    <row r="22" spans="1:11">
      <c r="A22" s="17">
        <v>18.5</v>
      </c>
      <c r="B22" s="17">
        <v>19.5</v>
      </c>
      <c r="C22" s="17" t="s">
        <v>408</v>
      </c>
      <c r="D22" s="17">
        <v>19</v>
      </c>
      <c r="F22" s="161" t="e">
        <f>新様式97_看護職員処遇改善評価料・入院ベースアップ評価料!$M$117-A22</f>
        <v>#VALUE!</v>
      </c>
      <c r="G22" s="161" t="e">
        <f>新様式97_看護職員処遇改善評価料・入院ベースアップ評価料!$M$117-B22</f>
        <v>#VALUE!</v>
      </c>
      <c r="H22" s="17" t="e">
        <f t="shared" si="0"/>
        <v>#VALUE!</v>
      </c>
      <c r="I22" s="17" t="e">
        <f>IF(新様式97_看護職員処遇改善評価料・入院ベースアップ評価料!$M$117=B22,"",IF(H22&lt;=0,"該当",""))</f>
        <v>#VALUE!</v>
      </c>
      <c r="J22" s="17" t="e">
        <f>IF(AND(A22&lt;=#REF!,#REF!&lt;'リスト（入院R8）'!B22),"該当","")</f>
        <v>#REF!</v>
      </c>
      <c r="K22" s="17" t="s">
        <v>408</v>
      </c>
    </row>
    <row r="23" spans="1:11">
      <c r="A23" s="17">
        <v>19.5</v>
      </c>
      <c r="B23" s="17">
        <v>20.5</v>
      </c>
      <c r="C23" s="17" t="s">
        <v>409</v>
      </c>
      <c r="D23" s="17">
        <v>20</v>
      </c>
      <c r="F23" s="161" t="e">
        <f>新様式97_看護職員処遇改善評価料・入院ベースアップ評価料!$M$117-A23</f>
        <v>#VALUE!</v>
      </c>
      <c r="G23" s="161" t="e">
        <f>新様式97_看護職員処遇改善評価料・入院ベースアップ評価料!$M$117-B23</f>
        <v>#VALUE!</v>
      </c>
      <c r="H23" s="17" t="e">
        <f t="shared" si="0"/>
        <v>#VALUE!</v>
      </c>
      <c r="I23" s="17" t="e">
        <f>IF(新様式97_看護職員処遇改善評価料・入院ベースアップ評価料!$M$117=B23,"",IF(H23&lt;=0,"該当",""))</f>
        <v>#VALUE!</v>
      </c>
      <c r="J23" s="17" t="e">
        <f>IF(AND(A23&lt;=#REF!,#REF!&lt;'リスト（入院R8）'!B23),"該当","")</f>
        <v>#REF!</v>
      </c>
      <c r="K23" s="17" t="s">
        <v>409</v>
      </c>
    </row>
    <row r="24" spans="1:11">
      <c r="A24" s="17">
        <v>20.5</v>
      </c>
      <c r="B24" s="17">
        <v>21.5</v>
      </c>
      <c r="C24" s="17" t="s">
        <v>410</v>
      </c>
      <c r="D24" s="17">
        <v>21</v>
      </c>
      <c r="F24" s="161" t="e">
        <f>新様式97_看護職員処遇改善評価料・入院ベースアップ評価料!$M$117-A24</f>
        <v>#VALUE!</v>
      </c>
      <c r="G24" s="161" t="e">
        <f>新様式97_看護職員処遇改善評価料・入院ベースアップ評価料!$M$117-B24</f>
        <v>#VALUE!</v>
      </c>
      <c r="H24" s="17" t="e">
        <f t="shared" si="0"/>
        <v>#VALUE!</v>
      </c>
      <c r="I24" s="17" t="e">
        <f>IF(新様式97_看護職員処遇改善評価料・入院ベースアップ評価料!$M$117=B24,"",IF(H24&lt;=0,"該当",""))</f>
        <v>#VALUE!</v>
      </c>
      <c r="J24" s="17" t="e">
        <f>IF(AND(A24&lt;=#REF!,#REF!&lt;'リスト（入院R8）'!B24),"該当","")</f>
        <v>#REF!</v>
      </c>
      <c r="K24" s="17" t="s">
        <v>410</v>
      </c>
    </row>
    <row r="25" spans="1:11">
      <c r="A25" s="17">
        <v>21.5</v>
      </c>
      <c r="B25" s="17">
        <v>22.5</v>
      </c>
      <c r="C25" s="17" t="s">
        <v>411</v>
      </c>
      <c r="D25" s="17">
        <v>22</v>
      </c>
      <c r="F25" s="161" t="e">
        <f>新様式97_看護職員処遇改善評価料・入院ベースアップ評価料!$M$117-A25</f>
        <v>#VALUE!</v>
      </c>
      <c r="G25" s="161" t="e">
        <f>新様式97_看護職員処遇改善評価料・入院ベースアップ評価料!$M$117-B25</f>
        <v>#VALUE!</v>
      </c>
      <c r="H25" s="17" t="e">
        <f t="shared" si="0"/>
        <v>#VALUE!</v>
      </c>
      <c r="I25" s="17" t="e">
        <f>IF(新様式97_看護職員処遇改善評価料・入院ベースアップ評価料!$M$117=B25,"",IF(H25&lt;=0,"該当",""))</f>
        <v>#VALUE!</v>
      </c>
      <c r="J25" s="17" t="e">
        <f>IF(AND(A25&lt;=#REF!,#REF!&lt;'リスト（入院R8）'!B25),"該当","")</f>
        <v>#REF!</v>
      </c>
      <c r="K25" s="17" t="s">
        <v>411</v>
      </c>
    </row>
    <row r="26" spans="1:11">
      <c r="A26" s="17">
        <v>22.5</v>
      </c>
      <c r="B26" s="17">
        <v>23.5</v>
      </c>
      <c r="C26" s="17" t="s">
        <v>412</v>
      </c>
      <c r="D26" s="17">
        <v>23</v>
      </c>
      <c r="F26" s="161" t="e">
        <f>新様式97_看護職員処遇改善評価料・入院ベースアップ評価料!$M$117-A26</f>
        <v>#VALUE!</v>
      </c>
      <c r="G26" s="161" t="e">
        <f>新様式97_看護職員処遇改善評価料・入院ベースアップ評価料!$M$117-B26</f>
        <v>#VALUE!</v>
      </c>
      <c r="H26" s="17" t="e">
        <f t="shared" si="0"/>
        <v>#VALUE!</v>
      </c>
      <c r="I26" s="17" t="e">
        <f>IF(新様式97_看護職員処遇改善評価料・入院ベースアップ評価料!$M$117=B26,"",IF(H26&lt;=0,"該当",""))</f>
        <v>#VALUE!</v>
      </c>
      <c r="J26" s="17" t="e">
        <f>IF(AND(A26&lt;=#REF!,#REF!&lt;'リスト（入院R8）'!B26),"該当","")</f>
        <v>#REF!</v>
      </c>
      <c r="K26" s="17" t="s">
        <v>412</v>
      </c>
    </row>
    <row r="27" spans="1:11">
      <c r="A27" s="17">
        <v>23.5</v>
      </c>
      <c r="B27" s="17">
        <v>24.5</v>
      </c>
      <c r="C27" s="17" t="s">
        <v>413</v>
      </c>
      <c r="D27" s="17">
        <v>24</v>
      </c>
      <c r="F27" s="161" t="e">
        <f>新様式97_看護職員処遇改善評価料・入院ベースアップ評価料!$M$117-A27</f>
        <v>#VALUE!</v>
      </c>
      <c r="G27" s="161" t="e">
        <f>新様式97_看護職員処遇改善評価料・入院ベースアップ評価料!$M$117-B27</f>
        <v>#VALUE!</v>
      </c>
      <c r="H27" s="17" t="e">
        <f t="shared" si="0"/>
        <v>#VALUE!</v>
      </c>
      <c r="I27" s="17" t="e">
        <f>IF(新様式97_看護職員処遇改善評価料・入院ベースアップ評価料!$M$117=B27,"",IF(H27&lt;=0,"該当",""))</f>
        <v>#VALUE!</v>
      </c>
      <c r="J27" s="17" t="e">
        <f>IF(AND(A27&lt;=#REF!,#REF!&lt;'リスト（入院R8）'!B27),"該当","")</f>
        <v>#REF!</v>
      </c>
      <c r="K27" s="17" t="s">
        <v>413</v>
      </c>
    </row>
    <row r="28" spans="1:11">
      <c r="A28" s="17">
        <v>24.5</v>
      </c>
      <c r="B28" s="17">
        <v>25.5</v>
      </c>
      <c r="C28" s="17" t="s">
        <v>414</v>
      </c>
      <c r="D28" s="17">
        <v>25</v>
      </c>
      <c r="F28" s="161" t="e">
        <f>新様式97_看護職員処遇改善評価料・入院ベースアップ評価料!$M$117-A28</f>
        <v>#VALUE!</v>
      </c>
      <c r="G28" s="161" t="e">
        <f>新様式97_看護職員処遇改善評価料・入院ベースアップ評価料!$M$117-B28</f>
        <v>#VALUE!</v>
      </c>
      <c r="H28" s="17" t="e">
        <f t="shared" si="0"/>
        <v>#VALUE!</v>
      </c>
      <c r="I28" s="17" t="e">
        <f>IF(新様式97_看護職員処遇改善評価料・入院ベースアップ評価料!$M$117=B28,"",IF(H28&lt;=0,"該当",""))</f>
        <v>#VALUE!</v>
      </c>
      <c r="J28" s="17" t="e">
        <f>IF(AND(A28&lt;=#REF!,#REF!&lt;'リスト（入院R8）'!B28),"該当","")</f>
        <v>#REF!</v>
      </c>
      <c r="K28" s="17" t="s">
        <v>414</v>
      </c>
    </row>
    <row r="29" spans="1:11">
      <c r="A29" s="17">
        <v>25.5</v>
      </c>
      <c r="B29" s="17">
        <v>26.5</v>
      </c>
      <c r="C29" s="17" t="s">
        <v>415</v>
      </c>
      <c r="D29" s="17">
        <v>26</v>
      </c>
      <c r="F29" s="161" t="e">
        <f>新様式97_看護職員処遇改善評価料・入院ベースアップ評価料!$M$117-A29</f>
        <v>#VALUE!</v>
      </c>
      <c r="G29" s="161" t="e">
        <f>新様式97_看護職員処遇改善評価料・入院ベースアップ評価料!$M$117-B29</f>
        <v>#VALUE!</v>
      </c>
      <c r="H29" s="17" t="e">
        <f t="shared" si="0"/>
        <v>#VALUE!</v>
      </c>
      <c r="I29" s="17" t="e">
        <f>IF(新様式97_看護職員処遇改善評価料・入院ベースアップ評価料!$M$117=B29,"",IF(H29&lt;=0,"該当",""))</f>
        <v>#VALUE!</v>
      </c>
      <c r="J29" s="17" t="e">
        <f>IF(AND(A29&lt;=#REF!,#REF!&lt;'リスト（入院R8）'!B29),"該当","")</f>
        <v>#REF!</v>
      </c>
      <c r="K29" s="17" t="s">
        <v>415</v>
      </c>
    </row>
    <row r="30" spans="1:11">
      <c r="A30" s="17">
        <v>26.5</v>
      </c>
      <c r="B30" s="17">
        <v>27.5</v>
      </c>
      <c r="C30" s="17" t="s">
        <v>416</v>
      </c>
      <c r="D30" s="17">
        <v>27</v>
      </c>
      <c r="F30" s="161" t="e">
        <f>新様式97_看護職員処遇改善評価料・入院ベースアップ評価料!$M$117-A30</f>
        <v>#VALUE!</v>
      </c>
      <c r="G30" s="161" t="e">
        <f>新様式97_看護職員処遇改善評価料・入院ベースアップ評価料!$M$117-B30</f>
        <v>#VALUE!</v>
      </c>
      <c r="H30" s="17" t="e">
        <f t="shared" si="0"/>
        <v>#VALUE!</v>
      </c>
      <c r="I30" s="17" t="e">
        <f>IF(新様式97_看護職員処遇改善評価料・入院ベースアップ評価料!$M$117=B30,"",IF(H30&lt;=0,"該当",""))</f>
        <v>#VALUE!</v>
      </c>
      <c r="J30" s="17" t="e">
        <f>IF(AND(A30&lt;=#REF!,#REF!&lt;'リスト（入院R8）'!B30),"該当","")</f>
        <v>#REF!</v>
      </c>
      <c r="K30" s="17" t="s">
        <v>416</v>
      </c>
    </row>
    <row r="31" spans="1:11">
      <c r="A31" s="17">
        <v>27.5</v>
      </c>
      <c r="B31" s="17">
        <v>28.5</v>
      </c>
      <c r="C31" s="17" t="s">
        <v>417</v>
      </c>
      <c r="D31" s="17">
        <v>28</v>
      </c>
      <c r="F31" s="161" t="e">
        <f>新様式97_看護職員処遇改善評価料・入院ベースアップ評価料!$M$117-A31</f>
        <v>#VALUE!</v>
      </c>
      <c r="G31" s="161" t="e">
        <f>新様式97_看護職員処遇改善評価料・入院ベースアップ評価料!$M$117-B31</f>
        <v>#VALUE!</v>
      </c>
      <c r="H31" s="17" t="e">
        <f t="shared" si="0"/>
        <v>#VALUE!</v>
      </c>
      <c r="I31" s="17" t="e">
        <f>IF(新様式97_看護職員処遇改善評価料・入院ベースアップ評価料!$M$117=B31,"",IF(H31&lt;=0,"該当",""))</f>
        <v>#VALUE!</v>
      </c>
      <c r="J31" s="17" t="e">
        <f>IF(AND(A31&lt;=#REF!,#REF!&lt;'リスト（入院R8）'!B31),"該当","")</f>
        <v>#REF!</v>
      </c>
      <c r="K31" s="17" t="s">
        <v>417</v>
      </c>
    </row>
    <row r="32" spans="1:11">
      <c r="A32" s="17">
        <v>28.5</v>
      </c>
      <c r="B32" s="17">
        <v>29.5</v>
      </c>
      <c r="C32" s="17" t="s">
        <v>418</v>
      </c>
      <c r="D32" s="17">
        <v>29</v>
      </c>
      <c r="F32" s="161" t="e">
        <f>新様式97_看護職員処遇改善評価料・入院ベースアップ評価料!$M$117-A32</f>
        <v>#VALUE!</v>
      </c>
      <c r="G32" s="161" t="e">
        <f>新様式97_看護職員処遇改善評価料・入院ベースアップ評価料!$M$117-B32</f>
        <v>#VALUE!</v>
      </c>
      <c r="H32" s="17" t="e">
        <f t="shared" si="0"/>
        <v>#VALUE!</v>
      </c>
      <c r="I32" s="17" t="e">
        <f>IF(新様式97_看護職員処遇改善評価料・入院ベースアップ評価料!$M$117=B32,"",IF(H32&lt;=0,"該当",""))</f>
        <v>#VALUE!</v>
      </c>
      <c r="J32" s="17" t="e">
        <f>IF(AND(A32&lt;=#REF!,#REF!&lt;'リスト（入院R8）'!B32),"該当","")</f>
        <v>#REF!</v>
      </c>
      <c r="K32" s="17" t="s">
        <v>418</v>
      </c>
    </row>
    <row r="33" spans="1:11">
      <c r="A33" s="17">
        <v>29.5</v>
      </c>
      <c r="B33" s="17">
        <v>30.5</v>
      </c>
      <c r="C33" s="17" t="s">
        <v>419</v>
      </c>
      <c r="D33" s="17">
        <v>30</v>
      </c>
      <c r="F33" s="161" t="e">
        <f>新様式97_看護職員処遇改善評価料・入院ベースアップ評価料!$M$117-A33</f>
        <v>#VALUE!</v>
      </c>
      <c r="G33" s="161" t="e">
        <f>新様式97_看護職員処遇改善評価料・入院ベースアップ評価料!$M$117-B33</f>
        <v>#VALUE!</v>
      </c>
      <c r="H33" s="17" t="e">
        <f t="shared" si="0"/>
        <v>#VALUE!</v>
      </c>
      <c r="I33" s="17" t="e">
        <f>IF(新様式97_看護職員処遇改善評価料・入院ベースアップ評価料!$M$117=B33,"",IF(H33&lt;=0,"該当",""))</f>
        <v>#VALUE!</v>
      </c>
      <c r="J33" s="17" t="e">
        <f>IF(AND(A33&lt;=#REF!,#REF!&lt;'リスト（入院R8）'!B33),"該当","")</f>
        <v>#REF!</v>
      </c>
      <c r="K33" s="17" t="s">
        <v>419</v>
      </c>
    </row>
    <row r="34" spans="1:11">
      <c r="A34" s="17">
        <v>30.5</v>
      </c>
      <c r="B34" s="17">
        <v>31.5</v>
      </c>
      <c r="C34" s="17" t="s">
        <v>420</v>
      </c>
      <c r="D34" s="17">
        <v>31</v>
      </c>
      <c r="F34" s="161" t="e">
        <f>新様式97_看護職員処遇改善評価料・入院ベースアップ評価料!$M$117-A34</f>
        <v>#VALUE!</v>
      </c>
      <c r="G34" s="161" t="e">
        <f>新様式97_看護職員処遇改善評価料・入院ベースアップ評価料!$M$117-B34</f>
        <v>#VALUE!</v>
      </c>
      <c r="H34" s="17" t="e">
        <f t="shared" si="0"/>
        <v>#VALUE!</v>
      </c>
      <c r="I34" s="17" t="e">
        <f>IF(新様式97_看護職員処遇改善評価料・入院ベースアップ評価料!$M$117=B34,"",IF(H34&lt;=0,"該当",""))</f>
        <v>#VALUE!</v>
      </c>
      <c r="J34" s="17" t="e">
        <f>IF(AND(A34&lt;=#REF!,#REF!&lt;'リスト（入院R8）'!B34),"該当","")</f>
        <v>#REF!</v>
      </c>
      <c r="K34" s="17" t="s">
        <v>420</v>
      </c>
    </row>
    <row r="35" spans="1:11">
      <c r="A35" s="17">
        <v>31.5</v>
      </c>
      <c r="B35" s="17">
        <v>32.5</v>
      </c>
      <c r="C35" s="17" t="s">
        <v>421</v>
      </c>
      <c r="D35" s="17">
        <v>32</v>
      </c>
      <c r="F35" s="161" t="e">
        <f>新様式97_看護職員処遇改善評価料・入院ベースアップ評価料!$M$117-A35</f>
        <v>#VALUE!</v>
      </c>
      <c r="G35" s="161" t="e">
        <f>新様式97_看護職員処遇改善評価料・入院ベースアップ評価料!$M$117-B35</f>
        <v>#VALUE!</v>
      </c>
      <c r="H35" s="17" t="e">
        <f t="shared" si="0"/>
        <v>#VALUE!</v>
      </c>
      <c r="I35" s="17" t="e">
        <f>IF(新様式97_看護職員処遇改善評価料・入院ベースアップ評価料!$M$117=B35,"",IF(H35&lt;=0,"該当",""))</f>
        <v>#VALUE!</v>
      </c>
      <c r="J35" s="17" t="e">
        <f>IF(AND(A35&lt;=#REF!,#REF!&lt;'リスト（入院R8）'!B35),"該当","")</f>
        <v>#REF!</v>
      </c>
      <c r="K35" s="17" t="s">
        <v>421</v>
      </c>
    </row>
    <row r="36" spans="1:11">
      <c r="A36" s="17">
        <v>32.5</v>
      </c>
      <c r="B36" s="17">
        <v>33.5</v>
      </c>
      <c r="C36" s="17" t="s">
        <v>422</v>
      </c>
      <c r="D36" s="17">
        <v>33</v>
      </c>
      <c r="F36" s="161" t="e">
        <f>新様式97_看護職員処遇改善評価料・入院ベースアップ評価料!$M$117-A36</f>
        <v>#VALUE!</v>
      </c>
      <c r="G36" s="161" t="e">
        <f>新様式97_看護職員処遇改善評価料・入院ベースアップ評価料!$M$117-B36</f>
        <v>#VALUE!</v>
      </c>
      <c r="H36" s="17" t="e">
        <f t="shared" si="0"/>
        <v>#VALUE!</v>
      </c>
      <c r="I36" s="17" t="e">
        <f>IF(新様式97_看護職員処遇改善評価料・入院ベースアップ評価料!$M$117=B36,"",IF(H36&lt;=0,"該当",""))</f>
        <v>#VALUE!</v>
      </c>
      <c r="J36" s="17" t="e">
        <f>IF(AND(A36&lt;=#REF!,#REF!&lt;'リスト（入院R8）'!B36),"該当","")</f>
        <v>#REF!</v>
      </c>
      <c r="K36" s="17" t="s">
        <v>422</v>
      </c>
    </row>
    <row r="37" spans="1:11">
      <c r="A37" s="17">
        <v>33.5</v>
      </c>
      <c r="B37" s="17">
        <v>34.5</v>
      </c>
      <c r="C37" s="17" t="s">
        <v>423</v>
      </c>
      <c r="D37" s="17">
        <v>34</v>
      </c>
      <c r="F37" s="161" t="e">
        <f>新様式97_看護職員処遇改善評価料・入院ベースアップ評価料!$M$117-A37</f>
        <v>#VALUE!</v>
      </c>
      <c r="G37" s="161" t="e">
        <f>新様式97_看護職員処遇改善評価料・入院ベースアップ評価料!$M$117-B37</f>
        <v>#VALUE!</v>
      </c>
      <c r="H37" s="17" t="e">
        <f t="shared" si="0"/>
        <v>#VALUE!</v>
      </c>
      <c r="I37" s="17" t="e">
        <f>IF(新様式97_看護職員処遇改善評価料・入院ベースアップ評価料!$M$117=B37,"",IF(H37&lt;=0,"該当",""))</f>
        <v>#VALUE!</v>
      </c>
      <c r="J37" s="17" t="e">
        <f>IF(AND(A37&lt;=#REF!,#REF!&lt;'リスト（入院R8）'!B37),"該当","")</f>
        <v>#REF!</v>
      </c>
      <c r="K37" s="17" t="s">
        <v>423</v>
      </c>
    </row>
    <row r="38" spans="1:11">
      <c r="A38" s="17">
        <v>34.5</v>
      </c>
      <c r="B38" s="17">
        <v>35.5</v>
      </c>
      <c r="C38" s="17" t="s">
        <v>424</v>
      </c>
      <c r="D38" s="17">
        <v>35</v>
      </c>
      <c r="F38" s="161" t="e">
        <f>新様式97_看護職員処遇改善評価料・入院ベースアップ評価料!$M$117-A38</f>
        <v>#VALUE!</v>
      </c>
      <c r="G38" s="161" t="e">
        <f>新様式97_看護職員処遇改善評価料・入院ベースアップ評価料!$M$117-B38</f>
        <v>#VALUE!</v>
      </c>
      <c r="H38" s="17" t="e">
        <f t="shared" si="0"/>
        <v>#VALUE!</v>
      </c>
      <c r="I38" s="17" t="e">
        <f>IF(新様式97_看護職員処遇改善評価料・入院ベースアップ評価料!$M$117=B38,"",IF(H38&lt;=0,"該当",""))</f>
        <v>#VALUE!</v>
      </c>
      <c r="J38" s="17" t="e">
        <f>IF(AND(A38&lt;=#REF!,#REF!&lt;'リスト（入院R8）'!B38),"該当","")</f>
        <v>#REF!</v>
      </c>
      <c r="K38" s="17" t="s">
        <v>424</v>
      </c>
    </row>
    <row r="39" spans="1:11">
      <c r="A39" s="17">
        <v>35.5</v>
      </c>
      <c r="B39" s="17">
        <v>36.5</v>
      </c>
      <c r="C39" s="17" t="s">
        <v>425</v>
      </c>
      <c r="D39" s="17">
        <v>36</v>
      </c>
      <c r="F39" s="161" t="e">
        <f>新様式97_看護職員処遇改善評価料・入院ベースアップ評価料!$M$117-A39</f>
        <v>#VALUE!</v>
      </c>
      <c r="G39" s="161" t="e">
        <f>新様式97_看護職員処遇改善評価料・入院ベースアップ評価料!$M$117-B39</f>
        <v>#VALUE!</v>
      </c>
      <c r="H39" s="17" t="e">
        <f t="shared" si="0"/>
        <v>#VALUE!</v>
      </c>
      <c r="I39" s="17" t="e">
        <f>IF(新様式97_看護職員処遇改善評価料・入院ベースアップ評価料!$M$117=B39,"",IF(H39&lt;=0,"該当",""))</f>
        <v>#VALUE!</v>
      </c>
      <c r="J39" s="17" t="e">
        <f>IF(AND(A39&lt;=#REF!,#REF!&lt;'リスト（入院R8）'!B39),"該当","")</f>
        <v>#REF!</v>
      </c>
      <c r="K39" s="17" t="s">
        <v>425</v>
      </c>
    </row>
    <row r="40" spans="1:11">
      <c r="A40" s="17">
        <v>36.5</v>
      </c>
      <c r="B40" s="17">
        <v>37.5</v>
      </c>
      <c r="C40" s="17" t="s">
        <v>426</v>
      </c>
      <c r="D40" s="17">
        <v>37</v>
      </c>
      <c r="F40" s="161" t="e">
        <f>新様式97_看護職員処遇改善評価料・入院ベースアップ評価料!$M$117-A40</f>
        <v>#VALUE!</v>
      </c>
      <c r="G40" s="161" t="e">
        <f>新様式97_看護職員処遇改善評価料・入院ベースアップ評価料!$M$117-B40</f>
        <v>#VALUE!</v>
      </c>
      <c r="H40" s="17" t="e">
        <f t="shared" si="0"/>
        <v>#VALUE!</v>
      </c>
      <c r="I40" s="17" t="e">
        <f>IF(新様式97_看護職員処遇改善評価料・入院ベースアップ評価料!$M$117=B40,"",IF(H40&lt;=0,"該当",""))</f>
        <v>#VALUE!</v>
      </c>
      <c r="J40" s="17" t="e">
        <f>IF(AND(A40&lt;=#REF!,#REF!&lt;'リスト（入院R8）'!B40),"該当","")</f>
        <v>#REF!</v>
      </c>
      <c r="K40" s="17" t="s">
        <v>426</v>
      </c>
    </row>
    <row r="41" spans="1:11">
      <c r="A41" s="17">
        <v>37.5</v>
      </c>
      <c r="B41" s="17">
        <v>38.5</v>
      </c>
      <c r="C41" s="17" t="s">
        <v>427</v>
      </c>
      <c r="D41" s="17">
        <v>38</v>
      </c>
      <c r="F41" s="161" t="e">
        <f>新様式97_看護職員処遇改善評価料・入院ベースアップ評価料!$M$117-A41</f>
        <v>#VALUE!</v>
      </c>
      <c r="G41" s="161" t="e">
        <f>新様式97_看護職員処遇改善評価料・入院ベースアップ評価料!$M$117-B41</f>
        <v>#VALUE!</v>
      </c>
      <c r="H41" s="17" t="e">
        <f t="shared" si="0"/>
        <v>#VALUE!</v>
      </c>
      <c r="I41" s="17" t="e">
        <f>IF(新様式97_看護職員処遇改善評価料・入院ベースアップ評価料!$M$117=B41,"",IF(H41&lt;=0,"該当",""))</f>
        <v>#VALUE!</v>
      </c>
      <c r="J41" s="17" t="e">
        <f>IF(AND(A41&lt;=#REF!,#REF!&lt;'リスト（入院R8）'!B41),"該当","")</f>
        <v>#REF!</v>
      </c>
      <c r="K41" s="17" t="s">
        <v>427</v>
      </c>
    </row>
    <row r="42" spans="1:11">
      <c r="A42" s="17">
        <v>38.5</v>
      </c>
      <c r="B42" s="17">
        <v>39.5</v>
      </c>
      <c r="C42" s="17" t="s">
        <v>428</v>
      </c>
      <c r="D42" s="17">
        <v>39</v>
      </c>
      <c r="F42" s="161" t="e">
        <f>新様式97_看護職員処遇改善評価料・入院ベースアップ評価料!$M$117-A42</f>
        <v>#VALUE!</v>
      </c>
      <c r="G42" s="161" t="e">
        <f>新様式97_看護職員処遇改善評価料・入院ベースアップ評価料!$M$117-B42</f>
        <v>#VALUE!</v>
      </c>
      <c r="H42" s="17" t="e">
        <f t="shared" si="0"/>
        <v>#VALUE!</v>
      </c>
      <c r="I42" s="17" t="e">
        <f>IF(新様式97_看護職員処遇改善評価料・入院ベースアップ評価料!$M$117=B42,"",IF(H42&lt;=0,"該当",""))</f>
        <v>#VALUE!</v>
      </c>
      <c r="J42" s="17" t="e">
        <f>IF(AND(A42&lt;=#REF!,#REF!&lt;'リスト（入院R8）'!B42),"該当","")</f>
        <v>#REF!</v>
      </c>
      <c r="K42" s="17" t="s">
        <v>428</v>
      </c>
    </row>
    <row r="43" spans="1:11">
      <c r="A43" s="17">
        <v>39.5</v>
      </c>
      <c r="B43" s="17">
        <v>40.5</v>
      </c>
      <c r="C43" s="17" t="s">
        <v>429</v>
      </c>
      <c r="D43" s="17">
        <v>40</v>
      </c>
      <c r="F43" s="161" t="e">
        <f>新様式97_看護職員処遇改善評価料・入院ベースアップ評価料!$M$117-A43</f>
        <v>#VALUE!</v>
      </c>
      <c r="G43" s="161" t="e">
        <f>新様式97_看護職員処遇改善評価料・入院ベースアップ評価料!$M$117-B43</f>
        <v>#VALUE!</v>
      </c>
      <c r="H43" s="17" t="e">
        <f t="shared" si="0"/>
        <v>#VALUE!</v>
      </c>
      <c r="I43" s="17" t="e">
        <f>IF(新様式97_看護職員処遇改善評価料・入院ベースアップ評価料!$M$117=B43,"",IF(H43&lt;=0,"該当",""))</f>
        <v>#VALUE!</v>
      </c>
      <c r="J43" s="17" t="e">
        <f>IF(AND(A43&lt;=#REF!,#REF!&lt;'リスト（入院R8）'!B43),"該当","")</f>
        <v>#REF!</v>
      </c>
      <c r="K43" s="17" t="s">
        <v>429</v>
      </c>
    </row>
    <row r="44" spans="1:11">
      <c r="A44" s="17">
        <v>40.5</v>
      </c>
      <c r="B44" s="17">
        <v>41.5</v>
      </c>
      <c r="C44" s="17" t="s">
        <v>430</v>
      </c>
      <c r="D44" s="17">
        <v>41</v>
      </c>
      <c r="F44" s="161" t="e">
        <f>新様式97_看護職員処遇改善評価料・入院ベースアップ評価料!$M$117-A44</f>
        <v>#VALUE!</v>
      </c>
      <c r="G44" s="161" t="e">
        <f>新様式97_看護職員処遇改善評価料・入院ベースアップ評価料!$M$117-B44</f>
        <v>#VALUE!</v>
      </c>
      <c r="H44" s="17" t="e">
        <f t="shared" si="0"/>
        <v>#VALUE!</v>
      </c>
      <c r="I44" s="17" t="e">
        <f>IF(新様式97_看護職員処遇改善評価料・入院ベースアップ評価料!$M$117=B44,"",IF(H44&lt;=0,"該当",""))</f>
        <v>#VALUE!</v>
      </c>
      <c r="J44" s="17" t="e">
        <f>IF(AND(A44&lt;=#REF!,#REF!&lt;'リスト（入院R8）'!B44),"該当","")</f>
        <v>#REF!</v>
      </c>
      <c r="K44" s="17" t="s">
        <v>430</v>
      </c>
    </row>
    <row r="45" spans="1:11">
      <c r="A45" s="17">
        <v>41.5</v>
      </c>
      <c r="B45" s="17">
        <v>42.5</v>
      </c>
      <c r="C45" s="17" t="s">
        <v>431</v>
      </c>
      <c r="D45" s="17">
        <v>42</v>
      </c>
      <c r="F45" s="161" t="e">
        <f>新様式97_看護職員処遇改善評価料・入院ベースアップ評価料!$M$117-A45</f>
        <v>#VALUE!</v>
      </c>
      <c r="G45" s="161" t="e">
        <f>新様式97_看護職員処遇改善評価料・入院ベースアップ評価料!$M$117-B45</f>
        <v>#VALUE!</v>
      </c>
      <c r="H45" s="17" t="e">
        <f t="shared" si="0"/>
        <v>#VALUE!</v>
      </c>
      <c r="I45" s="17" t="e">
        <f>IF(新様式97_看護職員処遇改善評価料・入院ベースアップ評価料!$M$117=B45,"",IF(H45&lt;=0,"該当",""))</f>
        <v>#VALUE!</v>
      </c>
      <c r="J45" s="17" t="e">
        <f>IF(AND(A45&lt;=#REF!,#REF!&lt;'リスト（入院R8）'!B45),"該当","")</f>
        <v>#REF!</v>
      </c>
      <c r="K45" s="17" t="s">
        <v>431</v>
      </c>
    </row>
    <row r="46" spans="1:11">
      <c r="A46" s="17">
        <v>42.5</v>
      </c>
      <c r="B46" s="17">
        <v>43.5</v>
      </c>
      <c r="C46" s="17" t="s">
        <v>432</v>
      </c>
      <c r="D46" s="17">
        <v>43</v>
      </c>
      <c r="F46" s="161" t="e">
        <f>新様式97_看護職員処遇改善評価料・入院ベースアップ評価料!$M$117-A46</f>
        <v>#VALUE!</v>
      </c>
      <c r="G46" s="161" t="e">
        <f>新様式97_看護職員処遇改善評価料・入院ベースアップ評価料!$M$117-B46</f>
        <v>#VALUE!</v>
      </c>
      <c r="H46" s="17" t="e">
        <f t="shared" si="0"/>
        <v>#VALUE!</v>
      </c>
      <c r="I46" s="17" t="e">
        <f>IF(新様式97_看護職員処遇改善評価料・入院ベースアップ評価料!$M$117=B46,"",IF(H46&lt;=0,"該当",""))</f>
        <v>#VALUE!</v>
      </c>
      <c r="J46" s="17" t="e">
        <f>IF(AND(A46&lt;=#REF!,#REF!&lt;'リスト（入院R8）'!B46),"該当","")</f>
        <v>#REF!</v>
      </c>
      <c r="K46" s="17" t="s">
        <v>432</v>
      </c>
    </row>
    <row r="47" spans="1:11">
      <c r="A47" s="17">
        <v>43.5</v>
      </c>
      <c r="B47" s="17">
        <v>44.5</v>
      </c>
      <c r="C47" s="17" t="s">
        <v>433</v>
      </c>
      <c r="D47" s="17">
        <v>44</v>
      </c>
      <c r="F47" s="161" t="e">
        <f>新様式97_看護職員処遇改善評価料・入院ベースアップ評価料!$M$117-A47</f>
        <v>#VALUE!</v>
      </c>
      <c r="G47" s="161" t="e">
        <f>新様式97_看護職員処遇改善評価料・入院ベースアップ評価料!$M$117-B47</f>
        <v>#VALUE!</v>
      </c>
      <c r="H47" s="17" t="e">
        <f t="shared" si="0"/>
        <v>#VALUE!</v>
      </c>
      <c r="I47" s="17" t="e">
        <f>IF(新様式97_看護職員処遇改善評価料・入院ベースアップ評価料!$M$117=B47,"",IF(H47&lt;=0,"該当",""))</f>
        <v>#VALUE!</v>
      </c>
      <c r="J47" s="17" t="e">
        <f>IF(AND(A47&lt;=#REF!,#REF!&lt;'リスト（入院R8）'!B47),"該当","")</f>
        <v>#REF!</v>
      </c>
      <c r="K47" s="17" t="s">
        <v>433</v>
      </c>
    </row>
    <row r="48" spans="1:11">
      <c r="A48" s="17">
        <v>44.5</v>
      </c>
      <c r="B48" s="17">
        <v>45.5</v>
      </c>
      <c r="C48" s="17" t="s">
        <v>434</v>
      </c>
      <c r="D48" s="17">
        <v>45</v>
      </c>
      <c r="F48" s="161" t="e">
        <f>新様式97_看護職員処遇改善評価料・入院ベースアップ評価料!$M$117-A48</f>
        <v>#VALUE!</v>
      </c>
      <c r="G48" s="161" t="e">
        <f>新様式97_看護職員処遇改善評価料・入院ベースアップ評価料!$M$117-B48</f>
        <v>#VALUE!</v>
      </c>
      <c r="H48" s="17" t="e">
        <f t="shared" si="0"/>
        <v>#VALUE!</v>
      </c>
      <c r="I48" s="17" t="e">
        <f>IF(新様式97_看護職員処遇改善評価料・入院ベースアップ評価料!$M$117=B48,"",IF(H48&lt;=0,"該当",""))</f>
        <v>#VALUE!</v>
      </c>
      <c r="J48" s="17" t="e">
        <f>IF(AND(A48&lt;=#REF!,#REF!&lt;'リスト（入院R8）'!B48),"該当","")</f>
        <v>#REF!</v>
      </c>
      <c r="K48" s="17" t="s">
        <v>434</v>
      </c>
    </row>
    <row r="49" spans="1:11">
      <c r="A49" s="17">
        <v>45.5</v>
      </c>
      <c r="B49" s="17">
        <v>46.5</v>
      </c>
      <c r="C49" s="17" t="s">
        <v>435</v>
      </c>
      <c r="D49" s="17">
        <v>46</v>
      </c>
      <c r="F49" s="161" t="e">
        <f>新様式97_看護職員処遇改善評価料・入院ベースアップ評価料!$M$117-A49</f>
        <v>#VALUE!</v>
      </c>
      <c r="G49" s="161" t="e">
        <f>新様式97_看護職員処遇改善評価料・入院ベースアップ評価料!$M$117-B49</f>
        <v>#VALUE!</v>
      </c>
      <c r="H49" s="17" t="e">
        <f t="shared" si="0"/>
        <v>#VALUE!</v>
      </c>
      <c r="I49" s="17" t="e">
        <f>IF(新様式97_看護職員処遇改善評価料・入院ベースアップ評価料!$M$117=B49,"",IF(H49&lt;=0,"該当",""))</f>
        <v>#VALUE!</v>
      </c>
      <c r="J49" s="17" t="e">
        <f>IF(AND(A49&lt;=#REF!,#REF!&lt;'リスト（入院R8）'!B49),"該当","")</f>
        <v>#REF!</v>
      </c>
      <c r="K49" s="17" t="s">
        <v>435</v>
      </c>
    </row>
    <row r="50" spans="1:11">
      <c r="A50" s="17">
        <v>46.5</v>
      </c>
      <c r="B50" s="17">
        <v>47.5</v>
      </c>
      <c r="C50" s="17" t="s">
        <v>436</v>
      </c>
      <c r="D50" s="17">
        <v>47</v>
      </c>
      <c r="F50" s="161" t="e">
        <f>新様式97_看護職員処遇改善評価料・入院ベースアップ評価料!$M$117-A50</f>
        <v>#VALUE!</v>
      </c>
      <c r="G50" s="161" t="e">
        <f>新様式97_看護職員処遇改善評価料・入院ベースアップ評価料!$M$117-B50</f>
        <v>#VALUE!</v>
      </c>
      <c r="H50" s="17" t="e">
        <f t="shared" si="0"/>
        <v>#VALUE!</v>
      </c>
      <c r="I50" s="17" t="e">
        <f>IF(新様式97_看護職員処遇改善評価料・入院ベースアップ評価料!$M$117=B50,"",IF(H50&lt;=0,"該当",""))</f>
        <v>#VALUE!</v>
      </c>
      <c r="J50" s="17" t="e">
        <f>IF(AND(A50&lt;=#REF!,#REF!&lt;'リスト（入院R8）'!B50),"該当","")</f>
        <v>#REF!</v>
      </c>
      <c r="K50" s="17" t="s">
        <v>436</v>
      </c>
    </row>
    <row r="51" spans="1:11">
      <c r="A51" s="17">
        <v>47.5</v>
      </c>
      <c r="B51" s="17">
        <v>48.5</v>
      </c>
      <c r="C51" s="17" t="s">
        <v>437</v>
      </c>
      <c r="D51" s="17">
        <v>48</v>
      </c>
      <c r="F51" s="161" t="e">
        <f>新様式97_看護職員処遇改善評価料・入院ベースアップ評価料!$M$117-A51</f>
        <v>#VALUE!</v>
      </c>
      <c r="G51" s="161" t="e">
        <f>新様式97_看護職員処遇改善評価料・入院ベースアップ評価料!$M$117-B51</f>
        <v>#VALUE!</v>
      </c>
      <c r="H51" s="17" t="e">
        <f t="shared" si="0"/>
        <v>#VALUE!</v>
      </c>
      <c r="I51" s="17" t="e">
        <f>IF(新様式97_看護職員処遇改善評価料・入院ベースアップ評価料!$M$117=B51,"",IF(H51&lt;=0,"該当",""))</f>
        <v>#VALUE!</v>
      </c>
      <c r="J51" s="17" t="e">
        <f>IF(AND(A51&lt;=#REF!,#REF!&lt;'リスト（入院R8）'!B51),"該当","")</f>
        <v>#REF!</v>
      </c>
      <c r="K51" s="17" t="s">
        <v>437</v>
      </c>
    </row>
    <row r="52" spans="1:11">
      <c r="A52" s="17">
        <v>48.5</v>
      </c>
      <c r="B52" s="17">
        <v>49.5</v>
      </c>
      <c r="C52" s="17" t="s">
        <v>438</v>
      </c>
      <c r="D52" s="17">
        <v>49</v>
      </c>
      <c r="F52" s="161" t="e">
        <f>新様式97_看護職員処遇改善評価料・入院ベースアップ評価料!$M$117-A52</f>
        <v>#VALUE!</v>
      </c>
      <c r="G52" s="161" t="e">
        <f>新様式97_看護職員処遇改善評価料・入院ベースアップ評価料!$M$117-B52</f>
        <v>#VALUE!</v>
      </c>
      <c r="H52" s="17" t="e">
        <f t="shared" si="0"/>
        <v>#VALUE!</v>
      </c>
      <c r="I52" s="17" t="e">
        <f>IF(新様式97_看護職員処遇改善評価料・入院ベースアップ評価料!$M$117=B52,"",IF(H52&lt;=0,"該当",""))</f>
        <v>#VALUE!</v>
      </c>
      <c r="J52" s="17" t="e">
        <f>IF(AND(A52&lt;=#REF!,#REF!&lt;'リスト（入院R8）'!B52),"該当","")</f>
        <v>#REF!</v>
      </c>
      <c r="K52" s="17" t="s">
        <v>438</v>
      </c>
    </row>
    <row r="53" spans="1:11">
      <c r="A53" s="17">
        <v>49.5</v>
      </c>
      <c r="B53" s="17">
        <v>50.5</v>
      </c>
      <c r="C53" s="17" t="s">
        <v>439</v>
      </c>
      <c r="D53" s="17">
        <v>50</v>
      </c>
      <c r="F53" s="161" t="e">
        <f>新様式97_看護職員処遇改善評価料・入院ベースアップ評価料!$M$117-A53</f>
        <v>#VALUE!</v>
      </c>
      <c r="G53" s="161" t="e">
        <f>新様式97_看護職員処遇改善評価料・入院ベースアップ評価料!$M$117-B53</f>
        <v>#VALUE!</v>
      </c>
      <c r="H53" s="17" t="e">
        <f t="shared" si="0"/>
        <v>#VALUE!</v>
      </c>
      <c r="I53" s="17" t="e">
        <f>IF(新様式97_看護職員処遇改善評価料・入院ベースアップ評価料!$M$117=B53,"",IF(H53&lt;=0,"該当",""))</f>
        <v>#VALUE!</v>
      </c>
      <c r="J53" s="17" t="e">
        <f>IF(AND(A53&lt;=#REF!,#REF!&lt;'リスト（入院R8）'!B53),"該当","")</f>
        <v>#REF!</v>
      </c>
      <c r="K53" s="17" t="s">
        <v>439</v>
      </c>
    </row>
    <row r="54" spans="1:11">
      <c r="A54" s="17">
        <v>50.5</v>
      </c>
      <c r="B54" s="17">
        <v>51.5</v>
      </c>
      <c r="C54" s="17" t="s">
        <v>440</v>
      </c>
      <c r="D54" s="17">
        <v>51</v>
      </c>
      <c r="F54" s="161" t="e">
        <f>新様式97_看護職員処遇改善評価料・入院ベースアップ評価料!$M$117-A54</f>
        <v>#VALUE!</v>
      </c>
      <c r="G54" s="161" t="e">
        <f>新様式97_看護職員処遇改善評価料・入院ベースアップ評価料!$M$117-B54</f>
        <v>#VALUE!</v>
      </c>
      <c r="H54" s="17" t="e">
        <f t="shared" si="0"/>
        <v>#VALUE!</v>
      </c>
      <c r="I54" s="17" t="e">
        <f>IF(新様式97_看護職員処遇改善評価料・入院ベースアップ評価料!$M$117=B54,"",IF(H54&lt;=0,"該当",""))</f>
        <v>#VALUE!</v>
      </c>
      <c r="J54" s="17" t="e">
        <f>IF(AND(A54&lt;=#REF!,#REF!&lt;'リスト（入院R8）'!B54),"該当","")</f>
        <v>#REF!</v>
      </c>
      <c r="K54" s="17" t="s">
        <v>440</v>
      </c>
    </row>
    <row r="55" spans="1:11">
      <c r="A55" s="17">
        <v>51.5</v>
      </c>
      <c r="B55" s="17">
        <v>52.5</v>
      </c>
      <c r="C55" s="17" t="s">
        <v>441</v>
      </c>
      <c r="D55" s="17">
        <v>52</v>
      </c>
      <c r="F55" s="161" t="e">
        <f>新様式97_看護職員処遇改善評価料・入院ベースアップ評価料!$M$117-A55</f>
        <v>#VALUE!</v>
      </c>
      <c r="G55" s="161" t="e">
        <f>新様式97_看護職員処遇改善評価料・入院ベースアップ評価料!$M$117-B55</f>
        <v>#VALUE!</v>
      </c>
      <c r="H55" s="17" t="e">
        <f t="shared" si="0"/>
        <v>#VALUE!</v>
      </c>
      <c r="I55" s="17" t="e">
        <f>IF(新様式97_看護職員処遇改善評価料・入院ベースアップ評価料!$M$117=B55,"",IF(H55&lt;=0,"該当",""))</f>
        <v>#VALUE!</v>
      </c>
      <c r="J55" s="17" t="e">
        <f>IF(AND(A55&lt;=#REF!,#REF!&lt;'リスト（入院R8）'!B55),"該当","")</f>
        <v>#REF!</v>
      </c>
      <c r="K55" s="17" t="s">
        <v>441</v>
      </c>
    </row>
    <row r="56" spans="1:11">
      <c r="A56" s="17">
        <v>52.5</v>
      </c>
      <c r="B56" s="17">
        <v>53.5</v>
      </c>
      <c r="C56" s="17" t="s">
        <v>442</v>
      </c>
      <c r="D56" s="17">
        <v>53</v>
      </c>
      <c r="F56" s="161" t="e">
        <f>新様式97_看護職員処遇改善評価料・入院ベースアップ評価料!$M$117-A56</f>
        <v>#VALUE!</v>
      </c>
      <c r="G56" s="161" t="e">
        <f>新様式97_看護職員処遇改善評価料・入院ベースアップ評価料!$M$117-B56</f>
        <v>#VALUE!</v>
      </c>
      <c r="H56" s="17" t="e">
        <f t="shared" si="0"/>
        <v>#VALUE!</v>
      </c>
      <c r="I56" s="17" t="e">
        <f>IF(新様式97_看護職員処遇改善評価料・入院ベースアップ評価料!$M$117=B56,"",IF(H56&lt;=0,"該当",""))</f>
        <v>#VALUE!</v>
      </c>
      <c r="J56" s="17" t="e">
        <f>IF(AND(A56&lt;=#REF!,#REF!&lt;'リスト（入院R8）'!B56),"該当","")</f>
        <v>#REF!</v>
      </c>
      <c r="K56" s="17" t="s">
        <v>442</v>
      </c>
    </row>
    <row r="57" spans="1:11">
      <c r="A57" s="17">
        <v>53.5</v>
      </c>
      <c r="B57" s="17">
        <v>54.5</v>
      </c>
      <c r="C57" s="17" t="s">
        <v>443</v>
      </c>
      <c r="D57" s="17">
        <v>54</v>
      </c>
      <c r="F57" s="161" t="e">
        <f>新様式97_看護職員処遇改善評価料・入院ベースアップ評価料!$M$117-A57</f>
        <v>#VALUE!</v>
      </c>
      <c r="G57" s="161" t="e">
        <f>新様式97_看護職員処遇改善評価料・入院ベースアップ評価料!$M$117-B57</f>
        <v>#VALUE!</v>
      </c>
      <c r="H57" s="17" t="e">
        <f t="shared" si="0"/>
        <v>#VALUE!</v>
      </c>
      <c r="I57" s="17" t="e">
        <f>IF(新様式97_看護職員処遇改善評価料・入院ベースアップ評価料!$M$117=B57,"",IF(H57&lt;=0,"該当",""))</f>
        <v>#VALUE!</v>
      </c>
      <c r="J57" s="17" t="e">
        <f>IF(AND(A57&lt;=#REF!,#REF!&lt;'リスト（入院R8）'!B57),"該当","")</f>
        <v>#REF!</v>
      </c>
      <c r="K57" s="17" t="s">
        <v>443</v>
      </c>
    </row>
    <row r="58" spans="1:11">
      <c r="A58" s="17">
        <v>54.5</v>
      </c>
      <c r="B58" s="17">
        <v>55.5</v>
      </c>
      <c r="C58" s="17" t="s">
        <v>444</v>
      </c>
      <c r="D58" s="17">
        <v>55</v>
      </c>
      <c r="F58" s="161" t="e">
        <f>新様式97_看護職員処遇改善評価料・入院ベースアップ評価料!$M$117-A58</f>
        <v>#VALUE!</v>
      </c>
      <c r="G58" s="161" t="e">
        <f>新様式97_看護職員処遇改善評価料・入院ベースアップ評価料!$M$117-B58</f>
        <v>#VALUE!</v>
      </c>
      <c r="H58" s="17" t="e">
        <f t="shared" si="0"/>
        <v>#VALUE!</v>
      </c>
      <c r="I58" s="17" t="e">
        <f>IF(新様式97_看護職員処遇改善評価料・入院ベースアップ評価料!$M$117=B58,"",IF(H58&lt;=0,"該当",""))</f>
        <v>#VALUE!</v>
      </c>
      <c r="J58" s="17" t="e">
        <f>IF(AND(A58&lt;=#REF!,#REF!&lt;'リスト（入院R8）'!B58),"該当","")</f>
        <v>#REF!</v>
      </c>
      <c r="K58" s="17" t="s">
        <v>444</v>
      </c>
    </row>
    <row r="59" spans="1:11">
      <c r="A59" s="17">
        <v>55.5</v>
      </c>
      <c r="B59" s="17">
        <v>56.5</v>
      </c>
      <c r="C59" s="17" t="s">
        <v>445</v>
      </c>
      <c r="D59" s="17">
        <v>56</v>
      </c>
      <c r="F59" s="161" t="e">
        <f>新様式97_看護職員処遇改善評価料・入院ベースアップ評価料!$M$117-A59</f>
        <v>#VALUE!</v>
      </c>
      <c r="G59" s="161" t="e">
        <f>新様式97_看護職員処遇改善評価料・入院ベースアップ評価料!$M$117-B59</f>
        <v>#VALUE!</v>
      </c>
      <c r="H59" s="17" t="e">
        <f t="shared" si="0"/>
        <v>#VALUE!</v>
      </c>
      <c r="I59" s="17" t="e">
        <f>IF(新様式97_看護職員処遇改善評価料・入院ベースアップ評価料!$M$117=B59,"",IF(H59&lt;=0,"該当",""))</f>
        <v>#VALUE!</v>
      </c>
      <c r="J59" s="17" t="e">
        <f>IF(AND(A59&lt;=#REF!,#REF!&lt;'リスト（入院R8）'!B59),"該当","")</f>
        <v>#REF!</v>
      </c>
      <c r="K59" s="17" t="s">
        <v>445</v>
      </c>
    </row>
    <row r="60" spans="1:11">
      <c r="A60" s="17">
        <v>56.5</v>
      </c>
      <c r="B60" s="17">
        <v>57.5</v>
      </c>
      <c r="C60" s="17" t="s">
        <v>446</v>
      </c>
      <c r="D60" s="17">
        <v>57</v>
      </c>
      <c r="F60" s="161" t="e">
        <f>新様式97_看護職員処遇改善評価料・入院ベースアップ評価料!$M$117-A60</f>
        <v>#VALUE!</v>
      </c>
      <c r="G60" s="161" t="e">
        <f>新様式97_看護職員処遇改善評価料・入院ベースアップ評価料!$M$117-B60</f>
        <v>#VALUE!</v>
      </c>
      <c r="H60" s="17" t="e">
        <f t="shared" si="0"/>
        <v>#VALUE!</v>
      </c>
      <c r="I60" s="17" t="e">
        <f>IF(新様式97_看護職員処遇改善評価料・入院ベースアップ評価料!$M$117=B60,"",IF(H60&lt;=0,"該当",""))</f>
        <v>#VALUE!</v>
      </c>
      <c r="J60" s="17" t="e">
        <f>IF(AND(A60&lt;=#REF!,#REF!&lt;'リスト（入院R8）'!B60),"該当","")</f>
        <v>#REF!</v>
      </c>
      <c r="K60" s="17" t="s">
        <v>446</v>
      </c>
    </row>
    <row r="61" spans="1:11">
      <c r="A61" s="17">
        <v>57.5</v>
      </c>
      <c r="B61" s="17">
        <v>58.5</v>
      </c>
      <c r="C61" s="17" t="s">
        <v>447</v>
      </c>
      <c r="D61" s="17">
        <v>58</v>
      </c>
      <c r="F61" s="161" t="e">
        <f>新様式97_看護職員処遇改善評価料・入院ベースアップ評価料!$M$117-A61</f>
        <v>#VALUE!</v>
      </c>
      <c r="G61" s="161" t="e">
        <f>新様式97_看護職員処遇改善評価料・入院ベースアップ評価料!$M$117-B61</f>
        <v>#VALUE!</v>
      </c>
      <c r="H61" s="17" t="e">
        <f t="shared" si="0"/>
        <v>#VALUE!</v>
      </c>
      <c r="I61" s="17" t="e">
        <f>IF(新様式97_看護職員処遇改善評価料・入院ベースアップ評価料!$M$117=B61,"",IF(H61&lt;=0,"該当",""))</f>
        <v>#VALUE!</v>
      </c>
      <c r="J61" s="17" t="e">
        <f>IF(AND(A61&lt;=#REF!,#REF!&lt;'リスト（入院R8）'!B61),"該当","")</f>
        <v>#REF!</v>
      </c>
      <c r="K61" s="17" t="s">
        <v>447</v>
      </c>
    </row>
    <row r="62" spans="1:11">
      <c r="A62" s="17">
        <v>58.5</v>
      </c>
      <c r="B62" s="17">
        <v>59.5</v>
      </c>
      <c r="C62" s="17" t="s">
        <v>448</v>
      </c>
      <c r="D62" s="17">
        <v>59</v>
      </c>
      <c r="F62" s="161" t="e">
        <f>新様式97_看護職員処遇改善評価料・入院ベースアップ評価料!$M$117-A62</f>
        <v>#VALUE!</v>
      </c>
      <c r="G62" s="161" t="e">
        <f>新様式97_看護職員処遇改善評価料・入院ベースアップ評価料!$M$117-B62</f>
        <v>#VALUE!</v>
      </c>
      <c r="H62" s="17" t="e">
        <f t="shared" si="0"/>
        <v>#VALUE!</v>
      </c>
      <c r="I62" s="17" t="e">
        <f>IF(新様式97_看護職員処遇改善評価料・入院ベースアップ評価料!$M$117=B62,"",IF(H62&lt;=0,"該当",""))</f>
        <v>#VALUE!</v>
      </c>
      <c r="J62" s="17" t="e">
        <f>IF(AND(A62&lt;=#REF!,#REF!&lt;'リスト（入院R8）'!B62),"該当","")</f>
        <v>#REF!</v>
      </c>
      <c r="K62" s="17" t="s">
        <v>448</v>
      </c>
    </row>
    <row r="63" spans="1:11">
      <c r="A63" s="17">
        <v>59.5</v>
      </c>
      <c r="B63" s="17">
        <v>60.5</v>
      </c>
      <c r="C63" s="17" t="s">
        <v>449</v>
      </c>
      <c r="D63" s="17">
        <v>60</v>
      </c>
      <c r="F63" s="161" t="e">
        <f>新様式97_看護職員処遇改善評価料・入院ベースアップ評価料!$M$117-A63</f>
        <v>#VALUE!</v>
      </c>
      <c r="G63" s="161" t="e">
        <f>新様式97_看護職員処遇改善評価料・入院ベースアップ評価料!$M$117-B63</f>
        <v>#VALUE!</v>
      </c>
      <c r="H63" s="17" t="e">
        <f t="shared" si="0"/>
        <v>#VALUE!</v>
      </c>
      <c r="I63" s="17" t="e">
        <f>IF(新様式97_看護職員処遇改善評価料・入院ベースアップ評価料!$M$117=B63,"",IF(H63&lt;=0,"該当",""))</f>
        <v>#VALUE!</v>
      </c>
      <c r="J63" s="17" t="e">
        <f>IF(AND(A63&lt;=#REF!,#REF!&lt;'リスト（入院R8）'!B63),"該当","")</f>
        <v>#REF!</v>
      </c>
      <c r="K63" s="17" t="s">
        <v>449</v>
      </c>
    </row>
    <row r="64" spans="1:11">
      <c r="A64" s="17">
        <v>60.5</v>
      </c>
      <c r="B64" s="17">
        <v>61.5</v>
      </c>
      <c r="C64" s="17" t="s">
        <v>450</v>
      </c>
      <c r="D64" s="17">
        <v>61</v>
      </c>
      <c r="F64" s="161" t="e">
        <f>新様式97_看護職員処遇改善評価料・入院ベースアップ評価料!$M$117-A64</f>
        <v>#VALUE!</v>
      </c>
      <c r="G64" s="161" t="e">
        <f>新様式97_看護職員処遇改善評価料・入院ベースアップ評価料!$M$117-B64</f>
        <v>#VALUE!</v>
      </c>
      <c r="H64" s="17" t="e">
        <f t="shared" si="0"/>
        <v>#VALUE!</v>
      </c>
      <c r="I64" s="17" t="e">
        <f>IF(新様式97_看護職員処遇改善評価料・入院ベースアップ評価料!$M$117=B64,"",IF(H64&lt;=0,"該当",""))</f>
        <v>#VALUE!</v>
      </c>
      <c r="J64" s="17" t="e">
        <f>IF(AND(A64&lt;=#REF!,#REF!&lt;'リスト（入院R8）'!B64),"該当","")</f>
        <v>#REF!</v>
      </c>
      <c r="K64" s="17" t="s">
        <v>450</v>
      </c>
    </row>
    <row r="65" spans="1:11">
      <c r="A65" s="17">
        <v>61.5</v>
      </c>
      <c r="B65" s="17">
        <v>62.5</v>
      </c>
      <c r="C65" s="17" t="s">
        <v>451</v>
      </c>
      <c r="D65" s="17">
        <v>62</v>
      </c>
      <c r="F65" s="161" t="e">
        <f>新様式97_看護職員処遇改善評価料・入院ベースアップ評価料!$M$117-A65</f>
        <v>#VALUE!</v>
      </c>
      <c r="G65" s="161" t="e">
        <f>新様式97_看護職員処遇改善評価料・入院ベースアップ評価料!$M$117-B65</f>
        <v>#VALUE!</v>
      </c>
      <c r="H65" s="17" t="e">
        <f t="shared" si="0"/>
        <v>#VALUE!</v>
      </c>
      <c r="I65" s="17" t="e">
        <f>IF(新様式97_看護職員処遇改善評価料・入院ベースアップ評価料!$M$117=B65,"",IF(H65&lt;=0,"該当",""))</f>
        <v>#VALUE!</v>
      </c>
      <c r="J65" s="17" t="e">
        <f>IF(AND(A65&lt;=#REF!,#REF!&lt;'リスト（入院R8）'!B65),"該当","")</f>
        <v>#REF!</v>
      </c>
      <c r="K65" s="17" t="s">
        <v>451</v>
      </c>
    </row>
    <row r="66" spans="1:11">
      <c r="A66" s="17">
        <v>62.5</v>
      </c>
      <c r="B66" s="17">
        <v>63.5</v>
      </c>
      <c r="C66" s="17" t="s">
        <v>452</v>
      </c>
      <c r="D66" s="17">
        <v>63</v>
      </c>
      <c r="F66" s="161" t="e">
        <f>新様式97_看護職員処遇改善評価料・入院ベースアップ評価料!$M$117-A66</f>
        <v>#VALUE!</v>
      </c>
      <c r="G66" s="161" t="e">
        <f>新様式97_看護職員処遇改善評価料・入院ベースアップ評価料!$M$117-B66</f>
        <v>#VALUE!</v>
      </c>
      <c r="H66" s="17" t="e">
        <f t="shared" si="0"/>
        <v>#VALUE!</v>
      </c>
      <c r="I66" s="17" t="e">
        <f>IF(新様式97_看護職員処遇改善評価料・入院ベースアップ評価料!$M$117=B66,"",IF(H66&lt;=0,"該当",""))</f>
        <v>#VALUE!</v>
      </c>
      <c r="J66" s="17" t="e">
        <f>IF(AND(A66&lt;=#REF!,#REF!&lt;'リスト（入院R8）'!B66),"該当","")</f>
        <v>#REF!</v>
      </c>
      <c r="K66" s="17" t="s">
        <v>452</v>
      </c>
    </row>
    <row r="67" spans="1:11">
      <c r="A67" s="17">
        <v>63.5</v>
      </c>
      <c r="B67" s="17">
        <v>64.5</v>
      </c>
      <c r="C67" s="17" t="s">
        <v>453</v>
      </c>
      <c r="D67" s="17">
        <v>64</v>
      </c>
      <c r="F67" s="161" t="e">
        <f>新様式97_看護職員処遇改善評価料・入院ベースアップ評価料!$M$117-A67</f>
        <v>#VALUE!</v>
      </c>
      <c r="G67" s="161" t="e">
        <f>新様式97_看護職員処遇改善評価料・入院ベースアップ評価料!$M$117-B67</f>
        <v>#VALUE!</v>
      </c>
      <c r="H67" s="17" t="e">
        <f t="shared" si="0"/>
        <v>#VALUE!</v>
      </c>
      <c r="I67" s="17" t="e">
        <f>IF(新様式97_看護職員処遇改善評価料・入院ベースアップ評価料!$M$117=B67,"",IF(H67&lt;=0,"該当",""))</f>
        <v>#VALUE!</v>
      </c>
      <c r="J67" s="17" t="e">
        <f>IF(AND(A67&lt;=#REF!,#REF!&lt;'リスト（入院R8）'!B67),"該当","")</f>
        <v>#REF!</v>
      </c>
      <c r="K67" s="17" t="s">
        <v>453</v>
      </c>
    </row>
    <row r="68" spans="1:11">
      <c r="A68" s="17">
        <v>64.5</v>
      </c>
      <c r="B68" s="17">
        <v>65.5</v>
      </c>
      <c r="C68" s="17" t="s">
        <v>454</v>
      </c>
      <c r="D68" s="17">
        <v>65</v>
      </c>
      <c r="F68" s="161" t="e">
        <f>新様式97_看護職員処遇改善評価料・入院ベースアップ評価料!$M$117-A68</f>
        <v>#VALUE!</v>
      </c>
      <c r="G68" s="161" t="e">
        <f>新様式97_看護職員処遇改善評価料・入院ベースアップ評価料!$M$117-B68</f>
        <v>#VALUE!</v>
      </c>
      <c r="H68" s="17" t="e">
        <f t="shared" si="0"/>
        <v>#VALUE!</v>
      </c>
      <c r="I68" s="17" t="e">
        <f>IF(新様式97_看護職員処遇改善評価料・入院ベースアップ評価料!$M$117=B68,"",IF(H68&lt;=0,"該当",""))</f>
        <v>#VALUE!</v>
      </c>
      <c r="J68" s="17" t="e">
        <f>IF(AND(A68&lt;=#REF!,#REF!&lt;'リスト（入院R8）'!B68),"該当","")</f>
        <v>#REF!</v>
      </c>
      <c r="K68" s="17" t="s">
        <v>454</v>
      </c>
    </row>
    <row r="69" spans="1:11">
      <c r="A69" s="17">
        <v>65.5</v>
      </c>
      <c r="B69" s="17">
        <v>66.5</v>
      </c>
      <c r="C69" s="17" t="s">
        <v>455</v>
      </c>
      <c r="D69" s="17">
        <v>66</v>
      </c>
      <c r="F69" s="161" t="e">
        <f>新様式97_看護職員処遇改善評価料・入院ベースアップ評価料!$M$117-A69</f>
        <v>#VALUE!</v>
      </c>
      <c r="G69" s="161" t="e">
        <f>新様式97_看護職員処遇改善評価料・入院ベースアップ評価料!$M$117-B69</f>
        <v>#VALUE!</v>
      </c>
      <c r="H69" s="17" t="e">
        <f t="shared" ref="H69:H132" si="1">F69*G69</f>
        <v>#VALUE!</v>
      </c>
      <c r="I69" s="17" t="e">
        <f>IF(新様式97_看護職員処遇改善評価料・入院ベースアップ評価料!$M$117=B69,"",IF(H69&lt;=0,"該当",""))</f>
        <v>#VALUE!</v>
      </c>
      <c r="J69" s="17" t="e">
        <f>IF(AND(A69&lt;=#REF!,#REF!&lt;'リスト（入院R8）'!B69),"該当","")</f>
        <v>#REF!</v>
      </c>
      <c r="K69" s="17" t="s">
        <v>455</v>
      </c>
    </row>
    <row r="70" spans="1:11">
      <c r="A70" s="17">
        <v>66.5</v>
      </c>
      <c r="B70" s="17">
        <v>67.5</v>
      </c>
      <c r="C70" s="17" t="s">
        <v>456</v>
      </c>
      <c r="D70" s="17">
        <v>67</v>
      </c>
      <c r="F70" s="161" t="e">
        <f>新様式97_看護職員処遇改善評価料・入院ベースアップ評価料!$M$117-A70</f>
        <v>#VALUE!</v>
      </c>
      <c r="G70" s="161" t="e">
        <f>新様式97_看護職員処遇改善評価料・入院ベースアップ評価料!$M$117-B70</f>
        <v>#VALUE!</v>
      </c>
      <c r="H70" s="17" t="e">
        <f t="shared" si="1"/>
        <v>#VALUE!</v>
      </c>
      <c r="I70" s="17" t="e">
        <f>IF(新様式97_看護職員処遇改善評価料・入院ベースアップ評価料!$M$117=B70,"",IF(H70&lt;=0,"該当",""))</f>
        <v>#VALUE!</v>
      </c>
      <c r="J70" s="17" t="e">
        <f>IF(AND(A70&lt;=#REF!,#REF!&lt;'リスト（入院R8）'!B70),"該当","")</f>
        <v>#REF!</v>
      </c>
      <c r="K70" s="17" t="s">
        <v>456</v>
      </c>
    </row>
    <row r="71" spans="1:11">
      <c r="A71" s="17">
        <v>67.5</v>
      </c>
      <c r="B71" s="17">
        <v>68.5</v>
      </c>
      <c r="C71" s="17" t="s">
        <v>457</v>
      </c>
      <c r="D71" s="17">
        <v>68</v>
      </c>
      <c r="F71" s="161" t="e">
        <f>新様式97_看護職員処遇改善評価料・入院ベースアップ評価料!$M$117-A71</f>
        <v>#VALUE!</v>
      </c>
      <c r="G71" s="161" t="e">
        <f>新様式97_看護職員処遇改善評価料・入院ベースアップ評価料!$M$117-B71</f>
        <v>#VALUE!</v>
      </c>
      <c r="H71" s="17" t="e">
        <f t="shared" si="1"/>
        <v>#VALUE!</v>
      </c>
      <c r="I71" s="17" t="e">
        <f>IF(新様式97_看護職員処遇改善評価料・入院ベースアップ評価料!$M$117=B71,"",IF(H71&lt;=0,"該当",""))</f>
        <v>#VALUE!</v>
      </c>
      <c r="J71" s="17" t="e">
        <f>IF(AND(A71&lt;=#REF!,#REF!&lt;'リスト（入院R8）'!B71),"該当","")</f>
        <v>#REF!</v>
      </c>
      <c r="K71" s="17" t="s">
        <v>457</v>
      </c>
    </row>
    <row r="72" spans="1:11">
      <c r="A72" s="17">
        <v>68.5</v>
      </c>
      <c r="B72" s="17">
        <v>69.5</v>
      </c>
      <c r="C72" s="17" t="s">
        <v>458</v>
      </c>
      <c r="D72" s="17">
        <v>69</v>
      </c>
      <c r="F72" s="161" t="e">
        <f>新様式97_看護職員処遇改善評価料・入院ベースアップ評価料!$M$117-A72</f>
        <v>#VALUE!</v>
      </c>
      <c r="G72" s="161" t="e">
        <f>新様式97_看護職員処遇改善評価料・入院ベースアップ評価料!$M$117-B72</f>
        <v>#VALUE!</v>
      </c>
      <c r="H72" s="17" t="e">
        <f t="shared" si="1"/>
        <v>#VALUE!</v>
      </c>
      <c r="I72" s="17" t="e">
        <f>IF(新様式97_看護職員処遇改善評価料・入院ベースアップ評価料!$M$117=B72,"",IF(H72&lt;=0,"該当",""))</f>
        <v>#VALUE!</v>
      </c>
      <c r="J72" s="17" t="e">
        <f>IF(AND(A72&lt;=#REF!,#REF!&lt;'リスト（入院R8）'!B72),"該当","")</f>
        <v>#REF!</v>
      </c>
      <c r="K72" s="17" t="s">
        <v>458</v>
      </c>
    </row>
    <row r="73" spans="1:11">
      <c r="A73" s="17">
        <v>69.5</v>
      </c>
      <c r="B73" s="17">
        <v>70.5</v>
      </c>
      <c r="C73" s="17" t="s">
        <v>459</v>
      </c>
      <c r="D73" s="17">
        <v>70</v>
      </c>
      <c r="F73" s="161" t="e">
        <f>新様式97_看護職員処遇改善評価料・入院ベースアップ評価料!$M$117-A73</f>
        <v>#VALUE!</v>
      </c>
      <c r="G73" s="161" t="e">
        <f>新様式97_看護職員処遇改善評価料・入院ベースアップ評価料!$M$117-B73</f>
        <v>#VALUE!</v>
      </c>
      <c r="H73" s="17" t="e">
        <f t="shared" si="1"/>
        <v>#VALUE!</v>
      </c>
      <c r="I73" s="17" t="e">
        <f>IF(新様式97_看護職員処遇改善評価料・入院ベースアップ評価料!$M$117=B73,"",IF(H73&lt;=0,"該当",""))</f>
        <v>#VALUE!</v>
      </c>
      <c r="J73" s="17" t="e">
        <f>IF(AND(A73&lt;=#REF!,#REF!&lt;'リスト（入院R8）'!B73),"該当","")</f>
        <v>#REF!</v>
      </c>
      <c r="K73" s="17" t="s">
        <v>459</v>
      </c>
    </row>
    <row r="74" spans="1:11">
      <c r="A74" s="17">
        <v>70.5</v>
      </c>
      <c r="B74" s="17">
        <v>71.5</v>
      </c>
      <c r="C74" s="17" t="s">
        <v>460</v>
      </c>
      <c r="D74" s="17">
        <v>71</v>
      </c>
      <c r="F74" s="161" t="e">
        <f>新様式97_看護職員処遇改善評価料・入院ベースアップ評価料!$M$117-A74</f>
        <v>#VALUE!</v>
      </c>
      <c r="G74" s="161" t="e">
        <f>新様式97_看護職員処遇改善評価料・入院ベースアップ評価料!$M$117-B74</f>
        <v>#VALUE!</v>
      </c>
      <c r="H74" s="17" t="e">
        <f t="shared" si="1"/>
        <v>#VALUE!</v>
      </c>
      <c r="I74" s="17" t="e">
        <f>IF(新様式97_看護職員処遇改善評価料・入院ベースアップ評価料!$M$117=B74,"",IF(H74&lt;=0,"該当",""))</f>
        <v>#VALUE!</v>
      </c>
      <c r="J74" s="17" t="e">
        <f>IF(AND(A74&lt;=#REF!,#REF!&lt;'リスト（入院R8）'!B74),"該当","")</f>
        <v>#REF!</v>
      </c>
      <c r="K74" s="17" t="s">
        <v>460</v>
      </c>
    </row>
    <row r="75" spans="1:11">
      <c r="A75" s="17">
        <v>71.5</v>
      </c>
      <c r="B75" s="17">
        <v>72.5</v>
      </c>
      <c r="C75" s="17" t="s">
        <v>461</v>
      </c>
      <c r="D75" s="17">
        <v>72</v>
      </c>
      <c r="F75" s="161" t="e">
        <f>新様式97_看護職員処遇改善評価料・入院ベースアップ評価料!$M$117-A75</f>
        <v>#VALUE!</v>
      </c>
      <c r="G75" s="161" t="e">
        <f>新様式97_看護職員処遇改善評価料・入院ベースアップ評価料!$M$117-B75</f>
        <v>#VALUE!</v>
      </c>
      <c r="H75" s="17" t="e">
        <f t="shared" si="1"/>
        <v>#VALUE!</v>
      </c>
      <c r="I75" s="17" t="e">
        <f>IF(新様式97_看護職員処遇改善評価料・入院ベースアップ評価料!$M$117=B75,"",IF(H75&lt;=0,"該当",""))</f>
        <v>#VALUE!</v>
      </c>
      <c r="J75" s="17" t="e">
        <f>IF(AND(A75&lt;=#REF!,#REF!&lt;'リスト（入院R8）'!B75),"該当","")</f>
        <v>#REF!</v>
      </c>
      <c r="K75" s="17" t="s">
        <v>461</v>
      </c>
    </row>
    <row r="76" spans="1:11">
      <c r="A76" s="17">
        <v>72.5</v>
      </c>
      <c r="B76" s="17">
        <v>73.5</v>
      </c>
      <c r="C76" s="17" t="s">
        <v>462</v>
      </c>
      <c r="D76" s="17">
        <v>73</v>
      </c>
      <c r="F76" s="161" t="e">
        <f>新様式97_看護職員処遇改善評価料・入院ベースアップ評価料!$M$117-A76</f>
        <v>#VALUE!</v>
      </c>
      <c r="G76" s="161" t="e">
        <f>新様式97_看護職員処遇改善評価料・入院ベースアップ評価料!$M$117-B76</f>
        <v>#VALUE!</v>
      </c>
      <c r="H76" s="17" t="e">
        <f t="shared" si="1"/>
        <v>#VALUE!</v>
      </c>
      <c r="I76" s="17" t="e">
        <f>IF(新様式97_看護職員処遇改善評価料・入院ベースアップ評価料!$M$117=B76,"",IF(H76&lt;=0,"該当",""))</f>
        <v>#VALUE!</v>
      </c>
      <c r="J76" s="17" t="e">
        <f>IF(AND(A76&lt;=#REF!,#REF!&lt;'リスト（入院R8）'!B76),"該当","")</f>
        <v>#REF!</v>
      </c>
      <c r="K76" s="17" t="s">
        <v>462</v>
      </c>
    </row>
    <row r="77" spans="1:11">
      <c r="A77" s="17">
        <v>73.5</v>
      </c>
      <c r="B77" s="17">
        <v>74.5</v>
      </c>
      <c r="C77" s="17" t="s">
        <v>463</v>
      </c>
      <c r="D77" s="17">
        <v>74</v>
      </c>
      <c r="F77" s="161" t="e">
        <f>新様式97_看護職員処遇改善評価料・入院ベースアップ評価料!$M$117-A77</f>
        <v>#VALUE!</v>
      </c>
      <c r="G77" s="161" t="e">
        <f>新様式97_看護職員処遇改善評価料・入院ベースアップ評価料!$M$117-B77</f>
        <v>#VALUE!</v>
      </c>
      <c r="H77" s="17" t="e">
        <f t="shared" si="1"/>
        <v>#VALUE!</v>
      </c>
      <c r="I77" s="17" t="e">
        <f>IF(新様式97_看護職員処遇改善評価料・入院ベースアップ評価料!$M$117=B77,"",IF(H77&lt;=0,"該当",""))</f>
        <v>#VALUE!</v>
      </c>
      <c r="J77" s="17" t="e">
        <f>IF(AND(A77&lt;=#REF!,#REF!&lt;'リスト（入院R8）'!B77),"該当","")</f>
        <v>#REF!</v>
      </c>
      <c r="K77" s="17" t="s">
        <v>463</v>
      </c>
    </row>
    <row r="78" spans="1:11">
      <c r="A78" s="17">
        <v>74.5</v>
      </c>
      <c r="B78" s="17">
        <v>75.5</v>
      </c>
      <c r="C78" s="17" t="s">
        <v>464</v>
      </c>
      <c r="D78" s="17">
        <v>75</v>
      </c>
      <c r="F78" s="161" t="e">
        <f>新様式97_看護職員処遇改善評価料・入院ベースアップ評価料!$M$117-A78</f>
        <v>#VALUE!</v>
      </c>
      <c r="G78" s="161" t="e">
        <f>新様式97_看護職員処遇改善評価料・入院ベースアップ評価料!$M$117-B78</f>
        <v>#VALUE!</v>
      </c>
      <c r="H78" s="17" t="e">
        <f t="shared" si="1"/>
        <v>#VALUE!</v>
      </c>
      <c r="I78" s="17" t="e">
        <f>IF(新様式97_看護職員処遇改善評価料・入院ベースアップ評価料!$M$117=B78,"",IF(H78&lt;=0,"該当",""))</f>
        <v>#VALUE!</v>
      </c>
      <c r="J78" s="17" t="e">
        <f>IF(AND(A78&lt;=#REF!,#REF!&lt;'リスト（入院R8）'!B78),"該当","")</f>
        <v>#REF!</v>
      </c>
      <c r="K78" s="17" t="s">
        <v>464</v>
      </c>
    </row>
    <row r="79" spans="1:11">
      <c r="A79" s="17">
        <v>75.5</v>
      </c>
      <c r="B79" s="17">
        <v>76.5</v>
      </c>
      <c r="C79" s="17" t="s">
        <v>465</v>
      </c>
      <c r="D79" s="17">
        <v>76</v>
      </c>
      <c r="F79" s="161" t="e">
        <f>新様式97_看護職員処遇改善評価料・入院ベースアップ評価料!$M$117-A79</f>
        <v>#VALUE!</v>
      </c>
      <c r="G79" s="161" t="e">
        <f>新様式97_看護職員処遇改善評価料・入院ベースアップ評価料!$M$117-B79</f>
        <v>#VALUE!</v>
      </c>
      <c r="H79" s="17" t="e">
        <f t="shared" si="1"/>
        <v>#VALUE!</v>
      </c>
      <c r="I79" s="17" t="e">
        <f>IF(新様式97_看護職員処遇改善評価料・入院ベースアップ評価料!$M$117=B79,"",IF(H79&lt;=0,"該当",""))</f>
        <v>#VALUE!</v>
      </c>
      <c r="J79" s="17" t="e">
        <f>IF(AND(A79&lt;=#REF!,#REF!&lt;'リスト（入院R8）'!B79),"該当","")</f>
        <v>#REF!</v>
      </c>
      <c r="K79" s="17" t="s">
        <v>465</v>
      </c>
    </row>
    <row r="80" spans="1:11">
      <c r="A80" s="17">
        <v>76.5</v>
      </c>
      <c r="B80" s="17">
        <v>77.5</v>
      </c>
      <c r="C80" s="17" t="s">
        <v>466</v>
      </c>
      <c r="D80" s="17">
        <v>77</v>
      </c>
      <c r="F80" s="161" t="e">
        <f>新様式97_看護職員処遇改善評価料・入院ベースアップ評価料!$M$117-A80</f>
        <v>#VALUE!</v>
      </c>
      <c r="G80" s="161" t="e">
        <f>新様式97_看護職員処遇改善評価料・入院ベースアップ評価料!$M$117-B80</f>
        <v>#VALUE!</v>
      </c>
      <c r="H80" s="17" t="e">
        <f t="shared" si="1"/>
        <v>#VALUE!</v>
      </c>
      <c r="I80" s="17" t="e">
        <f>IF(新様式97_看護職員処遇改善評価料・入院ベースアップ評価料!$M$117=B80,"",IF(H80&lt;=0,"該当",""))</f>
        <v>#VALUE!</v>
      </c>
      <c r="J80" s="17" t="e">
        <f>IF(AND(A80&lt;=#REF!,#REF!&lt;'リスト（入院R8）'!B80),"該当","")</f>
        <v>#REF!</v>
      </c>
      <c r="K80" s="17" t="s">
        <v>466</v>
      </c>
    </row>
    <row r="81" spans="1:11">
      <c r="A81" s="17">
        <v>77.5</v>
      </c>
      <c r="B81" s="17">
        <v>78.5</v>
      </c>
      <c r="C81" s="17" t="s">
        <v>467</v>
      </c>
      <c r="D81" s="17">
        <v>78</v>
      </c>
      <c r="F81" s="161" t="e">
        <f>新様式97_看護職員処遇改善評価料・入院ベースアップ評価料!$M$117-A81</f>
        <v>#VALUE!</v>
      </c>
      <c r="G81" s="161" t="e">
        <f>新様式97_看護職員処遇改善評価料・入院ベースアップ評価料!$M$117-B81</f>
        <v>#VALUE!</v>
      </c>
      <c r="H81" s="17" t="e">
        <f t="shared" si="1"/>
        <v>#VALUE!</v>
      </c>
      <c r="I81" s="17" t="e">
        <f>IF(新様式97_看護職員処遇改善評価料・入院ベースアップ評価料!$M$117=B81,"",IF(H81&lt;=0,"該当",""))</f>
        <v>#VALUE!</v>
      </c>
      <c r="J81" s="17" t="e">
        <f>IF(AND(A81&lt;=#REF!,#REF!&lt;'リスト（入院R8）'!B81),"該当","")</f>
        <v>#REF!</v>
      </c>
      <c r="K81" s="17" t="s">
        <v>467</v>
      </c>
    </row>
    <row r="82" spans="1:11">
      <c r="A82" s="17">
        <v>78.5</v>
      </c>
      <c r="B82" s="17">
        <v>79.5</v>
      </c>
      <c r="C82" s="17" t="s">
        <v>468</v>
      </c>
      <c r="D82" s="17">
        <v>79</v>
      </c>
      <c r="F82" s="161" t="e">
        <f>新様式97_看護職員処遇改善評価料・入院ベースアップ評価料!$M$117-A82</f>
        <v>#VALUE!</v>
      </c>
      <c r="G82" s="161" t="e">
        <f>新様式97_看護職員処遇改善評価料・入院ベースアップ評価料!$M$117-B82</f>
        <v>#VALUE!</v>
      </c>
      <c r="H82" s="17" t="e">
        <f t="shared" si="1"/>
        <v>#VALUE!</v>
      </c>
      <c r="I82" s="17" t="e">
        <f>IF(新様式97_看護職員処遇改善評価料・入院ベースアップ評価料!$M$117=B82,"",IF(H82&lt;=0,"該当",""))</f>
        <v>#VALUE!</v>
      </c>
      <c r="J82" s="17" t="e">
        <f>IF(AND(A82&lt;=#REF!,#REF!&lt;'リスト（入院R8）'!B82),"該当","")</f>
        <v>#REF!</v>
      </c>
      <c r="K82" s="17" t="s">
        <v>468</v>
      </c>
    </row>
    <row r="83" spans="1:11">
      <c r="A83" s="17">
        <v>79.5</v>
      </c>
      <c r="B83" s="17">
        <v>80.5</v>
      </c>
      <c r="C83" s="17" t="s">
        <v>469</v>
      </c>
      <c r="D83" s="17">
        <v>80</v>
      </c>
      <c r="F83" s="161" t="e">
        <f>新様式97_看護職員処遇改善評価料・入院ベースアップ評価料!$M$117-A83</f>
        <v>#VALUE!</v>
      </c>
      <c r="G83" s="161" t="e">
        <f>新様式97_看護職員処遇改善評価料・入院ベースアップ評価料!$M$117-B83</f>
        <v>#VALUE!</v>
      </c>
      <c r="H83" s="17" t="e">
        <f t="shared" si="1"/>
        <v>#VALUE!</v>
      </c>
      <c r="I83" s="17" t="e">
        <f>IF(新様式97_看護職員処遇改善評価料・入院ベースアップ評価料!$M$117=B83,"",IF(H83&lt;=0,"該当",""))</f>
        <v>#VALUE!</v>
      </c>
      <c r="J83" s="17" t="e">
        <f>IF(AND(A83&lt;=#REF!,#REF!&lt;'リスト（入院R8）'!B83),"該当","")</f>
        <v>#REF!</v>
      </c>
      <c r="K83" s="17" t="s">
        <v>469</v>
      </c>
    </row>
    <row r="84" spans="1:11">
      <c r="A84" s="17">
        <v>80.5</v>
      </c>
      <c r="B84" s="17">
        <v>81.5</v>
      </c>
      <c r="C84" s="17" t="s">
        <v>470</v>
      </c>
      <c r="D84" s="17">
        <v>81</v>
      </c>
      <c r="F84" s="161" t="e">
        <f>新様式97_看護職員処遇改善評価料・入院ベースアップ評価料!$M$117-A84</f>
        <v>#VALUE!</v>
      </c>
      <c r="G84" s="161" t="e">
        <f>新様式97_看護職員処遇改善評価料・入院ベースアップ評価料!$M$117-B84</f>
        <v>#VALUE!</v>
      </c>
      <c r="H84" s="17" t="e">
        <f t="shared" si="1"/>
        <v>#VALUE!</v>
      </c>
      <c r="I84" s="17" t="e">
        <f>IF(新様式97_看護職員処遇改善評価料・入院ベースアップ評価料!$M$117=B84,"",IF(H84&lt;=0,"該当",""))</f>
        <v>#VALUE!</v>
      </c>
      <c r="J84" s="17" t="e">
        <f>IF(AND(A84&lt;=#REF!,#REF!&lt;'リスト（入院R8）'!B84),"該当","")</f>
        <v>#REF!</v>
      </c>
      <c r="K84" s="17" t="s">
        <v>470</v>
      </c>
    </row>
    <row r="85" spans="1:11">
      <c r="A85" s="17">
        <v>81.5</v>
      </c>
      <c r="B85" s="17">
        <v>82.5</v>
      </c>
      <c r="C85" s="17" t="s">
        <v>471</v>
      </c>
      <c r="D85" s="17">
        <v>82</v>
      </c>
      <c r="F85" s="161" t="e">
        <f>新様式97_看護職員処遇改善評価料・入院ベースアップ評価料!$M$117-A85</f>
        <v>#VALUE!</v>
      </c>
      <c r="G85" s="161" t="e">
        <f>新様式97_看護職員処遇改善評価料・入院ベースアップ評価料!$M$117-B85</f>
        <v>#VALUE!</v>
      </c>
      <c r="H85" s="17" t="e">
        <f t="shared" si="1"/>
        <v>#VALUE!</v>
      </c>
      <c r="I85" s="17" t="e">
        <f>IF(新様式97_看護職員処遇改善評価料・入院ベースアップ評価料!$M$117=B85,"",IF(H85&lt;=0,"該当",""))</f>
        <v>#VALUE!</v>
      </c>
      <c r="J85" s="17" t="e">
        <f>IF(AND(A85&lt;=#REF!,#REF!&lt;'リスト（入院R8）'!B85),"該当","")</f>
        <v>#REF!</v>
      </c>
      <c r="K85" s="17" t="s">
        <v>471</v>
      </c>
    </row>
    <row r="86" spans="1:11">
      <c r="A86" s="17">
        <v>82.5</v>
      </c>
      <c r="B86" s="17">
        <v>83.5</v>
      </c>
      <c r="C86" s="17" t="s">
        <v>472</v>
      </c>
      <c r="D86" s="17">
        <v>83</v>
      </c>
      <c r="F86" s="161" t="e">
        <f>新様式97_看護職員処遇改善評価料・入院ベースアップ評価料!$M$117-A86</f>
        <v>#VALUE!</v>
      </c>
      <c r="G86" s="161" t="e">
        <f>新様式97_看護職員処遇改善評価料・入院ベースアップ評価料!$M$117-B86</f>
        <v>#VALUE!</v>
      </c>
      <c r="H86" s="17" t="e">
        <f t="shared" si="1"/>
        <v>#VALUE!</v>
      </c>
      <c r="I86" s="17" t="e">
        <f>IF(新様式97_看護職員処遇改善評価料・入院ベースアップ評価料!$M$117=B86,"",IF(H86&lt;=0,"該当",""))</f>
        <v>#VALUE!</v>
      </c>
      <c r="J86" s="17" t="e">
        <f>IF(AND(A86&lt;=#REF!,#REF!&lt;'リスト（入院R8）'!B86),"該当","")</f>
        <v>#REF!</v>
      </c>
      <c r="K86" s="17" t="s">
        <v>472</v>
      </c>
    </row>
    <row r="87" spans="1:11">
      <c r="A87" s="17">
        <v>83.5</v>
      </c>
      <c r="B87" s="17">
        <v>84.5</v>
      </c>
      <c r="C87" s="17" t="s">
        <v>473</v>
      </c>
      <c r="D87" s="17">
        <v>84</v>
      </c>
      <c r="F87" s="161" t="e">
        <f>新様式97_看護職員処遇改善評価料・入院ベースアップ評価料!$M$117-A87</f>
        <v>#VALUE!</v>
      </c>
      <c r="G87" s="161" t="e">
        <f>新様式97_看護職員処遇改善評価料・入院ベースアップ評価料!$M$117-B87</f>
        <v>#VALUE!</v>
      </c>
      <c r="H87" s="17" t="e">
        <f t="shared" si="1"/>
        <v>#VALUE!</v>
      </c>
      <c r="I87" s="17" t="e">
        <f>IF(新様式97_看護職員処遇改善評価料・入院ベースアップ評価料!$M$117=B87,"",IF(H87&lt;=0,"該当",""))</f>
        <v>#VALUE!</v>
      </c>
      <c r="J87" s="17" t="e">
        <f>IF(AND(A87&lt;=#REF!,#REF!&lt;'リスト（入院R8）'!B87),"該当","")</f>
        <v>#REF!</v>
      </c>
      <c r="K87" s="17" t="s">
        <v>473</v>
      </c>
    </row>
    <row r="88" spans="1:11">
      <c r="A88" s="17">
        <v>84.5</v>
      </c>
      <c r="B88" s="17">
        <v>85.5</v>
      </c>
      <c r="C88" s="17" t="s">
        <v>474</v>
      </c>
      <c r="D88" s="17">
        <v>85</v>
      </c>
      <c r="F88" s="161" t="e">
        <f>新様式97_看護職員処遇改善評価料・入院ベースアップ評価料!$M$117-A88</f>
        <v>#VALUE!</v>
      </c>
      <c r="G88" s="161" t="e">
        <f>新様式97_看護職員処遇改善評価料・入院ベースアップ評価料!$M$117-B88</f>
        <v>#VALUE!</v>
      </c>
      <c r="H88" s="17" t="e">
        <f t="shared" si="1"/>
        <v>#VALUE!</v>
      </c>
      <c r="I88" s="17" t="e">
        <f>IF(新様式97_看護職員処遇改善評価料・入院ベースアップ評価料!$M$117=B88,"",IF(H88&lt;=0,"該当",""))</f>
        <v>#VALUE!</v>
      </c>
      <c r="J88" s="17" t="e">
        <f>IF(AND(A88&lt;=#REF!,#REF!&lt;'リスト（入院R8）'!B88),"該当","")</f>
        <v>#REF!</v>
      </c>
      <c r="K88" s="17" t="s">
        <v>474</v>
      </c>
    </row>
    <row r="89" spans="1:11">
      <c r="A89" s="17">
        <v>85.5</v>
      </c>
      <c r="B89" s="17">
        <v>86.5</v>
      </c>
      <c r="C89" s="17" t="s">
        <v>475</v>
      </c>
      <c r="D89" s="17">
        <v>86</v>
      </c>
      <c r="F89" s="161" t="e">
        <f>新様式97_看護職員処遇改善評価料・入院ベースアップ評価料!$M$117-A89</f>
        <v>#VALUE!</v>
      </c>
      <c r="G89" s="161" t="e">
        <f>新様式97_看護職員処遇改善評価料・入院ベースアップ評価料!$M$117-B89</f>
        <v>#VALUE!</v>
      </c>
      <c r="H89" s="17" t="e">
        <f t="shared" si="1"/>
        <v>#VALUE!</v>
      </c>
      <c r="I89" s="17" t="e">
        <f>IF(新様式97_看護職員処遇改善評価料・入院ベースアップ評価料!$M$117=B89,"",IF(H89&lt;=0,"該当",""))</f>
        <v>#VALUE!</v>
      </c>
      <c r="J89" s="17" t="e">
        <f>IF(AND(A89&lt;=#REF!,#REF!&lt;'リスト（入院R8）'!B89),"該当","")</f>
        <v>#REF!</v>
      </c>
      <c r="K89" s="17" t="s">
        <v>475</v>
      </c>
    </row>
    <row r="90" spans="1:11">
      <c r="A90" s="17">
        <v>86.5</v>
      </c>
      <c r="B90" s="17">
        <v>87.5</v>
      </c>
      <c r="C90" s="17" t="s">
        <v>476</v>
      </c>
      <c r="D90" s="17">
        <v>87</v>
      </c>
      <c r="F90" s="161" t="e">
        <f>新様式97_看護職員処遇改善評価料・入院ベースアップ評価料!$M$117-A90</f>
        <v>#VALUE!</v>
      </c>
      <c r="G90" s="161" t="e">
        <f>新様式97_看護職員処遇改善評価料・入院ベースアップ評価料!$M$117-B90</f>
        <v>#VALUE!</v>
      </c>
      <c r="H90" s="17" t="e">
        <f t="shared" si="1"/>
        <v>#VALUE!</v>
      </c>
      <c r="I90" s="17" t="e">
        <f>IF(新様式97_看護職員処遇改善評価料・入院ベースアップ評価料!$M$117=B90,"",IF(H90&lt;=0,"該当",""))</f>
        <v>#VALUE!</v>
      </c>
      <c r="J90" s="17" t="e">
        <f>IF(AND(A90&lt;=#REF!,#REF!&lt;'リスト（入院R8）'!B90),"該当","")</f>
        <v>#REF!</v>
      </c>
      <c r="K90" s="17" t="s">
        <v>476</v>
      </c>
    </row>
    <row r="91" spans="1:11">
      <c r="A91" s="17">
        <v>87.5</v>
      </c>
      <c r="B91" s="17">
        <v>88.5</v>
      </c>
      <c r="C91" s="17" t="s">
        <v>477</v>
      </c>
      <c r="D91" s="17">
        <v>88</v>
      </c>
      <c r="F91" s="161" t="e">
        <f>新様式97_看護職員処遇改善評価料・入院ベースアップ評価料!$M$117-A91</f>
        <v>#VALUE!</v>
      </c>
      <c r="G91" s="161" t="e">
        <f>新様式97_看護職員処遇改善評価料・入院ベースアップ評価料!$M$117-B91</f>
        <v>#VALUE!</v>
      </c>
      <c r="H91" s="17" t="e">
        <f t="shared" si="1"/>
        <v>#VALUE!</v>
      </c>
      <c r="I91" s="17" t="e">
        <f>IF(新様式97_看護職員処遇改善評価料・入院ベースアップ評価料!$M$117=B91,"",IF(H91&lt;=0,"該当",""))</f>
        <v>#VALUE!</v>
      </c>
      <c r="J91" s="17" t="e">
        <f>IF(AND(A91&lt;=#REF!,#REF!&lt;'リスト（入院R8）'!B91),"該当","")</f>
        <v>#REF!</v>
      </c>
      <c r="K91" s="17" t="s">
        <v>477</v>
      </c>
    </row>
    <row r="92" spans="1:11">
      <c r="A92" s="17">
        <v>88.5</v>
      </c>
      <c r="B92" s="17">
        <v>89.5</v>
      </c>
      <c r="C92" s="17" t="s">
        <v>478</v>
      </c>
      <c r="D92" s="17">
        <v>89</v>
      </c>
      <c r="F92" s="161" t="e">
        <f>新様式97_看護職員処遇改善評価料・入院ベースアップ評価料!$M$117-A92</f>
        <v>#VALUE!</v>
      </c>
      <c r="G92" s="161" t="e">
        <f>新様式97_看護職員処遇改善評価料・入院ベースアップ評価料!$M$117-B92</f>
        <v>#VALUE!</v>
      </c>
      <c r="H92" s="17" t="e">
        <f t="shared" si="1"/>
        <v>#VALUE!</v>
      </c>
      <c r="I92" s="17" t="e">
        <f>IF(新様式97_看護職員処遇改善評価料・入院ベースアップ評価料!$M$117=B92,"",IF(H92&lt;=0,"該当",""))</f>
        <v>#VALUE!</v>
      </c>
      <c r="J92" s="17" t="e">
        <f>IF(AND(A92&lt;=#REF!,#REF!&lt;'リスト（入院R8）'!B92),"該当","")</f>
        <v>#REF!</v>
      </c>
      <c r="K92" s="17" t="s">
        <v>478</v>
      </c>
    </row>
    <row r="93" spans="1:11">
      <c r="A93" s="17">
        <v>89.5</v>
      </c>
      <c r="B93" s="17">
        <v>90.5</v>
      </c>
      <c r="C93" s="17" t="s">
        <v>479</v>
      </c>
      <c r="D93" s="17">
        <v>90</v>
      </c>
      <c r="F93" s="161" t="e">
        <f>新様式97_看護職員処遇改善評価料・入院ベースアップ評価料!$M$117-A93</f>
        <v>#VALUE!</v>
      </c>
      <c r="G93" s="161" t="e">
        <f>新様式97_看護職員処遇改善評価料・入院ベースアップ評価料!$M$117-B93</f>
        <v>#VALUE!</v>
      </c>
      <c r="H93" s="17" t="e">
        <f t="shared" si="1"/>
        <v>#VALUE!</v>
      </c>
      <c r="I93" s="17" t="e">
        <f>IF(新様式97_看護職員処遇改善評価料・入院ベースアップ評価料!$M$117=B93,"",IF(H93&lt;=0,"該当",""))</f>
        <v>#VALUE!</v>
      </c>
      <c r="J93" s="17" t="e">
        <f>IF(AND(A93&lt;=#REF!,#REF!&lt;'リスト（入院R8）'!B93),"該当","")</f>
        <v>#REF!</v>
      </c>
      <c r="K93" s="17" t="s">
        <v>479</v>
      </c>
    </row>
    <row r="94" spans="1:11">
      <c r="A94" s="17">
        <v>90.5</v>
      </c>
      <c r="B94" s="17">
        <v>91.5</v>
      </c>
      <c r="C94" s="17" t="s">
        <v>480</v>
      </c>
      <c r="D94" s="17">
        <v>91</v>
      </c>
      <c r="F94" s="161" t="e">
        <f>新様式97_看護職員処遇改善評価料・入院ベースアップ評価料!$M$117-A94</f>
        <v>#VALUE!</v>
      </c>
      <c r="G94" s="161" t="e">
        <f>新様式97_看護職員処遇改善評価料・入院ベースアップ評価料!$M$117-B94</f>
        <v>#VALUE!</v>
      </c>
      <c r="H94" s="17" t="e">
        <f t="shared" si="1"/>
        <v>#VALUE!</v>
      </c>
      <c r="I94" s="17" t="e">
        <f>IF(新様式97_看護職員処遇改善評価料・入院ベースアップ評価料!$M$117=B94,"",IF(H94&lt;=0,"該当",""))</f>
        <v>#VALUE!</v>
      </c>
      <c r="J94" s="17" t="e">
        <f>IF(AND(A94&lt;=#REF!,#REF!&lt;'リスト（入院R8）'!B94),"該当","")</f>
        <v>#REF!</v>
      </c>
      <c r="K94" s="17" t="s">
        <v>480</v>
      </c>
    </row>
    <row r="95" spans="1:11">
      <c r="A95" s="17">
        <v>91.5</v>
      </c>
      <c r="B95" s="17">
        <v>92.5</v>
      </c>
      <c r="C95" s="17" t="s">
        <v>481</v>
      </c>
      <c r="D95" s="17">
        <v>92</v>
      </c>
      <c r="F95" s="161" t="e">
        <f>新様式97_看護職員処遇改善評価料・入院ベースアップ評価料!$M$117-A95</f>
        <v>#VALUE!</v>
      </c>
      <c r="G95" s="161" t="e">
        <f>新様式97_看護職員処遇改善評価料・入院ベースアップ評価料!$M$117-B95</f>
        <v>#VALUE!</v>
      </c>
      <c r="H95" s="17" t="e">
        <f t="shared" si="1"/>
        <v>#VALUE!</v>
      </c>
      <c r="I95" s="17" t="e">
        <f>IF(新様式97_看護職員処遇改善評価料・入院ベースアップ評価料!$M$117=B95,"",IF(H95&lt;=0,"該当",""))</f>
        <v>#VALUE!</v>
      </c>
      <c r="J95" s="17" t="e">
        <f>IF(AND(A95&lt;=#REF!,#REF!&lt;'リスト（入院R8）'!B95),"該当","")</f>
        <v>#REF!</v>
      </c>
      <c r="K95" s="17" t="s">
        <v>481</v>
      </c>
    </row>
    <row r="96" spans="1:11">
      <c r="A96" s="17">
        <v>92.5</v>
      </c>
      <c r="B96" s="17">
        <v>93.5</v>
      </c>
      <c r="C96" s="17" t="s">
        <v>482</v>
      </c>
      <c r="D96" s="17">
        <v>93</v>
      </c>
      <c r="F96" s="161" t="e">
        <f>新様式97_看護職員処遇改善評価料・入院ベースアップ評価料!$M$117-A96</f>
        <v>#VALUE!</v>
      </c>
      <c r="G96" s="161" t="e">
        <f>新様式97_看護職員処遇改善評価料・入院ベースアップ評価料!$M$117-B96</f>
        <v>#VALUE!</v>
      </c>
      <c r="H96" s="17" t="e">
        <f t="shared" si="1"/>
        <v>#VALUE!</v>
      </c>
      <c r="I96" s="17" t="e">
        <f>IF(新様式97_看護職員処遇改善評価料・入院ベースアップ評価料!$M$117=B96,"",IF(H96&lt;=0,"該当",""))</f>
        <v>#VALUE!</v>
      </c>
      <c r="J96" s="17" t="e">
        <f>IF(AND(A96&lt;=#REF!,#REF!&lt;'リスト（入院R8）'!B96),"該当","")</f>
        <v>#REF!</v>
      </c>
      <c r="K96" s="17" t="s">
        <v>482</v>
      </c>
    </row>
    <row r="97" spans="1:11">
      <c r="A97" s="17">
        <v>93.5</v>
      </c>
      <c r="B97" s="17">
        <v>94.5</v>
      </c>
      <c r="C97" s="17" t="s">
        <v>483</v>
      </c>
      <c r="D97" s="17">
        <v>94</v>
      </c>
      <c r="F97" s="161" t="e">
        <f>新様式97_看護職員処遇改善評価料・入院ベースアップ評価料!$M$117-A97</f>
        <v>#VALUE!</v>
      </c>
      <c r="G97" s="161" t="e">
        <f>新様式97_看護職員処遇改善評価料・入院ベースアップ評価料!$M$117-B97</f>
        <v>#VALUE!</v>
      </c>
      <c r="H97" s="17" t="e">
        <f t="shared" si="1"/>
        <v>#VALUE!</v>
      </c>
      <c r="I97" s="17" t="e">
        <f>IF(新様式97_看護職員処遇改善評価料・入院ベースアップ評価料!$M$117=B97,"",IF(H97&lt;=0,"該当",""))</f>
        <v>#VALUE!</v>
      </c>
      <c r="J97" s="17" t="e">
        <f>IF(AND(A97&lt;=#REF!,#REF!&lt;'リスト（入院R8）'!B97),"該当","")</f>
        <v>#REF!</v>
      </c>
      <c r="K97" s="17" t="s">
        <v>483</v>
      </c>
    </row>
    <row r="98" spans="1:11">
      <c r="A98" s="17">
        <v>94.5</v>
      </c>
      <c r="B98" s="17">
        <v>95.5</v>
      </c>
      <c r="C98" s="17" t="s">
        <v>484</v>
      </c>
      <c r="D98" s="17">
        <v>95</v>
      </c>
      <c r="F98" s="161" t="e">
        <f>新様式97_看護職員処遇改善評価料・入院ベースアップ評価料!$M$117-A98</f>
        <v>#VALUE!</v>
      </c>
      <c r="G98" s="161" t="e">
        <f>新様式97_看護職員処遇改善評価料・入院ベースアップ評価料!$M$117-B98</f>
        <v>#VALUE!</v>
      </c>
      <c r="H98" s="17" t="e">
        <f t="shared" si="1"/>
        <v>#VALUE!</v>
      </c>
      <c r="I98" s="17" t="e">
        <f>IF(新様式97_看護職員処遇改善評価料・入院ベースアップ評価料!$M$117=B98,"",IF(H98&lt;=0,"該当",""))</f>
        <v>#VALUE!</v>
      </c>
      <c r="J98" s="17" t="e">
        <f>IF(AND(A98&lt;=#REF!,#REF!&lt;'リスト（入院R8）'!B98),"該当","")</f>
        <v>#REF!</v>
      </c>
      <c r="K98" s="17" t="s">
        <v>484</v>
      </c>
    </row>
    <row r="99" spans="1:11">
      <c r="A99" s="17">
        <v>95.5</v>
      </c>
      <c r="B99" s="17">
        <v>96.5</v>
      </c>
      <c r="C99" s="17" t="s">
        <v>485</v>
      </c>
      <c r="D99" s="17">
        <v>96</v>
      </c>
      <c r="F99" s="161" t="e">
        <f>新様式97_看護職員処遇改善評価料・入院ベースアップ評価料!$M$117-A99</f>
        <v>#VALUE!</v>
      </c>
      <c r="G99" s="161" t="e">
        <f>新様式97_看護職員処遇改善評価料・入院ベースアップ評価料!$M$117-B99</f>
        <v>#VALUE!</v>
      </c>
      <c r="H99" s="17" t="e">
        <f t="shared" si="1"/>
        <v>#VALUE!</v>
      </c>
      <c r="I99" s="17" t="e">
        <f>IF(新様式97_看護職員処遇改善評価料・入院ベースアップ評価料!$M$117=B99,"",IF(H99&lt;=0,"該当",""))</f>
        <v>#VALUE!</v>
      </c>
      <c r="J99" s="17" t="e">
        <f>IF(AND(A99&lt;=#REF!,#REF!&lt;'リスト（入院R8）'!B99),"該当","")</f>
        <v>#REF!</v>
      </c>
      <c r="K99" s="17" t="s">
        <v>485</v>
      </c>
    </row>
    <row r="100" spans="1:11">
      <c r="A100" s="17">
        <v>96.5</v>
      </c>
      <c r="B100" s="17">
        <v>97.5</v>
      </c>
      <c r="C100" s="17" t="s">
        <v>486</v>
      </c>
      <c r="D100" s="17">
        <v>97</v>
      </c>
      <c r="F100" s="161" t="e">
        <f>新様式97_看護職員処遇改善評価料・入院ベースアップ評価料!$M$117-A100</f>
        <v>#VALUE!</v>
      </c>
      <c r="G100" s="161" t="e">
        <f>新様式97_看護職員処遇改善評価料・入院ベースアップ評価料!$M$117-B100</f>
        <v>#VALUE!</v>
      </c>
      <c r="H100" s="17" t="e">
        <f t="shared" si="1"/>
        <v>#VALUE!</v>
      </c>
      <c r="I100" s="17" t="e">
        <f>IF(新様式97_看護職員処遇改善評価料・入院ベースアップ評価料!$M$117=B100,"",IF(H100&lt;=0,"該当",""))</f>
        <v>#VALUE!</v>
      </c>
      <c r="J100" s="17" t="e">
        <f>IF(AND(A100&lt;=#REF!,#REF!&lt;'リスト（入院R8）'!B100),"該当","")</f>
        <v>#REF!</v>
      </c>
      <c r="K100" s="17" t="s">
        <v>486</v>
      </c>
    </row>
    <row r="101" spans="1:11">
      <c r="A101" s="17">
        <v>97.5</v>
      </c>
      <c r="B101" s="17">
        <v>98.5</v>
      </c>
      <c r="C101" s="17" t="s">
        <v>487</v>
      </c>
      <c r="D101" s="17">
        <v>98</v>
      </c>
      <c r="F101" s="161" t="e">
        <f>新様式97_看護職員処遇改善評価料・入院ベースアップ評価料!$M$117-A101</f>
        <v>#VALUE!</v>
      </c>
      <c r="G101" s="161" t="e">
        <f>新様式97_看護職員処遇改善評価料・入院ベースアップ評価料!$M$117-B101</f>
        <v>#VALUE!</v>
      </c>
      <c r="H101" s="17" t="e">
        <f t="shared" si="1"/>
        <v>#VALUE!</v>
      </c>
      <c r="I101" s="17" t="e">
        <f>IF(新様式97_看護職員処遇改善評価料・入院ベースアップ評価料!$M$117=B101,"",IF(H101&lt;=0,"該当",""))</f>
        <v>#VALUE!</v>
      </c>
      <c r="J101" s="17" t="e">
        <f>IF(AND(A101&lt;=#REF!,#REF!&lt;'リスト（入院R8）'!B101),"該当","")</f>
        <v>#REF!</v>
      </c>
      <c r="K101" s="17" t="s">
        <v>487</v>
      </c>
    </row>
    <row r="102" spans="1:11">
      <c r="A102" s="17">
        <v>98.5</v>
      </c>
      <c r="B102" s="17">
        <v>99.5</v>
      </c>
      <c r="C102" s="17" t="s">
        <v>488</v>
      </c>
      <c r="D102" s="17">
        <v>99</v>
      </c>
      <c r="F102" s="161" t="e">
        <f>新様式97_看護職員処遇改善評価料・入院ベースアップ評価料!$M$117-A102</f>
        <v>#VALUE!</v>
      </c>
      <c r="G102" s="161" t="e">
        <f>新様式97_看護職員処遇改善評価料・入院ベースアップ評価料!$M$117-B102</f>
        <v>#VALUE!</v>
      </c>
      <c r="H102" s="17" t="e">
        <f t="shared" si="1"/>
        <v>#VALUE!</v>
      </c>
      <c r="I102" s="17" t="e">
        <f>IF(新様式97_看護職員処遇改善評価料・入院ベースアップ評価料!$M$117=B102,"",IF(H102&lt;=0,"該当",""))</f>
        <v>#VALUE!</v>
      </c>
      <c r="J102" s="17" t="e">
        <f>IF(AND(A102&lt;=#REF!,#REF!&lt;'リスト（入院R8）'!B102),"該当","")</f>
        <v>#REF!</v>
      </c>
      <c r="K102" s="17" t="s">
        <v>488</v>
      </c>
    </row>
    <row r="103" spans="1:11">
      <c r="A103" s="17">
        <v>99.5</v>
      </c>
      <c r="B103" s="17">
        <v>100.5</v>
      </c>
      <c r="C103" s="17" t="s">
        <v>489</v>
      </c>
      <c r="D103" s="17">
        <v>100</v>
      </c>
      <c r="F103" s="161" t="e">
        <f>新様式97_看護職員処遇改善評価料・入院ベースアップ評価料!$M$117-A103</f>
        <v>#VALUE!</v>
      </c>
      <c r="G103" s="161" t="e">
        <f>新様式97_看護職員処遇改善評価料・入院ベースアップ評価料!$M$117-B103</f>
        <v>#VALUE!</v>
      </c>
      <c r="H103" s="17" t="e">
        <f t="shared" si="1"/>
        <v>#VALUE!</v>
      </c>
      <c r="I103" s="17" t="e">
        <f>IF(新様式97_看護職員処遇改善評価料・入院ベースアップ評価料!$M$117=B103,"",IF(H103&lt;=0,"該当",""))</f>
        <v>#VALUE!</v>
      </c>
      <c r="J103" s="17" t="e">
        <f>IF(AND(A103&lt;=#REF!,#REF!&lt;'リスト（入院R8）'!B103),"該当","")</f>
        <v>#REF!</v>
      </c>
      <c r="K103" s="17" t="s">
        <v>489</v>
      </c>
    </row>
    <row r="104" spans="1:11">
      <c r="A104" s="17">
        <v>100.5</v>
      </c>
      <c r="B104" s="17">
        <v>101.5</v>
      </c>
      <c r="C104" s="17" t="s">
        <v>490</v>
      </c>
      <c r="D104" s="17">
        <v>101</v>
      </c>
      <c r="F104" s="161" t="e">
        <f>新様式97_看護職員処遇改善評価料・入院ベースアップ評価料!$M$117-A104</f>
        <v>#VALUE!</v>
      </c>
      <c r="G104" s="161" t="e">
        <f>新様式97_看護職員処遇改善評価料・入院ベースアップ評価料!$M$117-B104</f>
        <v>#VALUE!</v>
      </c>
      <c r="H104" s="17" t="e">
        <f t="shared" si="1"/>
        <v>#VALUE!</v>
      </c>
      <c r="I104" s="17" t="e">
        <f>IF(新様式97_看護職員処遇改善評価料・入院ベースアップ評価料!$M$117=B104,"",IF(H104&lt;=0,"該当",""))</f>
        <v>#VALUE!</v>
      </c>
      <c r="J104" s="17" t="e">
        <f>IF(AND(A104&lt;=#REF!,#REF!&lt;'リスト（入院R8）'!B104),"該当","")</f>
        <v>#REF!</v>
      </c>
      <c r="K104" s="17" t="s">
        <v>490</v>
      </c>
    </row>
    <row r="105" spans="1:11">
      <c r="A105" s="17">
        <v>101.5</v>
      </c>
      <c r="B105" s="17">
        <v>102.5</v>
      </c>
      <c r="C105" s="17" t="s">
        <v>491</v>
      </c>
      <c r="D105" s="17">
        <v>102</v>
      </c>
      <c r="F105" s="161" t="e">
        <f>新様式97_看護職員処遇改善評価料・入院ベースアップ評価料!$M$117-A105</f>
        <v>#VALUE!</v>
      </c>
      <c r="G105" s="161" t="e">
        <f>新様式97_看護職員処遇改善評価料・入院ベースアップ評価料!$M$117-B105</f>
        <v>#VALUE!</v>
      </c>
      <c r="H105" s="17" t="e">
        <f t="shared" si="1"/>
        <v>#VALUE!</v>
      </c>
      <c r="I105" s="17" t="e">
        <f>IF(新様式97_看護職員処遇改善評価料・入院ベースアップ評価料!$M$117=B105,"",IF(H105&lt;=0,"該当",""))</f>
        <v>#VALUE!</v>
      </c>
      <c r="J105" s="17" t="e">
        <f>IF(AND(A105&lt;=#REF!,#REF!&lt;'リスト（入院R8）'!B105),"該当","")</f>
        <v>#REF!</v>
      </c>
      <c r="K105" s="17" t="s">
        <v>491</v>
      </c>
    </row>
    <row r="106" spans="1:11">
      <c r="A106" s="17">
        <v>102.5</v>
      </c>
      <c r="B106" s="17">
        <v>103.5</v>
      </c>
      <c r="C106" s="17" t="s">
        <v>492</v>
      </c>
      <c r="D106" s="17">
        <v>103</v>
      </c>
      <c r="F106" s="161" t="e">
        <f>新様式97_看護職員処遇改善評価料・入院ベースアップ評価料!$M$117-A106</f>
        <v>#VALUE!</v>
      </c>
      <c r="G106" s="161" t="e">
        <f>新様式97_看護職員処遇改善評価料・入院ベースアップ評価料!$M$117-B106</f>
        <v>#VALUE!</v>
      </c>
      <c r="H106" s="17" t="e">
        <f t="shared" si="1"/>
        <v>#VALUE!</v>
      </c>
      <c r="I106" s="17" t="e">
        <f>IF(新様式97_看護職員処遇改善評価料・入院ベースアップ評価料!$M$117=B106,"",IF(H106&lt;=0,"該当",""))</f>
        <v>#VALUE!</v>
      </c>
      <c r="J106" s="17" t="e">
        <f>IF(AND(A106&lt;=#REF!,#REF!&lt;'リスト（入院R8）'!B106),"該当","")</f>
        <v>#REF!</v>
      </c>
      <c r="K106" s="17" t="s">
        <v>492</v>
      </c>
    </row>
    <row r="107" spans="1:11">
      <c r="A107" s="17">
        <v>103.5</v>
      </c>
      <c r="B107" s="17">
        <v>104.5</v>
      </c>
      <c r="C107" s="17" t="s">
        <v>493</v>
      </c>
      <c r="D107" s="17">
        <v>104</v>
      </c>
      <c r="F107" s="161" t="e">
        <f>新様式97_看護職員処遇改善評価料・入院ベースアップ評価料!$M$117-A107</f>
        <v>#VALUE!</v>
      </c>
      <c r="G107" s="161" t="e">
        <f>新様式97_看護職員処遇改善評価料・入院ベースアップ評価料!$M$117-B107</f>
        <v>#VALUE!</v>
      </c>
      <c r="H107" s="17" t="e">
        <f t="shared" si="1"/>
        <v>#VALUE!</v>
      </c>
      <c r="I107" s="17" t="e">
        <f>IF(新様式97_看護職員処遇改善評価料・入院ベースアップ評価料!$M$117=B107,"",IF(H107&lt;=0,"該当",""))</f>
        <v>#VALUE!</v>
      </c>
      <c r="J107" s="17" t="e">
        <f>IF(AND(A107&lt;=#REF!,#REF!&lt;'リスト（入院R8）'!B107),"該当","")</f>
        <v>#REF!</v>
      </c>
      <c r="K107" s="17" t="s">
        <v>493</v>
      </c>
    </row>
    <row r="108" spans="1:11">
      <c r="A108" s="17">
        <v>104.5</v>
      </c>
      <c r="B108" s="17">
        <v>105.5</v>
      </c>
      <c r="C108" s="17" t="s">
        <v>494</v>
      </c>
      <c r="D108" s="17">
        <v>105</v>
      </c>
      <c r="F108" s="161" t="e">
        <f>新様式97_看護職員処遇改善評価料・入院ベースアップ評価料!$M$117-A108</f>
        <v>#VALUE!</v>
      </c>
      <c r="G108" s="161" t="e">
        <f>新様式97_看護職員処遇改善評価料・入院ベースアップ評価料!$M$117-B108</f>
        <v>#VALUE!</v>
      </c>
      <c r="H108" s="17" t="e">
        <f t="shared" si="1"/>
        <v>#VALUE!</v>
      </c>
      <c r="I108" s="17" t="e">
        <f>IF(新様式97_看護職員処遇改善評価料・入院ベースアップ評価料!$M$117=B108,"",IF(H108&lt;=0,"該当",""))</f>
        <v>#VALUE!</v>
      </c>
      <c r="J108" s="17" t="e">
        <f>IF(AND(A108&lt;=#REF!,#REF!&lt;'リスト（入院R8）'!B108),"該当","")</f>
        <v>#REF!</v>
      </c>
      <c r="K108" s="17" t="s">
        <v>494</v>
      </c>
    </row>
    <row r="109" spans="1:11">
      <c r="A109" s="17">
        <v>105.5</v>
      </c>
      <c r="B109" s="17">
        <v>106.5</v>
      </c>
      <c r="C109" s="17" t="s">
        <v>495</v>
      </c>
      <c r="D109" s="17">
        <v>106</v>
      </c>
      <c r="F109" s="161" t="e">
        <f>新様式97_看護職員処遇改善評価料・入院ベースアップ評価料!$M$117-A109</f>
        <v>#VALUE!</v>
      </c>
      <c r="G109" s="161" t="e">
        <f>新様式97_看護職員処遇改善評価料・入院ベースアップ評価料!$M$117-B109</f>
        <v>#VALUE!</v>
      </c>
      <c r="H109" s="17" t="e">
        <f t="shared" si="1"/>
        <v>#VALUE!</v>
      </c>
      <c r="I109" s="17" t="e">
        <f>IF(新様式97_看護職員処遇改善評価料・入院ベースアップ評価料!$M$117=B109,"",IF(H109&lt;=0,"該当",""))</f>
        <v>#VALUE!</v>
      </c>
      <c r="J109" s="17" t="e">
        <f>IF(AND(A109&lt;=#REF!,#REF!&lt;'リスト（入院R8）'!B109),"該当","")</f>
        <v>#REF!</v>
      </c>
      <c r="K109" s="17" t="s">
        <v>495</v>
      </c>
    </row>
    <row r="110" spans="1:11">
      <c r="A110" s="17">
        <v>106.5</v>
      </c>
      <c r="B110" s="17">
        <v>107.5</v>
      </c>
      <c r="C110" s="17" t="s">
        <v>496</v>
      </c>
      <c r="D110" s="17">
        <v>107</v>
      </c>
      <c r="F110" s="161" t="e">
        <f>新様式97_看護職員処遇改善評価料・入院ベースアップ評価料!$M$117-A110</f>
        <v>#VALUE!</v>
      </c>
      <c r="G110" s="161" t="e">
        <f>新様式97_看護職員処遇改善評価料・入院ベースアップ評価料!$M$117-B110</f>
        <v>#VALUE!</v>
      </c>
      <c r="H110" s="17" t="e">
        <f t="shared" si="1"/>
        <v>#VALUE!</v>
      </c>
      <c r="I110" s="17" t="e">
        <f>IF(新様式97_看護職員処遇改善評価料・入院ベースアップ評価料!$M$117=B110,"",IF(H110&lt;=0,"該当",""))</f>
        <v>#VALUE!</v>
      </c>
      <c r="J110" s="17" t="e">
        <f>IF(AND(A110&lt;=#REF!,#REF!&lt;'リスト（入院R8）'!B110),"該当","")</f>
        <v>#REF!</v>
      </c>
      <c r="K110" s="17" t="s">
        <v>496</v>
      </c>
    </row>
    <row r="111" spans="1:11">
      <c r="A111" s="17">
        <v>107.5</v>
      </c>
      <c r="B111" s="17">
        <v>108.5</v>
      </c>
      <c r="C111" s="17" t="s">
        <v>497</v>
      </c>
      <c r="D111" s="17">
        <v>108</v>
      </c>
      <c r="F111" s="161" t="e">
        <f>新様式97_看護職員処遇改善評価料・入院ベースアップ評価料!$M$117-A111</f>
        <v>#VALUE!</v>
      </c>
      <c r="G111" s="161" t="e">
        <f>新様式97_看護職員処遇改善評価料・入院ベースアップ評価料!$M$117-B111</f>
        <v>#VALUE!</v>
      </c>
      <c r="H111" s="17" t="e">
        <f t="shared" si="1"/>
        <v>#VALUE!</v>
      </c>
      <c r="I111" s="17" t="e">
        <f>IF(新様式97_看護職員処遇改善評価料・入院ベースアップ評価料!$M$117=B111,"",IF(H111&lt;=0,"該当",""))</f>
        <v>#VALUE!</v>
      </c>
      <c r="J111" s="17" t="e">
        <f>IF(AND(A111&lt;=#REF!,#REF!&lt;'リスト（入院R8）'!B111),"該当","")</f>
        <v>#REF!</v>
      </c>
      <c r="K111" s="17" t="s">
        <v>497</v>
      </c>
    </row>
    <row r="112" spans="1:11">
      <c r="A112" s="17">
        <v>108.5</v>
      </c>
      <c r="B112" s="17">
        <v>109.5</v>
      </c>
      <c r="C112" s="17" t="s">
        <v>498</v>
      </c>
      <c r="D112" s="17">
        <v>109</v>
      </c>
      <c r="F112" s="161" t="e">
        <f>新様式97_看護職員処遇改善評価料・入院ベースアップ評価料!$M$117-A112</f>
        <v>#VALUE!</v>
      </c>
      <c r="G112" s="161" t="e">
        <f>新様式97_看護職員処遇改善評価料・入院ベースアップ評価料!$M$117-B112</f>
        <v>#VALUE!</v>
      </c>
      <c r="H112" s="17" t="e">
        <f t="shared" si="1"/>
        <v>#VALUE!</v>
      </c>
      <c r="I112" s="17" t="e">
        <f>IF(新様式97_看護職員処遇改善評価料・入院ベースアップ評価料!$M$117=B112,"",IF(H112&lt;=0,"該当",""))</f>
        <v>#VALUE!</v>
      </c>
      <c r="J112" s="17" t="e">
        <f>IF(AND(A112&lt;=#REF!,#REF!&lt;'リスト（入院R8）'!B112),"該当","")</f>
        <v>#REF!</v>
      </c>
      <c r="K112" s="17" t="s">
        <v>498</v>
      </c>
    </row>
    <row r="113" spans="1:11">
      <c r="A113" s="17">
        <v>109.5</v>
      </c>
      <c r="B113" s="17">
        <v>110.5</v>
      </c>
      <c r="C113" s="17" t="s">
        <v>499</v>
      </c>
      <c r="D113" s="17">
        <v>110</v>
      </c>
      <c r="F113" s="161" t="e">
        <f>新様式97_看護職員処遇改善評価料・入院ベースアップ評価料!$M$117-A113</f>
        <v>#VALUE!</v>
      </c>
      <c r="G113" s="161" t="e">
        <f>新様式97_看護職員処遇改善評価料・入院ベースアップ評価料!$M$117-B113</f>
        <v>#VALUE!</v>
      </c>
      <c r="H113" s="17" t="e">
        <f t="shared" si="1"/>
        <v>#VALUE!</v>
      </c>
      <c r="I113" s="17" t="e">
        <f>IF(新様式97_看護職員処遇改善評価料・入院ベースアップ評価料!$M$117=B113,"",IF(H113&lt;=0,"該当",""))</f>
        <v>#VALUE!</v>
      </c>
      <c r="J113" s="17" t="e">
        <f>IF(AND(A113&lt;=#REF!,#REF!&lt;'リスト（入院R8）'!B113),"該当","")</f>
        <v>#REF!</v>
      </c>
      <c r="K113" s="17" t="s">
        <v>499</v>
      </c>
    </row>
    <row r="114" spans="1:11">
      <c r="A114" s="17">
        <v>110.5</v>
      </c>
      <c r="B114" s="17">
        <v>111.5</v>
      </c>
      <c r="C114" s="17" t="s">
        <v>500</v>
      </c>
      <c r="D114" s="17">
        <v>111</v>
      </c>
      <c r="F114" s="161" t="e">
        <f>新様式97_看護職員処遇改善評価料・入院ベースアップ評価料!$M$117-A114</f>
        <v>#VALUE!</v>
      </c>
      <c r="G114" s="161" t="e">
        <f>新様式97_看護職員処遇改善評価料・入院ベースアップ評価料!$M$117-B114</f>
        <v>#VALUE!</v>
      </c>
      <c r="H114" s="17" t="e">
        <f t="shared" si="1"/>
        <v>#VALUE!</v>
      </c>
      <c r="I114" s="17" t="e">
        <f>IF(新様式97_看護職員処遇改善評価料・入院ベースアップ評価料!$M$117=B114,"",IF(H114&lt;=0,"該当",""))</f>
        <v>#VALUE!</v>
      </c>
      <c r="J114" s="17" t="e">
        <f>IF(AND(A114&lt;=#REF!,#REF!&lt;'リスト（入院R8）'!B114),"該当","")</f>
        <v>#REF!</v>
      </c>
      <c r="K114" s="17" t="s">
        <v>500</v>
      </c>
    </row>
    <row r="115" spans="1:11">
      <c r="A115" s="17">
        <v>111.5</v>
      </c>
      <c r="B115" s="17">
        <v>112.5</v>
      </c>
      <c r="C115" s="17" t="s">
        <v>501</v>
      </c>
      <c r="D115" s="17">
        <v>112</v>
      </c>
      <c r="F115" s="161" t="e">
        <f>新様式97_看護職員処遇改善評価料・入院ベースアップ評価料!$M$117-A115</f>
        <v>#VALUE!</v>
      </c>
      <c r="G115" s="161" t="e">
        <f>新様式97_看護職員処遇改善評価料・入院ベースアップ評価料!$M$117-B115</f>
        <v>#VALUE!</v>
      </c>
      <c r="H115" s="17" t="e">
        <f t="shared" si="1"/>
        <v>#VALUE!</v>
      </c>
      <c r="I115" s="17" t="e">
        <f>IF(新様式97_看護職員処遇改善評価料・入院ベースアップ評価料!$M$117=B115,"",IF(H115&lt;=0,"該当",""))</f>
        <v>#VALUE!</v>
      </c>
      <c r="J115" s="17" t="e">
        <f>IF(AND(A115&lt;=#REF!,#REF!&lt;'リスト（入院R8）'!B115),"該当","")</f>
        <v>#REF!</v>
      </c>
      <c r="K115" s="17" t="s">
        <v>501</v>
      </c>
    </row>
    <row r="116" spans="1:11">
      <c r="A116" s="17">
        <v>112.5</v>
      </c>
      <c r="B116" s="17">
        <v>113.5</v>
      </c>
      <c r="C116" s="17" t="s">
        <v>502</v>
      </c>
      <c r="D116" s="17">
        <v>113</v>
      </c>
      <c r="F116" s="161" t="e">
        <f>新様式97_看護職員処遇改善評価料・入院ベースアップ評価料!$M$117-A116</f>
        <v>#VALUE!</v>
      </c>
      <c r="G116" s="161" t="e">
        <f>新様式97_看護職員処遇改善評価料・入院ベースアップ評価料!$M$117-B116</f>
        <v>#VALUE!</v>
      </c>
      <c r="H116" s="17" t="e">
        <f t="shared" si="1"/>
        <v>#VALUE!</v>
      </c>
      <c r="I116" s="17" t="e">
        <f>IF(新様式97_看護職員処遇改善評価料・入院ベースアップ評価料!$M$117=B116,"",IF(H116&lt;=0,"該当",""))</f>
        <v>#VALUE!</v>
      </c>
      <c r="J116" s="17" t="e">
        <f>IF(AND(A116&lt;=#REF!,#REF!&lt;'リスト（入院R8）'!B116),"該当","")</f>
        <v>#REF!</v>
      </c>
      <c r="K116" s="17" t="s">
        <v>502</v>
      </c>
    </row>
    <row r="117" spans="1:11">
      <c r="A117" s="17">
        <v>113.5</v>
      </c>
      <c r="B117" s="17">
        <v>114.5</v>
      </c>
      <c r="C117" s="17" t="s">
        <v>503</v>
      </c>
      <c r="D117" s="17">
        <v>114</v>
      </c>
      <c r="F117" s="161" t="e">
        <f>新様式97_看護職員処遇改善評価料・入院ベースアップ評価料!$M$117-A117</f>
        <v>#VALUE!</v>
      </c>
      <c r="G117" s="161" t="e">
        <f>新様式97_看護職員処遇改善評価料・入院ベースアップ評価料!$M$117-B117</f>
        <v>#VALUE!</v>
      </c>
      <c r="H117" s="17" t="e">
        <f t="shared" si="1"/>
        <v>#VALUE!</v>
      </c>
      <c r="I117" s="17" t="e">
        <f>IF(新様式97_看護職員処遇改善評価料・入院ベースアップ評価料!$M$117=B117,"",IF(H117&lt;=0,"該当",""))</f>
        <v>#VALUE!</v>
      </c>
      <c r="J117" s="17" t="e">
        <f>IF(AND(A117&lt;=#REF!,#REF!&lt;'リスト（入院R8）'!B117),"該当","")</f>
        <v>#REF!</v>
      </c>
      <c r="K117" s="17" t="s">
        <v>503</v>
      </c>
    </row>
    <row r="118" spans="1:11">
      <c r="A118" s="17">
        <v>114.5</v>
      </c>
      <c r="B118" s="17">
        <v>115.5</v>
      </c>
      <c r="C118" s="17" t="s">
        <v>504</v>
      </c>
      <c r="D118" s="17">
        <v>115</v>
      </c>
      <c r="F118" s="161" t="e">
        <f>新様式97_看護職員処遇改善評価料・入院ベースアップ評価料!$M$117-A118</f>
        <v>#VALUE!</v>
      </c>
      <c r="G118" s="161" t="e">
        <f>新様式97_看護職員処遇改善評価料・入院ベースアップ評価料!$M$117-B118</f>
        <v>#VALUE!</v>
      </c>
      <c r="H118" s="17" t="e">
        <f t="shared" si="1"/>
        <v>#VALUE!</v>
      </c>
      <c r="I118" s="17" t="e">
        <f>IF(新様式97_看護職員処遇改善評価料・入院ベースアップ評価料!$M$117=B118,"",IF(H118&lt;=0,"該当",""))</f>
        <v>#VALUE!</v>
      </c>
      <c r="J118" s="17" t="e">
        <f>IF(AND(A118&lt;=#REF!,#REF!&lt;'リスト（入院R8）'!B118),"該当","")</f>
        <v>#REF!</v>
      </c>
      <c r="K118" s="17" t="s">
        <v>504</v>
      </c>
    </row>
    <row r="119" spans="1:11">
      <c r="A119" s="17">
        <v>115.5</v>
      </c>
      <c r="B119" s="17">
        <v>116.5</v>
      </c>
      <c r="C119" s="17" t="s">
        <v>505</v>
      </c>
      <c r="D119" s="17">
        <v>116</v>
      </c>
      <c r="F119" s="161" t="e">
        <f>新様式97_看護職員処遇改善評価料・入院ベースアップ評価料!$M$117-A119</f>
        <v>#VALUE!</v>
      </c>
      <c r="G119" s="161" t="e">
        <f>新様式97_看護職員処遇改善評価料・入院ベースアップ評価料!$M$117-B119</f>
        <v>#VALUE!</v>
      </c>
      <c r="H119" s="17" t="e">
        <f t="shared" si="1"/>
        <v>#VALUE!</v>
      </c>
      <c r="I119" s="17" t="e">
        <f>IF(新様式97_看護職員処遇改善評価料・入院ベースアップ評価料!$M$117=B119,"",IF(H119&lt;=0,"該当",""))</f>
        <v>#VALUE!</v>
      </c>
      <c r="J119" s="17" t="e">
        <f>IF(AND(A119&lt;=#REF!,#REF!&lt;'リスト（入院R8）'!B119),"該当","")</f>
        <v>#REF!</v>
      </c>
      <c r="K119" s="17" t="s">
        <v>505</v>
      </c>
    </row>
    <row r="120" spans="1:11">
      <c r="A120" s="17">
        <v>116.5</v>
      </c>
      <c r="B120" s="17">
        <v>117.5</v>
      </c>
      <c r="C120" s="17" t="s">
        <v>506</v>
      </c>
      <c r="D120" s="17">
        <v>117</v>
      </c>
      <c r="F120" s="161" t="e">
        <f>新様式97_看護職員処遇改善評価料・入院ベースアップ評価料!$M$117-A120</f>
        <v>#VALUE!</v>
      </c>
      <c r="G120" s="161" t="e">
        <f>新様式97_看護職員処遇改善評価料・入院ベースアップ評価料!$M$117-B120</f>
        <v>#VALUE!</v>
      </c>
      <c r="H120" s="17" t="e">
        <f t="shared" si="1"/>
        <v>#VALUE!</v>
      </c>
      <c r="I120" s="17" t="e">
        <f>IF(新様式97_看護職員処遇改善評価料・入院ベースアップ評価料!$M$117=B120,"",IF(H120&lt;=0,"該当",""))</f>
        <v>#VALUE!</v>
      </c>
      <c r="J120" s="17" t="e">
        <f>IF(AND(A120&lt;=#REF!,#REF!&lt;'リスト（入院R8）'!B120),"該当","")</f>
        <v>#REF!</v>
      </c>
      <c r="K120" s="17" t="s">
        <v>506</v>
      </c>
    </row>
    <row r="121" spans="1:11">
      <c r="A121" s="17">
        <v>117.5</v>
      </c>
      <c r="B121" s="17">
        <v>118.5</v>
      </c>
      <c r="C121" s="17" t="s">
        <v>507</v>
      </c>
      <c r="D121" s="17">
        <v>118</v>
      </c>
      <c r="F121" s="161" t="e">
        <f>新様式97_看護職員処遇改善評価料・入院ベースアップ評価料!$M$117-A121</f>
        <v>#VALUE!</v>
      </c>
      <c r="G121" s="161" t="e">
        <f>新様式97_看護職員処遇改善評価料・入院ベースアップ評価料!$M$117-B121</f>
        <v>#VALUE!</v>
      </c>
      <c r="H121" s="17" t="e">
        <f t="shared" si="1"/>
        <v>#VALUE!</v>
      </c>
      <c r="I121" s="17" t="e">
        <f>IF(新様式97_看護職員処遇改善評価料・入院ベースアップ評価料!$M$117=B121,"",IF(H121&lt;=0,"該当",""))</f>
        <v>#VALUE!</v>
      </c>
      <c r="J121" s="17" t="e">
        <f>IF(AND(A121&lt;=#REF!,#REF!&lt;'リスト（入院R8）'!B121),"該当","")</f>
        <v>#REF!</v>
      </c>
      <c r="K121" s="17" t="s">
        <v>507</v>
      </c>
    </row>
    <row r="122" spans="1:11">
      <c r="A122" s="17">
        <v>118.5</v>
      </c>
      <c r="B122" s="17">
        <v>119.5</v>
      </c>
      <c r="C122" s="17" t="s">
        <v>508</v>
      </c>
      <c r="D122" s="17">
        <v>119</v>
      </c>
      <c r="F122" s="161" t="e">
        <f>新様式97_看護職員処遇改善評価料・入院ベースアップ評価料!$M$117-A122</f>
        <v>#VALUE!</v>
      </c>
      <c r="G122" s="161" t="e">
        <f>新様式97_看護職員処遇改善評価料・入院ベースアップ評価料!$M$117-B122</f>
        <v>#VALUE!</v>
      </c>
      <c r="H122" s="17" t="e">
        <f t="shared" si="1"/>
        <v>#VALUE!</v>
      </c>
      <c r="I122" s="17" t="e">
        <f>IF(新様式97_看護職員処遇改善評価料・入院ベースアップ評価料!$M$117=B122,"",IF(H122&lt;=0,"該当",""))</f>
        <v>#VALUE!</v>
      </c>
      <c r="J122" s="17" t="e">
        <f>IF(AND(A122&lt;=#REF!,#REF!&lt;'リスト（入院R8）'!B122),"該当","")</f>
        <v>#REF!</v>
      </c>
      <c r="K122" s="17" t="s">
        <v>508</v>
      </c>
    </row>
    <row r="123" spans="1:11">
      <c r="A123" s="17">
        <v>119.5</v>
      </c>
      <c r="B123" s="17">
        <v>120.5</v>
      </c>
      <c r="C123" s="17" t="s">
        <v>509</v>
      </c>
      <c r="D123" s="17">
        <v>120</v>
      </c>
      <c r="F123" s="161" t="e">
        <f>新様式97_看護職員処遇改善評価料・入院ベースアップ評価料!$M$117-A123</f>
        <v>#VALUE!</v>
      </c>
      <c r="G123" s="161" t="e">
        <f>新様式97_看護職員処遇改善評価料・入院ベースアップ評価料!$M$117-B123</f>
        <v>#VALUE!</v>
      </c>
      <c r="H123" s="17" t="e">
        <f t="shared" si="1"/>
        <v>#VALUE!</v>
      </c>
      <c r="I123" s="17" t="e">
        <f>IF(新様式97_看護職員処遇改善評価料・入院ベースアップ評価料!$M$117=B123,"",IF(H123&lt;=0,"該当",""))</f>
        <v>#VALUE!</v>
      </c>
      <c r="J123" s="17" t="e">
        <f>IF(AND(A123&lt;=#REF!,#REF!&lt;'リスト（入院R8）'!B123),"該当","")</f>
        <v>#REF!</v>
      </c>
      <c r="K123" s="17" t="s">
        <v>509</v>
      </c>
    </row>
    <row r="124" spans="1:11">
      <c r="A124" s="17">
        <v>120.5</v>
      </c>
      <c r="B124" s="17">
        <v>121.5</v>
      </c>
      <c r="C124" s="17" t="s">
        <v>510</v>
      </c>
      <c r="D124" s="17">
        <v>121</v>
      </c>
      <c r="F124" s="161" t="e">
        <f>新様式97_看護職員処遇改善評価料・入院ベースアップ評価料!$M$117-A124</f>
        <v>#VALUE!</v>
      </c>
      <c r="G124" s="161" t="e">
        <f>新様式97_看護職員処遇改善評価料・入院ベースアップ評価料!$M$117-B124</f>
        <v>#VALUE!</v>
      </c>
      <c r="H124" s="17" t="e">
        <f t="shared" si="1"/>
        <v>#VALUE!</v>
      </c>
      <c r="I124" s="17" t="e">
        <f>IF(新様式97_看護職員処遇改善評価料・入院ベースアップ評価料!$M$117=B124,"",IF(H124&lt;=0,"該当",""))</f>
        <v>#VALUE!</v>
      </c>
      <c r="J124" s="17" t="e">
        <f>IF(AND(A124&lt;=#REF!,#REF!&lt;'リスト（入院R8）'!B124),"該当","")</f>
        <v>#REF!</v>
      </c>
      <c r="K124" s="17" t="s">
        <v>510</v>
      </c>
    </row>
    <row r="125" spans="1:11">
      <c r="A125" s="17">
        <v>121.5</v>
      </c>
      <c r="B125" s="17">
        <v>122.5</v>
      </c>
      <c r="C125" s="17" t="s">
        <v>511</v>
      </c>
      <c r="D125" s="17">
        <v>122</v>
      </c>
      <c r="F125" s="161" t="e">
        <f>新様式97_看護職員処遇改善評価料・入院ベースアップ評価料!$M$117-A125</f>
        <v>#VALUE!</v>
      </c>
      <c r="G125" s="161" t="e">
        <f>新様式97_看護職員処遇改善評価料・入院ベースアップ評価料!$M$117-B125</f>
        <v>#VALUE!</v>
      </c>
      <c r="H125" s="17" t="e">
        <f t="shared" si="1"/>
        <v>#VALUE!</v>
      </c>
      <c r="I125" s="17" t="e">
        <f>IF(新様式97_看護職員処遇改善評価料・入院ベースアップ評価料!$M$117=B125,"",IF(H125&lt;=0,"該当",""))</f>
        <v>#VALUE!</v>
      </c>
      <c r="J125" s="17" t="e">
        <f>IF(AND(A125&lt;=#REF!,#REF!&lt;'リスト（入院R8）'!B125),"該当","")</f>
        <v>#REF!</v>
      </c>
      <c r="K125" s="17" t="s">
        <v>511</v>
      </c>
    </row>
    <row r="126" spans="1:11">
      <c r="A126" s="17">
        <v>122.5</v>
      </c>
      <c r="B126" s="17">
        <v>123.5</v>
      </c>
      <c r="C126" s="17" t="s">
        <v>512</v>
      </c>
      <c r="D126" s="17">
        <v>123</v>
      </c>
      <c r="F126" s="161" t="e">
        <f>新様式97_看護職員処遇改善評価料・入院ベースアップ評価料!$M$117-A126</f>
        <v>#VALUE!</v>
      </c>
      <c r="G126" s="161" t="e">
        <f>新様式97_看護職員処遇改善評価料・入院ベースアップ評価料!$M$117-B126</f>
        <v>#VALUE!</v>
      </c>
      <c r="H126" s="17" t="e">
        <f t="shared" si="1"/>
        <v>#VALUE!</v>
      </c>
      <c r="I126" s="17" t="e">
        <f>IF(新様式97_看護職員処遇改善評価料・入院ベースアップ評価料!$M$117=B126,"",IF(H126&lt;=0,"該当",""))</f>
        <v>#VALUE!</v>
      </c>
      <c r="J126" s="17" t="e">
        <f>IF(AND(A126&lt;=#REF!,#REF!&lt;'リスト（入院R8）'!B126),"該当","")</f>
        <v>#REF!</v>
      </c>
      <c r="K126" s="17" t="s">
        <v>512</v>
      </c>
    </row>
    <row r="127" spans="1:11">
      <c r="A127" s="17">
        <v>123.5</v>
      </c>
      <c r="B127" s="17">
        <v>124.5</v>
      </c>
      <c r="C127" s="17" t="s">
        <v>513</v>
      </c>
      <c r="D127" s="17">
        <v>124</v>
      </c>
      <c r="F127" s="161" t="e">
        <f>新様式97_看護職員処遇改善評価料・入院ベースアップ評価料!$M$117-A127</f>
        <v>#VALUE!</v>
      </c>
      <c r="G127" s="161" t="e">
        <f>新様式97_看護職員処遇改善評価料・入院ベースアップ評価料!$M$117-B127</f>
        <v>#VALUE!</v>
      </c>
      <c r="H127" s="17" t="e">
        <f t="shared" si="1"/>
        <v>#VALUE!</v>
      </c>
      <c r="I127" s="17" t="e">
        <f>IF(新様式97_看護職員処遇改善評価料・入院ベースアップ評価料!$M$117=B127,"",IF(H127&lt;=0,"該当",""))</f>
        <v>#VALUE!</v>
      </c>
      <c r="J127" s="17" t="e">
        <f>IF(AND(A127&lt;=#REF!,#REF!&lt;'リスト（入院R8）'!B127),"該当","")</f>
        <v>#REF!</v>
      </c>
      <c r="K127" s="17" t="s">
        <v>513</v>
      </c>
    </row>
    <row r="128" spans="1:11">
      <c r="A128" s="17">
        <v>124.5</v>
      </c>
      <c r="B128" s="17">
        <v>125.5</v>
      </c>
      <c r="C128" s="17" t="s">
        <v>514</v>
      </c>
      <c r="D128" s="17">
        <v>125</v>
      </c>
      <c r="F128" s="161" t="e">
        <f>新様式97_看護職員処遇改善評価料・入院ベースアップ評価料!$M$117-A128</f>
        <v>#VALUE!</v>
      </c>
      <c r="G128" s="161" t="e">
        <f>新様式97_看護職員処遇改善評価料・入院ベースアップ評価料!$M$117-B128</f>
        <v>#VALUE!</v>
      </c>
      <c r="H128" s="17" t="e">
        <f t="shared" si="1"/>
        <v>#VALUE!</v>
      </c>
      <c r="I128" s="17" t="e">
        <f>IF(新様式97_看護職員処遇改善評価料・入院ベースアップ評価料!$M$117=B128,"",IF(H128&lt;=0,"該当",""))</f>
        <v>#VALUE!</v>
      </c>
      <c r="J128" s="17" t="e">
        <f>IF(AND(A128&lt;=#REF!,#REF!&lt;'リスト（入院R8）'!B128),"該当","")</f>
        <v>#REF!</v>
      </c>
      <c r="K128" s="17" t="s">
        <v>514</v>
      </c>
    </row>
    <row r="129" spans="1:11">
      <c r="A129" s="17">
        <v>125.5</v>
      </c>
      <c r="B129" s="17">
        <v>126.5</v>
      </c>
      <c r="C129" s="17" t="s">
        <v>515</v>
      </c>
      <c r="D129" s="17">
        <v>126</v>
      </c>
      <c r="F129" s="161" t="e">
        <f>新様式97_看護職員処遇改善評価料・入院ベースアップ評価料!$M$117-A129</f>
        <v>#VALUE!</v>
      </c>
      <c r="G129" s="161" t="e">
        <f>新様式97_看護職員処遇改善評価料・入院ベースアップ評価料!$M$117-B129</f>
        <v>#VALUE!</v>
      </c>
      <c r="H129" s="17" t="e">
        <f t="shared" si="1"/>
        <v>#VALUE!</v>
      </c>
      <c r="I129" s="17" t="e">
        <f>IF(新様式97_看護職員処遇改善評価料・入院ベースアップ評価料!$M$117=B129,"",IF(H129&lt;=0,"該当",""))</f>
        <v>#VALUE!</v>
      </c>
      <c r="J129" s="17" t="e">
        <f>IF(AND(A129&lt;=#REF!,#REF!&lt;'リスト（入院R8）'!B129),"該当","")</f>
        <v>#REF!</v>
      </c>
      <c r="K129" s="17" t="s">
        <v>515</v>
      </c>
    </row>
    <row r="130" spans="1:11">
      <c r="A130" s="17">
        <v>126.5</v>
      </c>
      <c r="B130" s="17">
        <v>127.5</v>
      </c>
      <c r="C130" s="17" t="s">
        <v>516</v>
      </c>
      <c r="D130" s="17">
        <v>127</v>
      </c>
      <c r="F130" s="161" t="e">
        <f>新様式97_看護職員処遇改善評価料・入院ベースアップ評価料!$M$117-A130</f>
        <v>#VALUE!</v>
      </c>
      <c r="G130" s="161" t="e">
        <f>新様式97_看護職員処遇改善評価料・入院ベースアップ評価料!$M$117-B130</f>
        <v>#VALUE!</v>
      </c>
      <c r="H130" s="17" t="e">
        <f t="shared" si="1"/>
        <v>#VALUE!</v>
      </c>
      <c r="I130" s="17" t="e">
        <f>IF(新様式97_看護職員処遇改善評価料・入院ベースアップ評価料!$M$117=B130,"",IF(H130&lt;=0,"該当",""))</f>
        <v>#VALUE!</v>
      </c>
      <c r="J130" s="17" t="e">
        <f>IF(AND(A130&lt;=#REF!,#REF!&lt;'リスト（入院R8）'!B130),"該当","")</f>
        <v>#REF!</v>
      </c>
      <c r="K130" s="17" t="s">
        <v>516</v>
      </c>
    </row>
    <row r="131" spans="1:11">
      <c r="A131" s="17">
        <v>127.5</v>
      </c>
      <c r="B131" s="17">
        <v>128.5</v>
      </c>
      <c r="C131" s="17" t="s">
        <v>517</v>
      </c>
      <c r="D131" s="17">
        <v>128</v>
      </c>
      <c r="F131" s="161" t="e">
        <f>新様式97_看護職員処遇改善評価料・入院ベースアップ評価料!$M$117-A131</f>
        <v>#VALUE!</v>
      </c>
      <c r="G131" s="161" t="e">
        <f>新様式97_看護職員処遇改善評価料・入院ベースアップ評価料!$M$117-B131</f>
        <v>#VALUE!</v>
      </c>
      <c r="H131" s="17" t="e">
        <f t="shared" si="1"/>
        <v>#VALUE!</v>
      </c>
      <c r="I131" s="17" t="e">
        <f>IF(新様式97_看護職員処遇改善評価料・入院ベースアップ評価料!$M$117=B131,"",IF(H131&lt;=0,"該当",""))</f>
        <v>#VALUE!</v>
      </c>
      <c r="J131" s="17" t="e">
        <f>IF(AND(A131&lt;=#REF!,#REF!&lt;'リスト（入院R8）'!B131),"該当","")</f>
        <v>#REF!</v>
      </c>
      <c r="K131" s="17" t="s">
        <v>517</v>
      </c>
    </row>
    <row r="132" spans="1:11">
      <c r="A132" s="17">
        <v>128.5</v>
      </c>
      <c r="B132" s="17">
        <v>129.5</v>
      </c>
      <c r="C132" s="17" t="s">
        <v>518</v>
      </c>
      <c r="D132" s="17">
        <v>129</v>
      </c>
      <c r="F132" s="161" t="e">
        <f>新様式97_看護職員処遇改善評価料・入院ベースアップ評価料!$M$117-A132</f>
        <v>#VALUE!</v>
      </c>
      <c r="G132" s="161" t="e">
        <f>新様式97_看護職員処遇改善評価料・入院ベースアップ評価料!$M$117-B132</f>
        <v>#VALUE!</v>
      </c>
      <c r="H132" s="17" t="e">
        <f t="shared" si="1"/>
        <v>#VALUE!</v>
      </c>
      <c r="I132" s="17" t="e">
        <f>IF(新様式97_看護職員処遇改善評価料・入院ベースアップ評価料!$M$117=B132,"",IF(H132&lt;=0,"該当",""))</f>
        <v>#VALUE!</v>
      </c>
      <c r="J132" s="17" t="e">
        <f>IF(AND(A132&lt;=#REF!,#REF!&lt;'リスト（入院R8）'!B132),"該当","")</f>
        <v>#REF!</v>
      </c>
      <c r="K132" s="17" t="s">
        <v>518</v>
      </c>
    </row>
    <row r="133" spans="1:11">
      <c r="A133" s="17">
        <v>129.5</v>
      </c>
      <c r="B133" s="17">
        <v>130.5</v>
      </c>
      <c r="C133" s="17" t="s">
        <v>519</v>
      </c>
      <c r="D133" s="17">
        <v>130</v>
      </c>
      <c r="F133" s="161" t="e">
        <f>新様式97_看護職員処遇改善評価料・入院ベースアップ評価料!$M$117-A133</f>
        <v>#VALUE!</v>
      </c>
      <c r="G133" s="161" t="e">
        <f>新様式97_看護職員処遇改善評価料・入院ベースアップ評価料!$M$117-B133</f>
        <v>#VALUE!</v>
      </c>
      <c r="H133" s="17" t="e">
        <f t="shared" ref="H133:H196" si="2">F133*G133</f>
        <v>#VALUE!</v>
      </c>
      <c r="I133" s="17" t="e">
        <f>IF(新様式97_看護職員処遇改善評価料・入院ベースアップ評価料!$M$117=B133,"",IF(H133&lt;=0,"該当",""))</f>
        <v>#VALUE!</v>
      </c>
      <c r="J133" s="17" t="e">
        <f>IF(AND(A133&lt;=#REF!,#REF!&lt;'リスト（入院R8）'!B133),"該当","")</f>
        <v>#REF!</v>
      </c>
      <c r="K133" s="17" t="s">
        <v>519</v>
      </c>
    </row>
    <row r="134" spans="1:11">
      <c r="A134" s="17">
        <v>130.5</v>
      </c>
      <c r="B134" s="17">
        <v>131.5</v>
      </c>
      <c r="C134" s="17" t="s">
        <v>520</v>
      </c>
      <c r="D134" s="17">
        <v>131</v>
      </c>
      <c r="F134" s="161" t="e">
        <f>新様式97_看護職員処遇改善評価料・入院ベースアップ評価料!$M$117-A134</f>
        <v>#VALUE!</v>
      </c>
      <c r="G134" s="161" t="e">
        <f>新様式97_看護職員処遇改善評価料・入院ベースアップ評価料!$M$117-B134</f>
        <v>#VALUE!</v>
      </c>
      <c r="H134" s="17" t="e">
        <f t="shared" si="2"/>
        <v>#VALUE!</v>
      </c>
      <c r="I134" s="17" t="e">
        <f>IF(新様式97_看護職員処遇改善評価料・入院ベースアップ評価料!$M$117=B134,"",IF(H134&lt;=0,"該当",""))</f>
        <v>#VALUE!</v>
      </c>
      <c r="J134" s="17" t="e">
        <f>IF(AND(A134&lt;=#REF!,#REF!&lt;'リスト（入院R8）'!B134),"該当","")</f>
        <v>#REF!</v>
      </c>
      <c r="K134" s="17" t="s">
        <v>520</v>
      </c>
    </row>
    <row r="135" spans="1:11">
      <c r="A135" s="17">
        <v>131.5</v>
      </c>
      <c r="B135" s="17">
        <v>132.5</v>
      </c>
      <c r="C135" s="17" t="s">
        <v>521</v>
      </c>
      <c r="D135" s="17">
        <v>132</v>
      </c>
      <c r="F135" s="161" t="e">
        <f>新様式97_看護職員処遇改善評価料・入院ベースアップ評価料!$M$117-A135</f>
        <v>#VALUE!</v>
      </c>
      <c r="G135" s="161" t="e">
        <f>新様式97_看護職員処遇改善評価料・入院ベースアップ評価料!$M$117-B135</f>
        <v>#VALUE!</v>
      </c>
      <c r="H135" s="17" t="e">
        <f t="shared" si="2"/>
        <v>#VALUE!</v>
      </c>
      <c r="I135" s="17" t="e">
        <f>IF(新様式97_看護職員処遇改善評価料・入院ベースアップ評価料!$M$117=B135,"",IF(H135&lt;=0,"該当",""))</f>
        <v>#VALUE!</v>
      </c>
      <c r="J135" s="17" t="e">
        <f>IF(AND(A135&lt;=#REF!,#REF!&lt;'リスト（入院R8）'!B135),"該当","")</f>
        <v>#REF!</v>
      </c>
      <c r="K135" s="17" t="s">
        <v>521</v>
      </c>
    </row>
    <row r="136" spans="1:11">
      <c r="A136" s="17">
        <v>132.5</v>
      </c>
      <c r="B136" s="17">
        <v>133.5</v>
      </c>
      <c r="C136" s="17" t="s">
        <v>522</v>
      </c>
      <c r="D136" s="17">
        <v>133</v>
      </c>
      <c r="F136" s="161" t="e">
        <f>新様式97_看護職員処遇改善評価料・入院ベースアップ評価料!$M$117-A136</f>
        <v>#VALUE!</v>
      </c>
      <c r="G136" s="161" t="e">
        <f>新様式97_看護職員処遇改善評価料・入院ベースアップ評価料!$M$117-B136</f>
        <v>#VALUE!</v>
      </c>
      <c r="H136" s="17" t="e">
        <f t="shared" si="2"/>
        <v>#VALUE!</v>
      </c>
      <c r="I136" s="17" t="e">
        <f>IF(新様式97_看護職員処遇改善評価料・入院ベースアップ評価料!$M$117=B136,"",IF(H136&lt;=0,"該当",""))</f>
        <v>#VALUE!</v>
      </c>
      <c r="J136" s="17" t="e">
        <f>IF(AND(A136&lt;=#REF!,#REF!&lt;'リスト（入院R8）'!B136),"該当","")</f>
        <v>#REF!</v>
      </c>
      <c r="K136" s="17" t="s">
        <v>522</v>
      </c>
    </row>
    <row r="137" spans="1:11">
      <c r="A137" s="17">
        <v>133.5</v>
      </c>
      <c r="B137" s="17">
        <v>134.5</v>
      </c>
      <c r="C137" s="17" t="s">
        <v>523</v>
      </c>
      <c r="D137" s="17">
        <v>134</v>
      </c>
      <c r="F137" s="161" t="e">
        <f>新様式97_看護職員処遇改善評価料・入院ベースアップ評価料!$M$117-A137</f>
        <v>#VALUE!</v>
      </c>
      <c r="G137" s="161" t="e">
        <f>新様式97_看護職員処遇改善評価料・入院ベースアップ評価料!$M$117-B137</f>
        <v>#VALUE!</v>
      </c>
      <c r="H137" s="17" t="e">
        <f t="shared" si="2"/>
        <v>#VALUE!</v>
      </c>
      <c r="I137" s="17" t="e">
        <f>IF(新様式97_看護職員処遇改善評価料・入院ベースアップ評価料!$M$117=B137,"",IF(H137&lt;=0,"該当",""))</f>
        <v>#VALUE!</v>
      </c>
      <c r="J137" s="17" t="e">
        <f>IF(AND(A137&lt;=#REF!,#REF!&lt;'リスト（入院R8）'!B137),"該当","")</f>
        <v>#REF!</v>
      </c>
      <c r="K137" s="17" t="s">
        <v>523</v>
      </c>
    </row>
    <row r="138" spans="1:11">
      <c r="A138" s="17">
        <v>134.5</v>
      </c>
      <c r="B138" s="17">
        <v>135.5</v>
      </c>
      <c r="C138" s="17" t="s">
        <v>524</v>
      </c>
      <c r="D138" s="17">
        <v>135</v>
      </c>
      <c r="F138" s="161" t="e">
        <f>新様式97_看護職員処遇改善評価料・入院ベースアップ評価料!$M$117-A138</f>
        <v>#VALUE!</v>
      </c>
      <c r="G138" s="161" t="e">
        <f>新様式97_看護職員処遇改善評価料・入院ベースアップ評価料!$M$117-B138</f>
        <v>#VALUE!</v>
      </c>
      <c r="H138" s="17" t="e">
        <f t="shared" si="2"/>
        <v>#VALUE!</v>
      </c>
      <c r="I138" s="17" t="e">
        <f>IF(新様式97_看護職員処遇改善評価料・入院ベースアップ評価料!$M$117=B138,"",IF(H138&lt;=0,"該当",""))</f>
        <v>#VALUE!</v>
      </c>
      <c r="J138" s="17" t="e">
        <f>IF(AND(A138&lt;=#REF!,#REF!&lt;'リスト（入院R8）'!B138),"該当","")</f>
        <v>#REF!</v>
      </c>
      <c r="K138" s="17" t="s">
        <v>524</v>
      </c>
    </row>
    <row r="139" spans="1:11">
      <c r="A139" s="17">
        <v>135.5</v>
      </c>
      <c r="B139" s="17">
        <v>136.5</v>
      </c>
      <c r="C139" s="17" t="s">
        <v>525</v>
      </c>
      <c r="D139" s="17">
        <v>136</v>
      </c>
      <c r="F139" s="161" t="e">
        <f>新様式97_看護職員処遇改善評価料・入院ベースアップ評価料!$M$117-A139</f>
        <v>#VALUE!</v>
      </c>
      <c r="G139" s="161" t="e">
        <f>新様式97_看護職員処遇改善評価料・入院ベースアップ評価料!$M$117-B139</f>
        <v>#VALUE!</v>
      </c>
      <c r="H139" s="17" t="e">
        <f t="shared" si="2"/>
        <v>#VALUE!</v>
      </c>
      <c r="I139" s="17" t="e">
        <f>IF(新様式97_看護職員処遇改善評価料・入院ベースアップ評価料!$M$117=B139,"",IF(H139&lt;=0,"該当",""))</f>
        <v>#VALUE!</v>
      </c>
      <c r="J139" s="17" t="e">
        <f>IF(AND(A139&lt;=#REF!,#REF!&lt;'リスト（入院R8）'!B139),"該当","")</f>
        <v>#REF!</v>
      </c>
      <c r="K139" s="17" t="s">
        <v>525</v>
      </c>
    </row>
    <row r="140" spans="1:11">
      <c r="A140" s="17">
        <v>136.5</v>
      </c>
      <c r="B140" s="17">
        <v>137.5</v>
      </c>
      <c r="C140" s="17" t="s">
        <v>526</v>
      </c>
      <c r="D140" s="17">
        <v>137</v>
      </c>
      <c r="F140" s="161" t="e">
        <f>新様式97_看護職員処遇改善評価料・入院ベースアップ評価料!$M$117-A140</f>
        <v>#VALUE!</v>
      </c>
      <c r="G140" s="161" t="e">
        <f>新様式97_看護職員処遇改善評価料・入院ベースアップ評価料!$M$117-B140</f>
        <v>#VALUE!</v>
      </c>
      <c r="H140" s="17" t="e">
        <f t="shared" si="2"/>
        <v>#VALUE!</v>
      </c>
      <c r="I140" s="17" t="e">
        <f>IF(新様式97_看護職員処遇改善評価料・入院ベースアップ評価料!$M$117=B140,"",IF(H140&lt;=0,"該当",""))</f>
        <v>#VALUE!</v>
      </c>
      <c r="J140" s="17" t="e">
        <f>IF(AND(A140&lt;=#REF!,#REF!&lt;'リスト（入院R8）'!B140),"該当","")</f>
        <v>#REF!</v>
      </c>
      <c r="K140" s="17" t="s">
        <v>526</v>
      </c>
    </row>
    <row r="141" spans="1:11">
      <c r="A141" s="17">
        <v>137.5</v>
      </c>
      <c r="B141" s="17">
        <v>138.5</v>
      </c>
      <c r="C141" s="17" t="s">
        <v>527</v>
      </c>
      <c r="D141" s="17">
        <v>138</v>
      </c>
      <c r="F141" s="161" t="e">
        <f>新様式97_看護職員処遇改善評価料・入院ベースアップ評価料!$M$117-A141</f>
        <v>#VALUE!</v>
      </c>
      <c r="G141" s="161" t="e">
        <f>新様式97_看護職員処遇改善評価料・入院ベースアップ評価料!$M$117-B141</f>
        <v>#VALUE!</v>
      </c>
      <c r="H141" s="17" t="e">
        <f t="shared" si="2"/>
        <v>#VALUE!</v>
      </c>
      <c r="I141" s="17" t="e">
        <f>IF(新様式97_看護職員処遇改善評価料・入院ベースアップ評価料!$M$117=B141,"",IF(H141&lt;=0,"該当",""))</f>
        <v>#VALUE!</v>
      </c>
      <c r="J141" s="17" t="e">
        <f>IF(AND(A141&lt;=#REF!,#REF!&lt;'リスト（入院R8）'!B141),"該当","")</f>
        <v>#REF!</v>
      </c>
      <c r="K141" s="17" t="s">
        <v>527</v>
      </c>
    </row>
    <row r="142" spans="1:11">
      <c r="A142" s="17">
        <v>138.5</v>
      </c>
      <c r="B142" s="17">
        <v>139.5</v>
      </c>
      <c r="C142" s="17" t="s">
        <v>528</v>
      </c>
      <c r="D142" s="17">
        <v>139</v>
      </c>
      <c r="F142" s="161" t="e">
        <f>新様式97_看護職員処遇改善評価料・入院ベースアップ評価料!$M$117-A142</f>
        <v>#VALUE!</v>
      </c>
      <c r="G142" s="161" t="e">
        <f>新様式97_看護職員処遇改善評価料・入院ベースアップ評価料!$M$117-B142</f>
        <v>#VALUE!</v>
      </c>
      <c r="H142" s="17" t="e">
        <f t="shared" si="2"/>
        <v>#VALUE!</v>
      </c>
      <c r="I142" s="17" t="e">
        <f>IF(新様式97_看護職員処遇改善評価料・入院ベースアップ評価料!$M$117=B142,"",IF(H142&lt;=0,"該当",""))</f>
        <v>#VALUE!</v>
      </c>
      <c r="J142" s="17" t="e">
        <f>IF(AND(A142&lt;=#REF!,#REF!&lt;'リスト（入院R8）'!B142),"該当","")</f>
        <v>#REF!</v>
      </c>
      <c r="K142" s="17" t="s">
        <v>528</v>
      </c>
    </row>
    <row r="143" spans="1:11">
      <c r="A143" s="17">
        <v>139.5</v>
      </c>
      <c r="B143" s="17">
        <v>140.5</v>
      </c>
      <c r="C143" s="17" t="s">
        <v>529</v>
      </c>
      <c r="D143" s="17">
        <v>140</v>
      </c>
      <c r="F143" s="161" t="e">
        <f>新様式97_看護職員処遇改善評価料・入院ベースアップ評価料!$M$117-A143</f>
        <v>#VALUE!</v>
      </c>
      <c r="G143" s="161" t="e">
        <f>新様式97_看護職員処遇改善評価料・入院ベースアップ評価料!$M$117-B143</f>
        <v>#VALUE!</v>
      </c>
      <c r="H143" s="17" t="e">
        <f t="shared" si="2"/>
        <v>#VALUE!</v>
      </c>
      <c r="I143" s="17" t="e">
        <f>IF(新様式97_看護職員処遇改善評価料・入院ベースアップ評価料!$M$117=B143,"",IF(H143&lt;=0,"該当",""))</f>
        <v>#VALUE!</v>
      </c>
      <c r="J143" s="17" t="e">
        <f>IF(AND(A143&lt;=#REF!,#REF!&lt;'リスト（入院R8）'!B143),"該当","")</f>
        <v>#REF!</v>
      </c>
      <c r="K143" s="17" t="s">
        <v>529</v>
      </c>
    </row>
    <row r="144" spans="1:11">
      <c r="A144" s="17">
        <v>140.5</v>
      </c>
      <c r="B144" s="17">
        <v>141.5</v>
      </c>
      <c r="C144" s="17" t="s">
        <v>530</v>
      </c>
      <c r="D144" s="17">
        <v>141</v>
      </c>
      <c r="F144" s="161" t="e">
        <f>新様式97_看護職員処遇改善評価料・入院ベースアップ評価料!$M$117-A144</f>
        <v>#VALUE!</v>
      </c>
      <c r="G144" s="161" t="e">
        <f>新様式97_看護職員処遇改善評価料・入院ベースアップ評価料!$M$117-B144</f>
        <v>#VALUE!</v>
      </c>
      <c r="H144" s="17" t="e">
        <f t="shared" si="2"/>
        <v>#VALUE!</v>
      </c>
      <c r="I144" s="17" t="e">
        <f>IF(新様式97_看護職員処遇改善評価料・入院ベースアップ評価料!$M$117=B144,"",IF(H144&lt;=0,"該当",""))</f>
        <v>#VALUE!</v>
      </c>
      <c r="J144" s="17" t="e">
        <f>IF(AND(A144&lt;=#REF!,#REF!&lt;'リスト（入院R8）'!B144),"該当","")</f>
        <v>#REF!</v>
      </c>
      <c r="K144" s="17" t="s">
        <v>530</v>
      </c>
    </row>
    <row r="145" spans="1:11">
      <c r="A145" s="17">
        <v>141.5</v>
      </c>
      <c r="B145" s="17">
        <v>142.5</v>
      </c>
      <c r="C145" s="17" t="s">
        <v>531</v>
      </c>
      <c r="D145" s="17">
        <v>142</v>
      </c>
      <c r="F145" s="161" t="e">
        <f>新様式97_看護職員処遇改善評価料・入院ベースアップ評価料!$M$117-A145</f>
        <v>#VALUE!</v>
      </c>
      <c r="G145" s="161" t="e">
        <f>新様式97_看護職員処遇改善評価料・入院ベースアップ評価料!$M$117-B145</f>
        <v>#VALUE!</v>
      </c>
      <c r="H145" s="17" t="e">
        <f t="shared" si="2"/>
        <v>#VALUE!</v>
      </c>
      <c r="I145" s="17" t="e">
        <f>IF(新様式97_看護職員処遇改善評価料・入院ベースアップ評価料!$M$117=B145,"",IF(H145&lt;=0,"該当",""))</f>
        <v>#VALUE!</v>
      </c>
      <c r="J145" s="17" t="e">
        <f>IF(AND(A145&lt;=#REF!,#REF!&lt;'リスト（入院R8）'!B145),"該当","")</f>
        <v>#REF!</v>
      </c>
      <c r="K145" s="17" t="s">
        <v>531</v>
      </c>
    </row>
    <row r="146" spans="1:11">
      <c r="A146" s="17">
        <v>142.5</v>
      </c>
      <c r="B146" s="17">
        <v>143.5</v>
      </c>
      <c r="C146" s="17" t="s">
        <v>532</v>
      </c>
      <c r="D146" s="17">
        <v>143</v>
      </c>
      <c r="F146" s="161" t="e">
        <f>新様式97_看護職員処遇改善評価料・入院ベースアップ評価料!$M$117-A146</f>
        <v>#VALUE!</v>
      </c>
      <c r="G146" s="161" t="e">
        <f>新様式97_看護職員処遇改善評価料・入院ベースアップ評価料!$M$117-B146</f>
        <v>#VALUE!</v>
      </c>
      <c r="H146" s="17" t="e">
        <f t="shared" si="2"/>
        <v>#VALUE!</v>
      </c>
      <c r="I146" s="17" t="e">
        <f>IF(新様式97_看護職員処遇改善評価料・入院ベースアップ評価料!$M$117=B146,"",IF(H146&lt;=0,"該当",""))</f>
        <v>#VALUE!</v>
      </c>
      <c r="J146" s="17" t="e">
        <f>IF(AND(A146&lt;=#REF!,#REF!&lt;'リスト（入院R8）'!B146),"該当","")</f>
        <v>#REF!</v>
      </c>
      <c r="K146" s="17" t="s">
        <v>532</v>
      </c>
    </row>
    <row r="147" spans="1:11">
      <c r="A147" s="17">
        <v>143.5</v>
      </c>
      <c r="B147" s="17">
        <v>144.5</v>
      </c>
      <c r="C147" s="17" t="s">
        <v>533</v>
      </c>
      <c r="D147" s="17">
        <v>144</v>
      </c>
      <c r="F147" s="161" t="e">
        <f>新様式97_看護職員処遇改善評価料・入院ベースアップ評価料!$M$117-A147</f>
        <v>#VALUE!</v>
      </c>
      <c r="G147" s="161" t="e">
        <f>新様式97_看護職員処遇改善評価料・入院ベースアップ評価料!$M$117-B147</f>
        <v>#VALUE!</v>
      </c>
      <c r="H147" s="17" t="e">
        <f t="shared" si="2"/>
        <v>#VALUE!</v>
      </c>
      <c r="I147" s="17" t="e">
        <f>IF(新様式97_看護職員処遇改善評価料・入院ベースアップ評価料!$M$117=B147,"",IF(H147&lt;=0,"該当",""))</f>
        <v>#VALUE!</v>
      </c>
      <c r="J147" s="17" t="e">
        <f>IF(AND(A147&lt;=#REF!,#REF!&lt;'リスト（入院R8）'!B147),"該当","")</f>
        <v>#REF!</v>
      </c>
      <c r="K147" s="17" t="s">
        <v>533</v>
      </c>
    </row>
    <row r="148" spans="1:11">
      <c r="A148" s="17">
        <v>144.5</v>
      </c>
      <c r="B148" s="17">
        <v>145.5</v>
      </c>
      <c r="C148" s="17" t="s">
        <v>534</v>
      </c>
      <c r="D148" s="17">
        <v>145</v>
      </c>
      <c r="F148" s="161" t="e">
        <f>新様式97_看護職員処遇改善評価料・入院ベースアップ評価料!$M$117-A148</f>
        <v>#VALUE!</v>
      </c>
      <c r="G148" s="161" t="e">
        <f>新様式97_看護職員処遇改善評価料・入院ベースアップ評価料!$M$117-B148</f>
        <v>#VALUE!</v>
      </c>
      <c r="H148" s="17" t="e">
        <f t="shared" si="2"/>
        <v>#VALUE!</v>
      </c>
      <c r="I148" s="17" t="e">
        <f>IF(新様式97_看護職員処遇改善評価料・入院ベースアップ評価料!$M$117=B148,"",IF(H148&lt;=0,"該当",""))</f>
        <v>#VALUE!</v>
      </c>
      <c r="J148" s="17" t="e">
        <f>IF(AND(A148&lt;=#REF!,#REF!&lt;'リスト（入院R8）'!B148),"該当","")</f>
        <v>#REF!</v>
      </c>
      <c r="K148" s="17" t="s">
        <v>534</v>
      </c>
    </row>
    <row r="149" spans="1:11">
      <c r="A149" s="17">
        <v>145.5</v>
      </c>
      <c r="B149" s="17">
        <v>146.5</v>
      </c>
      <c r="C149" s="17" t="s">
        <v>535</v>
      </c>
      <c r="D149" s="17">
        <v>146</v>
      </c>
      <c r="F149" s="161" t="e">
        <f>新様式97_看護職員処遇改善評価料・入院ベースアップ評価料!$M$117-A149</f>
        <v>#VALUE!</v>
      </c>
      <c r="G149" s="161" t="e">
        <f>新様式97_看護職員処遇改善評価料・入院ベースアップ評価料!$M$117-B149</f>
        <v>#VALUE!</v>
      </c>
      <c r="H149" s="17" t="e">
        <f t="shared" si="2"/>
        <v>#VALUE!</v>
      </c>
      <c r="I149" s="17" t="e">
        <f>IF(新様式97_看護職員処遇改善評価料・入院ベースアップ評価料!$M$117=B149,"",IF(H149&lt;=0,"該当",""))</f>
        <v>#VALUE!</v>
      </c>
      <c r="J149" s="17" t="e">
        <f>IF(AND(A149&lt;=#REF!,#REF!&lt;'リスト（入院R8）'!B149),"該当","")</f>
        <v>#REF!</v>
      </c>
      <c r="K149" s="17" t="s">
        <v>535</v>
      </c>
    </row>
    <row r="150" spans="1:11">
      <c r="A150" s="17">
        <v>146.5</v>
      </c>
      <c r="B150" s="17">
        <v>147.5</v>
      </c>
      <c r="C150" s="17" t="s">
        <v>536</v>
      </c>
      <c r="D150" s="17">
        <v>147</v>
      </c>
      <c r="F150" s="161" t="e">
        <f>新様式97_看護職員処遇改善評価料・入院ベースアップ評価料!$M$117-A150</f>
        <v>#VALUE!</v>
      </c>
      <c r="G150" s="161" t="e">
        <f>新様式97_看護職員処遇改善評価料・入院ベースアップ評価料!$M$117-B150</f>
        <v>#VALUE!</v>
      </c>
      <c r="H150" s="17" t="e">
        <f t="shared" si="2"/>
        <v>#VALUE!</v>
      </c>
      <c r="I150" s="17" t="e">
        <f>IF(新様式97_看護職員処遇改善評価料・入院ベースアップ評価料!$M$117=B150,"",IF(H150&lt;=0,"該当",""))</f>
        <v>#VALUE!</v>
      </c>
      <c r="J150" s="17" t="e">
        <f>IF(AND(A150&lt;=#REF!,#REF!&lt;'リスト（入院R8）'!B150),"該当","")</f>
        <v>#REF!</v>
      </c>
      <c r="K150" s="17" t="s">
        <v>536</v>
      </c>
    </row>
    <row r="151" spans="1:11">
      <c r="A151" s="17">
        <v>147.5</v>
      </c>
      <c r="B151" s="17">
        <v>148.5</v>
      </c>
      <c r="C151" s="17" t="s">
        <v>537</v>
      </c>
      <c r="D151" s="17">
        <v>148</v>
      </c>
      <c r="F151" s="161" t="e">
        <f>新様式97_看護職員処遇改善評価料・入院ベースアップ評価料!$M$117-A151</f>
        <v>#VALUE!</v>
      </c>
      <c r="G151" s="161" t="e">
        <f>新様式97_看護職員処遇改善評価料・入院ベースアップ評価料!$M$117-B151</f>
        <v>#VALUE!</v>
      </c>
      <c r="H151" s="17" t="e">
        <f t="shared" si="2"/>
        <v>#VALUE!</v>
      </c>
      <c r="I151" s="17" t="e">
        <f>IF(新様式97_看護職員処遇改善評価料・入院ベースアップ評価料!$M$117=B151,"",IF(H151&lt;=0,"該当",""))</f>
        <v>#VALUE!</v>
      </c>
      <c r="J151" s="17" t="e">
        <f>IF(AND(A151&lt;=#REF!,#REF!&lt;'リスト（入院R8）'!B151),"該当","")</f>
        <v>#REF!</v>
      </c>
      <c r="K151" s="17" t="s">
        <v>537</v>
      </c>
    </row>
    <row r="152" spans="1:11">
      <c r="A152" s="17">
        <v>148.5</v>
      </c>
      <c r="B152" s="17">
        <v>149.5</v>
      </c>
      <c r="C152" s="17" t="s">
        <v>538</v>
      </c>
      <c r="D152" s="17">
        <v>149</v>
      </c>
      <c r="F152" s="161" t="e">
        <f>新様式97_看護職員処遇改善評価料・入院ベースアップ評価料!$M$117-A152</f>
        <v>#VALUE!</v>
      </c>
      <c r="G152" s="161" t="e">
        <f>新様式97_看護職員処遇改善評価料・入院ベースアップ評価料!$M$117-B152</f>
        <v>#VALUE!</v>
      </c>
      <c r="H152" s="17" t="e">
        <f t="shared" si="2"/>
        <v>#VALUE!</v>
      </c>
      <c r="I152" s="17" t="e">
        <f>IF(新様式97_看護職員処遇改善評価料・入院ベースアップ評価料!$M$117=B152,"",IF(H152&lt;=0,"該当",""))</f>
        <v>#VALUE!</v>
      </c>
      <c r="J152" s="17" t="e">
        <f>IF(AND(A152&lt;=#REF!,#REF!&lt;'リスト（入院R8）'!B152),"該当","")</f>
        <v>#REF!</v>
      </c>
      <c r="K152" s="17" t="s">
        <v>538</v>
      </c>
    </row>
    <row r="153" spans="1:11">
      <c r="A153" s="17">
        <v>149.5</v>
      </c>
      <c r="B153" s="17">
        <v>150.5</v>
      </c>
      <c r="C153" s="17" t="s">
        <v>539</v>
      </c>
      <c r="D153" s="17">
        <v>150</v>
      </c>
      <c r="F153" s="161" t="e">
        <f>新様式97_看護職員処遇改善評価料・入院ベースアップ評価料!$M$117-A153</f>
        <v>#VALUE!</v>
      </c>
      <c r="G153" s="161" t="e">
        <f>新様式97_看護職員処遇改善評価料・入院ベースアップ評価料!$M$117-B153</f>
        <v>#VALUE!</v>
      </c>
      <c r="H153" s="17" t="e">
        <f t="shared" si="2"/>
        <v>#VALUE!</v>
      </c>
      <c r="I153" s="17" t="e">
        <f>IF(新様式97_看護職員処遇改善評価料・入院ベースアップ評価料!$M$117=B153,"",IF(H153&lt;=0,"該当",""))</f>
        <v>#VALUE!</v>
      </c>
      <c r="J153" s="17" t="e">
        <f>IF(AND(A153&lt;=#REF!,#REF!&lt;'リスト（入院R8）'!B153),"該当","")</f>
        <v>#REF!</v>
      </c>
      <c r="K153" s="17" t="s">
        <v>539</v>
      </c>
    </row>
    <row r="154" spans="1:11">
      <c r="A154" s="17">
        <v>150.5</v>
      </c>
      <c r="B154" s="17">
        <v>151.5</v>
      </c>
      <c r="C154" s="17" t="s">
        <v>540</v>
      </c>
      <c r="D154" s="17">
        <v>151</v>
      </c>
      <c r="F154" s="161" t="e">
        <f>新様式97_看護職員処遇改善評価料・入院ベースアップ評価料!$M$117-A154</f>
        <v>#VALUE!</v>
      </c>
      <c r="G154" s="161" t="e">
        <f>新様式97_看護職員処遇改善評価料・入院ベースアップ評価料!$M$117-B154</f>
        <v>#VALUE!</v>
      </c>
      <c r="H154" s="17" t="e">
        <f t="shared" si="2"/>
        <v>#VALUE!</v>
      </c>
      <c r="I154" s="17" t="e">
        <f>IF(新様式97_看護職員処遇改善評価料・入院ベースアップ評価料!$M$117=B154,"",IF(H154&lt;=0,"該当",""))</f>
        <v>#VALUE!</v>
      </c>
      <c r="J154" s="17" t="e">
        <f>IF(AND(A154&lt;=#REF!,#REF!&lt;'リスト（入院R8）'!B154),"該当","")</f>
        <v>#REF!</v>
      </c>
      <c r="K154" s="17" t="s">
        <v>540</v>
      </c>
    </row>
    <row r="155" spans="1:11">
      <c r="A155" s="17">
        <v>151.5</v>
      </c>
      <c r="B155" s="17">
        <v>152.5</v>
      </c>
      <c r="C155" s="17" t="s">
        <v>541</v>
      </c>
      <c r="D155" s="17">
        <v>152</v>
      </c>
      <c r="F155" s="161" t="e">
        <f>新様式97_看護職員処遇改善評価料・入院ベースアップ評価料!$M$117-A155</f>
        <v>#VALUE!</v>
      </c>
      <c r="G155" s="161" t="e">
        <f>新様式97_看護職員処遇改善評価料・入院ベースアップ評価料!$M$117-B155</f>
        <v>#VALUE!</v>
      </c>
      <c r="H155" s="17" t="e">
        <f t="shared" si="2"/>
        <v>#VALUE!</v>
      </c>
      <c r="I155" s="17" t="e">
        <f>IF(新様式97_看護職員処遇改善評価料・入院ベースアップ評価料!$M$117=B155,"",IF(H155&lt;=0,"該当",""))</f>
        <v>#VALUE!</v>
      </c>
      <c r="J155" s="17" t="e">
        <f>IF(AND(A155&lt;=#REF!,#REF!&lt;'リスト（入院R8）'!B155),"該当","")</f>
        <v>#REF!</v>
      </c>
      <c r="K155" s="17" t="s">
        <v>541</v>
      </c>
    </row>
    <row r="156" spans="1:11">
      <c r="A156" s="17">
        <v>152.5</v>
      </c>
      <c r="B156" s="17">
        <v>153.5</v>
      </c>
      <c r="C156" s="17" t="s">
        <v>542</v>
      </c>
      <c r="D156" s="17">
        <v>153</v>
      </c>
      <c r="F156" s="161" t="e">
        <f>新様式97_看護職員処遇改善評価料・入院ベースアップ評価料!$M$117-A156</f>
        <v>#VALUE!</v>
      </c>
      <c r="G156" s="161" t="e">
        <f>新様式97_看護職員処遇改善評価料・入院ベースアップ評価料!$M$117-B156</f>
        <v>#VALUE!</v>
      </c>
      <c r="H156" s="17" t="e">
        <f t="shared" si="2"/>
        <v>#VALUE!</v>
      </c>
      <c r="I156" s="17" t="e">
        <f>IF(新様式97_看護職員処遇改善評価料・入院ベースアップ評価料!$M$117=B156,"",IF(H156&lt;=0,"該当",""))</f>
        <v>#VALUE!</v>
      </c>
      <c r="J156" s="17" t="e">
        <f>IF(AND(A156&lt;=#REF!,#REF!&lt;'リスト（入院R8）'!B156),"該当","")</f>
        <v>#REF!</v>
      </c>
      <c r="K156" s="17" t="s">
        <v>542</v>
      </c>
    </row>
    <row r="157" spans="1:11">
      <c r="A157" s="17">
        <v>153.5</v>
      </c>
      <c r="B157" s="17">
        <v>154.5</v>
      </c>
      <c r="C157" s="17" t="s">
        <v>543</v>
      </c>
      <c r="D157" s="17">
        <v>154</v>
      </c>
      <c r="F157" s="161" t="e">
        <f>新様式97_看護職員処遇改善評価料・入院ベースアップ評価料!$M$117-A157</f>
        <v>#VALUE!</v>
      </c>
      <c r="G157" s="161" t="e">
        <f>新様式97_看護職員処遇改善評価料・入院ベースアップ評価料!$M$117-B157</f>
        <v>#VALUE!</v>
      </c>
      <c r="H157" s="17" t="e">
        <f t="shared" si="2"/>
        <v>#VALUE!</v>
      </c>
      <c r="I157" s="17" t="e">
        <f>IF(新様式97_看護職員処遇改善評価料・入院ベースアップ評価料!$M$117=B157,"",IF(H157&lt;=0,"該当",""))</f>
        <v>#VALUE!</v>
      </c>
      <c r="J157" s="17" t="e">
        <f>IF(AND(A157&lt;=#REF!,#REF!&lt;'リスト（入院R8）'!B157),"該当","")</f>
        <v>#REF!</v>
      </c>
      <c r="K157" s="17" t="s">
        <v>543</v>
      </c>
    </row>
    <row r="158" spans="1:11">
      <c r="A158" s="17">
        <v>154.5</v>
      </c>
      <c r="B158" s="17">
        <v>155.5</v>
      </c>
      <c r="C158" s="17" t="s">
        <v>544</v>
      </c>
      <c r="D158" s="17">
        <v>155</v>
      </c>
      <c r="F158" s="161" t="e">
        <f>新様式97_看護職員処遇改善評価料・入院ベースアップ評価料!$M$117-A158</f>
        <v>#VALUE!</v>
      </c>
      <c r="G158" s="161" t="e">
        <f>新様式97_看護職員処遇改善評価料・入院ベースアップ評価料!$M$117-B158</f>
        <v>#VALUE!</v>
      </c>
      <c r="H158" s="17" t="e">
        <f t="shared" si="2"/>
        <v>#VALUE!</v>
      </c>
      <c r="I158" s="17" t="e">
        <f>IF(新様式97_看護職員処遇改善評価料・入院ベースアップ評価料!$M$117=B158,"",IF(H158&lt;=0,"該当",""))</f>
        <v>#VALUE!</v>
      </c>
      <c r="J158" s="17" t="e">
        <f>IF(AND(A158&lt;=#REF!,#REF!&lt;'リスト（入院R8）'!B158),"該当","")</f>
        <v>#REF!</v>
      </c>
      <c r="K158" s="17" t="s">
        <v>544</v>
      </c>
    </row>
    <row r="159" spans="1:11">
      <c r="A159" s="17">
        <v>155.5</v>
      </c>
      <c r="B159" s="17">
        <v>156.5</v>
      </c>
      <c r="C159" s="17" t="s">
        <v>545</v>
      </c>
      <c r="D159" s="17">
        <v>156</v>
      </c>
      <c r="F159" s="161" t="e">
        <f>新様式97_看護職員処遇改善評価料・入院ベースアップ評価料!$M$117-A159</f>
        <v>#VALUE!</v>
      </c>
      <c r="G159" s="161" t="e">
        <f>新様式97_看護職員処遇改善評価料・入院ベースアップ評価料!$M$117-B159</f>
        <v>#VALUE!</v>
      </c>
      <c r="H159" s="17" t="e">
        <f t="shared" si="2"/>
        <v>#VALUE!</v>
      </c>
      <c r="I159" s="17" t="e">
        <f>IF(新様式97_看護職員処遇改善評価料・入院ベースアップ評価料!$M$117=B159,"",IF(H159&lt;=0,"該当",""))</f>
        <v>#VALUE!</v>
      </c>
      <c r="J159" s="17" t="e">
        <f>IF(AND(A159&lt;=#REF!,#REF!&lt;'リスト（入院R8）'!B159),"該当","")</f>
        <v>#REF!</v>
      </c>
      <c r="K159" s="17" t="s">
        <v>545</v>
      </c>
    </row>
    <row r="160" spans="1:11">
      <c r="A160" s="17">
        <v>156.5</v>
      </c>
      <c r="B160" s="17">
        <v>157.5</v>
      </c>
      <c r="C160" s="17" t="s">
        <v>546</v>
      </c>
      <c r="D160" s="17">
        <v>157</v>
      </c>
      <c r="F160" s="161" t="e">
        <f>新様式97_看護職員処遇改善評価料・入院ベースアップ評価料!$M$117-A160</f>
        <v>#VALUE!</v>
      </c>
      <c r="G160" s="161" t="e">
        <f>新様式97_看護職員処遇改善評価料・入院ベースアップ評価料!$M$117-B160</f>
        <v>#VALUE!</v>
      </c>
      <c r="H160" s="17" t="e">
        <f t="shared" si="2"/>
        <v>#VALUE!</v>
      </c>
      <c r="I160" s="17" t="e">
        <f>IF(新様式97_看護職員処遇改善評価料・入院ベースアップ評価料!$M$117=B160,"",IF(H160&lt;=0,"該当",""))</f>
        <v>#VALUE!</v>
      </c>
      <c r="J160" s="17" t="e">
        <f>IF(AND(A160&lt;=#REF!,#REF!&lt;'リスト（入院R8）'!B160),"該当","")</f>
        <v>#REF!</v>
      </c>
      <c r="K160" s="17" t="s">
        <v>546</v>
      </c>
    </row>
    <row r="161" spans="1:11">
      <c r="A161" s="17">
        <v>157.5</v>
      </c>
      <c r="B161" s="17">
        <v>158.5</v>
      </c>
      <c r="C161" s="17" t="s">
        <v>547</v>
      </c>
      <c r="D161" s="17">
        <v>158</v>
      </c>
      <c r="F161" s="161" t="e">
        <f>新様式97_看護職員処遇改善評価料・入院ベースアップ評価料!$M$117-A161</f>
        <v>#VALUE!</v>
      </c>
      <c r="G161" s="161" t="e">
        <f>新様式97_看護職員処遇改善評価料・入院ベースアップ評価料!$M$117-B161</f>
        <v>#VALUE!</v>
      </c>
      <c r="H161" s="17" t="e">
        <f t="shared" si="2"/>
        <v>#VALUE!</v>
      </c>
      <c r="I161" s="17" t="e">
        <f>IF(新様式97_看護職員処遇改善評価料・入院ベースアップ評価料!$M$117=B161,"",IF(H161&lt;=0,"該当",""))</f>
        <v>#VALUE!</v>
      </c>
      <c r="J161" s="17" t="e">
        <f>IF(AND(A161&lt;=#REF!,#REF!&lt;'リスト（入院R8）'!B161),"該当","")</f>
        <v>#REF!</v>
      </c>
      <c r="K161" s="17" t="s">
        <v>547</v>
      </c>
    </row>
    <row r="162" spans="1:11">
      <c r="A162" s="17">
        <v>158.5</v>
      </c>
      <c r="B162" s="17">
        <v>159.5</v>
      </c>
      <c r="C162" s="17" t="s">
        <v>548</v>
      </c>
      <c r="D162" s="17">
        <v>159</v>
      </c>
      <c r="F162" s="161" t="e">
        <f>新様式97_看護職員処遇改善評価料・入院ベースアップ評価料!$M$117-A162</f>
        <v>#VALUE!</v>
      </c>
      <c r="G162" s="161" t="e">
        <f>新様式97_看護職員処遇改善評価料・入院ベースアップ評価料!$M$117-B162</f>
        <v>#VALUE!</v>
      </c>
      <c r="H162" s="17" t="e">
        <f t="shared" si="2"/>
        <v>#VALUE!</v>
      </c>
      <c r="I162" s="17" t="e">
        <f>IF(新様式97_看護職員処遇改善評価料・入院ベースアップ評価料!$M$117=B162,"",IF(H162&lt;=0,"該当",""))</f>
        <v>#VALUE!</v>
      </c>
      <c r="J162" s="17" t="e">
        <f>IF(AND(A162&lt;=#REF!,#REF!&lt;'リスト（入院R8）'!B162),"該当","")</f>
        <v>#REF!</v>
      </c>
      <c r="K162" s="17" t="s">
        <v>548</v>
      </c>
    </row>
    <row r="163" spans="1:11">
      <c r="A163" s="17">
        <v>159.5</v>
      </c>
      <c r="B163" s="17">
        <v>160.5</v>
      </c>
      <c r="C163" s="17" t="s">
        <v>549</v>
      </c>
      <c r="D163" s="17">
        <v>160</v>
      </c>
      <c r="F163" s="161" t="e">
        <f>新様式97_看護職員処遇改善評価料・入院ベースアップ評価料!$M$117-A163</f>
        <v>#VALUE!</v>
      </c>
      <c r="G163" s="161" t="e">
        <f>新様式97_看護職員処遇改善評価料・入院ベースアップ評価料!$M$117-B163</f>
        <v>#VALUE!</v>
      </c>
      <c r="H163" s="17" t="e">
        <f t="shared" si="2"/>
        <v>#VALUE!</v>
      </c>
      <c r="I163" s="17" t="e">
        <f>IF(新様式97_看護職員処遇改善評価料・入院ベースアップ評価料!$M$117=B163,"",IF(H163&lt;=0,"該当",""))</f>
        <v>#VALUE!</v>
      </c>
      <c r="J163" s="17" t="e">
        <f>IF(AND(A163&lt;=#REF!,#REF!&lt;'リスト（入院R8）'!B163),"該当","")</f>
        <v>#REF!</v>
      </c>
      <c r="K163" s="17" t="s">
        <v>549</v>
      </c>
    </row>
    <row r="164" spans="1:11">
      <c r="A164" s="17">
        <v>160.5</v>
      </c>
      <c r="B164" s="17">
        <v>161.5</v>
      </c>
      <c r="C164" s="17" t="s">
        <v>550</v>
      </c>
      <c r="D164" s="17">
        <v>161</v>
      </c>
      <c r="F164" s="161" t="e">
        <f>新様式97_看護職員処遇改善評価料・入院ベースアップ評価料!$M$117-A164</f>
        <v>#VALUE!</v>
      </c>
      <c r="G164" s="161" t="e">
        <f>新様式97_看護職員処遇改善評価料・入院ベースアップ評価料!$M$117-B164</f>
        <v>#VALUE!</v>
      </c>
      <c r="H164" s="17" t="e">
        <f t="shared" si="2"/>
        <v>#VALUE!</v>
      </c>
      <c r="I164" s="17" t="e">
        <f>IF(新様式97_看護職員処遇改善評価料・入院ベースアップ評価料!$M$117=B164,"",IF(H164&lt;=0,"該当",""))</f>
        <v>#VALUE!</v>
      </c>
      <c r="J164" s="17" t="e">
        <f>IF(AND(A164&lt;=#REF!,#REF!&lt;'リスト（入院R8）'!B164),"該当","")</f>
        <v>#REF!</v>
      </c>
      <c r="K164" s="17" t="s">
        <v>550</v>
      </c>
    </row>
    <row r="165" spans="1:11">
      <c r="A165" s="17">
        <v>161.5</v>
      </c>
      <c r="B165" s="17">
        <v>162.5</v>
      </c>
      <c r="C165" s="17" t="s">
        <v>551</v>
      </c>
      <c r="D165" s="17">
        <v>162</v>
      </c>
      <c r="F165" s="161" t="e">
        <f>新様式97_看護職員処遇改善評価料・入院ベースアップ評価料!$M$117-A165</f>
        <v>#VALUE!</v>
      </c>
      <c r="G165" s="161" t="e">
        <f>新様式97_看護職員処遇改善評価料・入院ベースアップ評価料!$M$117-B165</f>
        <v>#VALUE!</v>
      </c>
      <c r="H165" s="17" t="e">
        <f t="shared" si="2"/>
        <v>#VALUE!</v>
      </c>
      <c r="I165" s="17" t="e">
        <f>IF(新様式97_看護職員処遇改善評価料・入院ベースアップ評価料!$M$117=B165,"",IF(H165&lt;=0,"該当",""))</f>
        <v>#VALUE!</v>
      </c>
      <c r="J165" s="17" t="e">
        <f>IF(AND(A165&lt;=#REF!,#REF!&lt;'リスト（入院R8）'!B165),"該当","")</f>
        <v>#REF!</v>
      </c>
      <c r="K165" s="17" t="s">
        <v>551</v>
      </c>
    </row>
    <row r="166" spans="1:11">
      <c r="A166" s="17">
        <v>162.5</v>
      </c>
      <c r="B166" s="17">
        <v>163.5</v>
      </c>
      <c r="C166" s="17" t="s">
        <v>552</v>
      </c>
      <c r="D166" s="17">
        <v>163</v>
      </c>
      <c r="F166" s="161" t="e">
        <f>新様式97_看護職員処遇改善評価料・入院ベースアップ評価料!$M$117-A166</f>
        <v>#VALUE!</v>
      </c>
      <c r="G166" s="161" t="e">
        <f>新様式97_看護職員処遇改善評価料・入院ベースアップ評価料!$M$117-B166</f>
        <v>#VALUE!</v>
      </c>
      <c r="H166" s="17" t="e">
        <f t="shared" si="2"/>
        <v>#VALUE!</v>
      </c>
      <c r="I166" s="17" t="e">
        <f>IF(新様式97_看護職員処遇改善評価料・入院ベースアップ評価料!$M$117=B166,"",IF(H166&lt;=0,"該当",""))</f>
        <v>#VALUE!</v>
      </c>
      <c r="J166" s="17" t="e">
        <f>IF(AND(A166&lt;=#REF!,#REF!&lt;'リスト（入院R8）'!B166),"該当","")</f>
        <v>#REF!</v>
      </c>
      <c r="K166" s="17" t="s">
        <v>552</v>
      </c>
    </row>
    <row r="167" spans="1:11">
      <c r="A167" s="17">
        <v>163.5</v>
      </c>
      <c r="B167" s="17">
        <v>164.5</v>
      </c>
      <c r="C167" s="17" t="s">
        <v>553</v>
      </c>
      <c r="D167" s="17">
        <v>164</v>
      </c>
      <c r="F167" s="161" t="e">
        <f>新様式97_看護職員処遇改善評価料・入院ベースアップ評価料!$M$117-A167</f>
        <v>#VALUE!</v>
      </c>
      <c r="G167" s="161" t="e">
        <f>新様式97_看護職員処遇改善評価料・入院ベースアップ評価料!$M$117-B167</f>
        <v>#VALUE!</v>
      </c>
      <c r="H167" s="17" t="e">
        <f t="shared" si="2"/>
        <v>#VALUE!</v>
      </c>
      <c r="I167" s="17" t="e">
        <f>IF(新様式97_看護職員処遇改善評価料・入院ベースアップ評価料!$M$117=B167,"",IF(H167&lt;=0,"該当",""))</f>
        <v>#VALUE!</v>
      </c>
      <c r="J167" s="17" t="e">
        <f>IF(AND(A167&lt;=#REF!,#REF!&lt;'リスト（入院R8）'!B167),"該当","")</f>
        <v>#REF!</v>
      </c>
      <c r="K167" s="17" t="s">
        <v>553</v>
      </c>
    </row>
    <row r="168" spans="1:11">
      <c r="A168" s="17">
        <v>164.5</v>
      </c>
      <c r="B168" s="17">
        <v>165.5</v>
      </c>
      <c r="C168" s="17" t="s">
        <v>554</v>
      </c>
      <c r="D168" s="17">
        <v>165</v>
      </c>
      <c r="F168" s="161" t="e">
        <f>新様式97_看護職員処遇改善評価料・入院ベースアップ評価料!$M$117-A168</f>
        <v>#VALUE!</v>
      </c>
      <c r="G168" s="161" t="e">
        <f>新様式97_看護職員処遇改善評価料・入院ベースアップ評価料!$M$117-B168</f>
        <v>#VALUE!</v>
      </c>
      <c r="H168" s="17" t="e">
        <f t="shared" si="2"/>
        <v>#VALUE!</v>
      </c>
      <c r="I168" s="17" t="e">
        <f>IF(新様式97_看護職員処遇改善評価料・入院ベースアップ評価料!$M$117=B168,"",IF(H168&lt;=0,"該当",""))</f>
        <v>#VALUE!</v>
      </c>
      <c r="J168" s="17" t="e">
        <f>IF(AND(A168&lt;=#REF!,#REF!&lt;'リスト（入院R8）'!B168),"該当","")</f>
        <v>#REF!</v>
      </c>
      <c r="K168" s="17" t="s">
        <v>554</v>
      </c>
    </row>
    <row r="169" spans="1:11">
      <c r="A169" s="17">
        <v>165.5</v>
      </c>
      <c r="B169" s="17">
        <v>166.5</v>
      </c>
      <c r="C169" s="17" t="s">
        <v>555</v>
      </c>
      <c r="D169" s="17">
        <v>166</v>
      </c>
      <c r="F169" s="161" t="e">
        <f>新様式97_看護職員処遇改善評価料・入院ベースアップ評価料!$M$117-A169</f>
        <v>#VALUE!</v>
      </c>
      <c r="G169" s="161" t="e">
        <f>新様式97_看護職員処遇改善評価料・入院ベースアップ評価料!$M$117-B169</f>
        <v>#VALUE!</v>
      </c>
      <c r="H169" s="17" t="e">
        <f t="shared" si="2"/>
        <v>#VALUE!</v>
      </c>
      <c r="I169" s="17" t="e">
        <f>IF(新様式97_看護職員処遇改善評価料・入院ベースアップ評価料!$M$117=B169,"",IF(H169&lt;=0,"該当",""))</f>
        <v>#VALUE!</v>
      </c>
      <c r="J169" s="17" t="e">
        <f>IF(AND(A169&lt;=#REF!,#REF!&lt;'リスト（入院R8）'!B169),"該当","")</f>
        <v>#REF!</v>
      </c>
      <c r="K169" s="17" t="s">
        <v>555</v>
      </c>
    </row>
    <row r="170" spans="1:11">
      <c r="A170" s="17">
        <v>166.5</v>
      </c>
      <c r="B170" s="17">
        <v>167.5</v>
      </c>
      <c r="C170" s="17" t="s">
        <v>556</v>
      </c>
      <c r="D170" s="17">
        <v>167</v>
      </c>
      <c r="F170" s="161" t="e">
        <f>新様式97_看護職員処遇改善評価料・入院ベースアップ評価料!$M$117-A170</f>
        <v>#VALUE!</v>
      </c>
      <c r="G170" s="161" t="e">
        <f>新様式97_看護職員処遇改善評価料・入院ベースアップ評価料!$M$117-B170</f>
        <v>#VALUE!</v>
      </c>
      <c r="H170" s="17" t="e">
        <f t="shared" si="2"/>
        <v>#VALUE!</v>
      </c>
      <c r="I170" s="17" t="e">
        <f>IF(新様式97_看護職員処遇改善評価料・入院ベースアップ評価料!$M$117=B170,"",IF(H170&lt;=0,"該当",""))</f>
        <v>#VALUE!</v>
      </c>
      <c r="J170" s="17" t="e">
        <f>IF(AND(A170&lt;=#REF!,#REF!&lt;'リスト（入院R8）'!B170),"該当","")</f>
        <v>#REF!</v>
      </c>
      <c r="K170" s="17" t="s">
        <v>556</v>
      </c>
    </row>
    <row r="171" spans="1:11">
      <c r="A171" s="17">
        <v>167.5</v>
      </c>
      <c r="B171" s="17">
        <v>168.5</v>
      </c>
      <c r="C171" s="17" t="s">
        <v>557</v>
      </c>
      <c r="D171" s="17">
        <v>168</v>
      </c>
      <c r="F171" s="161" t="e">
        <f>新様式97_看護職員処遇改善評価料・入院ベースアップ評価料!$M$117-A171</f>
        <v>#VALUE!</v>
      </c>
      <c r="G171" s="161" t="e">
        <f>新様式97_看護職員処遇改善評価料・入院ベースアップ評価料!$M$117-B171</f>
        <v>#VALUE!</v>
      </c>
      <c r="H171" s="17" t="e">
        <f t="shared" si="2"/>
        <v>#VALUE!</v>
      </c>
      <c r="I171" s="17" t="e">
        <f>IF(新様式97_看護職員処遇改善評価料・入院ベースアップ評価料!$M$117=B171,"",IF(H171&lt;=0,"該当",""))</f>
        <v>#VALUE!</v>
      </c>
      <c r="J171" s="17" t="e">
        <f>IF(AND(A171&lt;=#REF!,#REF!&lt;'リスト（入院R8）'!B171),"該当","")</f>
        <v>#REF!</v>
      </c>
      <c r="K171" s="17" t="s">
        <v>557</v>
      </c>
    </row>
    <row r="172" spans="1:11">
      <c r="A172" s="17">
        <v>168.5</v>
      </c>
      <c r="B172" s="17">
        <v>169.5</v>
      </c>
      <c r="C172" s="17" t="s">
        <v>558</v>
      </c>
      <c r="D172" s="17">
        <v>169</v>
      </c>
      <c r="F172" s="161" t="e">
        <f>新様式97_看護職員処遇改善評価料・入院ベースアップ評価料!$M$117-A172</f>
        <v>#VALUE!</v>
      </c>
      <c r="G172" s="161" t="e">
        <f>新様式97_看護職員処遇改善評価料・入院ベースアップ評価料!$M$117-B172</f>
        <v>#VALUE!</v>
      </c>
      <c r="H172" s="17" t="e">
        <f t="shared" si="2"/>
        <v>#VALUE!</v>
      </c>
      <c r="I172" s="17" t="e">
        <f>IF(新様式97_看護職員処遇改善評価料・入院ベースアップ評価料!$M$117=B172,"",IF(H172&lt;=0,"該当",""))</f>
        <v>#VALUE!</v>
      </c>
      <c r="J172" s="17" t="e">
        <f>IF(AND(A172&lt;=#REF!,#REF!&lt;'リスト（入院R8）'!B172),"該当","")</f>
        <v>#REF!</v>
      </c>
      <c r="K172" s="17" t="s">
        <v>558</v>
      </c>
    </row>
    <row r="173" spans="1:11">
      <c r="A173" s="17">
        <v>169.5</v>
      </c>
      <c r="B173" s="17">
        <v>170.5</v>
      </c>
      <c r="C173" s="17" t="s">
        <v>559</v>
      </c>
      <c r="D173" s="17">
        <v>170</v>
      </c>
      <c r="F173" s="161" t="e">
        <f>新様式97_看護職員処遇改善評価料・入院ベースアップ評価料!$M$117-A173</f>
        <v>#VALUE!</v>
      </c>
      <c r="G173" s="161" t="e">
        <f>新様式97_看護職員処遇改善評価料・入院ベースアップ評価料!$M$117-B173</f>
        <v>#VALUE!</v>
      </c>
      <c r="H173" s="17" t="e">
        <f t="shared" si="2"/>
        <v>#VALUE!</v>
      </c>
      <c r="I173" s="17" t="e">
        <f>IF(新様式97_看護職員処遇改善評価料・入院ベースアップ評価料!$M$117=B173,"",IF(H173&lt;=0,"該当",""))</f>
        <v>#VALUE!</v>
      </c>
      <c r="J173" s="17" t="e">
        <f>IF(AND(A173&lt;=#REF!,#REF!&lt;'リスト（入院R8）'!B173),"該当","")</f>
        <v>#REF!</v>
      </c>
      <c r="K173" s="17" t="s">
        <v>559</v>
      </c>
    </row>
    <row r="174" spans="1:11">
      <c r="A174" s="17">
        <v>170.5</v>
      </c>
      <c r="B174" s="17">
        <v>171.5</v>
      </c>
      <c r="C174" s="17" t="s">
        <v>560</v>
      </c>
      <c r="D174" s="17">
        <v>171</v>
      </c>
      <c r="F174" s="161" t="e">
        <f>新様式97_看護職員処遇改善評価料・入院ベースアップ評価料!$M$117-A174</f>
        <v>#VALUE!</v>
      </c>
      <c r="G174" s="161" t="e">
        <f>新様式97_看護職員処遇改善評価料・入院ベースアップ評価料!$M$117-B174</f>
        <v>#VALUE!</v>
      </c>
      <c r="H174" s="17" t="e">
        <f t="shared" si="2"/>
        <v>#VALUE!</v>
      </c>
      <c r="I174" s="17" t="e">
        <f>IF(新様式97_看護職員処遇改善評価料・入院ベースアップ評価料!$M$117=B174,"",IF(H174&lt;=0,"該当",""))</f>
        <v>#VALUE!</v>
      </c>
      <c r="J174" s="17" t="e">
        <f>IF(AND(A174&lt;=#REF!,#REF!&lt;'リスト（入院R8）'!B174),"該当","")</f>
        <v>#REF!</v>
      </c>
      <c r="K174" s="17" t="s">
        <v>560</v>
      </c>
    </row>
    <row r="175" spans="1:11">
      <c r="A175" s="17">
        <v>171.5</v>
      </c>
      <c r="B175" s="17">
        <v>172.5</v>
      </c>
      <c r="C175" s="17" t="s">
        <v>561</v>
      </c>
      <c r="D175" s="17">
        <v>172</v>
      </c>
      <c r="F175" s="161" t="e">
        <f>新様式97_看護職員処遇改善評価料・入院ベースアップ評価料!$M$117-A175</f>
        <v>#VALUE!</v>
      </c>
      <c r="G175" s="161" t="e">
        <f>新様式97_看護職員処遇改善評価料・入院ベースアップ評価料!$M$117-B175</f>
        <v>#VALUE!</v>
      </c>
      <c r="H175" s="17" t="e">
        <f t="shared" si="2"/>
        <v>#VALUE!</v>
      </c>
      <c r="I175" s="17" t="e">
        <f>IF(新様式97_看護職員処遇改善評価料・入院ベースアップ評価料!$M$117=B175,"",IF(H175&lt;=0,"該当",""))</f>
        <v>#VALUE!</v>
      </c>
      <c r="J175" s="17" t="e">
        <f>IF(AND(A175&lt;=#REF!,#REF!&lt;'リスト（入院R8）'!B175),"該当","")</f>
        <v>#REF!</v>
      </c>
      <c r="K175" s="17" t="s">
        <v>561</v>
      </c>
    </row>
    <row r="176" spans="1:11">
      <c r="A176" s="17">
        <v>172.5</v>
      </c>
      <c r="B176" s="17">
        <v>173.5</v>
      </c>
      <c r="C176" s="17" t="s">
        <v>562</v>
      </c>
      <c r="D176" s="17">
        <v>173</v>
      </c>
      <c r="F176" s="161" t="e">
        <f>新様式97_看護職員処遇改善評価料・入院ベースアップ評価料!$M$117-A176</f>
        <v>#VALUE!</v>
      </c>
      <c r="G176" s="161" t="e">
        <f>新様式97_看護職員処遇改善評価料・入院ベースアップ評価料!$M$117-B176</f>
        <v>#VALUE!</v>
      </c>
      <c r="H176" s="17" t="e">
        <f t="shared" si="2"/>
        <v>#VALUE!</v>
      </c>
      <c r="I176" s="17" t="e">
        <f>IF(新様式97_看護職員処遇改善評価料・入院ベースアップ評価料!$M$117=B176,"",IF(H176&lt;=0,"該当",""))</f>
        <v>#VALUE!</v>
      </c>
      <c r="J176" s="17" t="e">
        <f>IF(AND(A176&lt;=#REF!,#REF!&lt;'リスト（入院R8）'!B176),"該当","")</f>
        <v>#REF!</v>
      </c>
      <c r="K176" s="17" t="s">
        <v>562</v>
      </c>
    </row>
    <row r="177" spans="1:11">
      <c r="A177" s="17">
        <v>173.5</v>
      </c>
      <c r="B177" s="17">
        <v>174.5</v>
      </c>
      <c r="C177" s="17" t="s">
        <v>563</v>
      </c>
      <c r="D177" s="17">
        <v>174</v>
      </c>
      <c r="F177" s="161" t="e">
        <f>新様式97_看護職員処遇改善評価料・入院ベースアップ評価料!$M$117-A177</f>
        <v>#VALUE!</v>
      </c>
      <c r="G177" s="161" t="e">
        <f>新様式97_看護職員処遇改善評価料・入院ベースアップ評価料!$M$117-B177</f>
        <v>#VALUE!</v>
      </c>
      <c r="H177" s="17" t="e">
        <f t="shared" si="2"/>
        <v>#VALUE!</v>
      </c>
      <c r="I177" s="17" t="e">
        <f>IF(新様式97_看護職員処遇改善評価料・入院ベースアップ評価料!$M$117=B177,"",IF(H177&lt;=0,"該当",""))</f>
        <v>#VALUE!</v>
      </c>
      <c r="J177" s="17" t="e">
        <f>IF(AND(A177&lt;=#REF!,#REF!&lt;'リスト（入院R8）'!B177),"該当","")</f>
        <v>#REF!</v>
      </c>
      <c r="K177" s="17" t="s">
        <v>563</v>
      </c>
    </row>
    <row r="178" spans="1:11">
      <c r="A178" s="17">
        <v>174.5</v>
      </c>
      <c r="B178" s="17">
        <v>175.5</v>
      </c>
      <c r="C178" s="17" t="s">
        <v>564</v>
      </c>
      <c r="D178" s="17">
        <v>175</v>
      </c>
      <c r="F178" s="161" t="e">
        <f>新様式97_看護職員処遇改善評価料・入院ベースアップ評価料!$M$117-A178</f>
        <v>#VALUE!</v>
      </c>
      <c r="G178" s="161" t="e">
        <f>新様式97_看護職員処遇改善評価料・入院ベースアップ評価料!$M$117-B178</f>
        <v>#VALUE!</v>
      </c>
      <c r="H178" s="17" t="e">
        <f t="shared" si="2"/>
        <v>#VALUE!</v>
      </c>
      <c r="I178" s="17" t="e">
        <f>IF(新様式97_看護職員処遇改善評価料・入院ベースアップ評価料!$M$117=B178,"",IF(H178&lt;=0,"該当",""))</f>
        <v>#VALUE!</v>
      </c>
      <c r="J178" s="17" t="e">
        <f>IF(AND(A178&lt;=#REF!,#REF!&lt;'リスト（入院R8）'!B178),"該当","")</f>
        <v>#REF!</v>
      </c>
      <c r="K178" s="17" t="s">
        <v>564</v>
      </c>
    </row>
    <row r="179" spans="1:11">
      <c r="A179" s="17">
        <v>175.5</v>
      </c>
      <c r="B179" s="17">
        <v>176.5</v>
      </c>
      <c r="C179" s="17" t="s">
        <v>565</v>
      </c>
      <c r="D179" s="17">
        <v>176</v>
      </c>
      <c r="F179" s="161" t="e">
        <f>新様式97_看護職員処遇改善評価料・入院ベースアップ評価料!$M$117-A179</f>
        <v>#VALUE!</v>
      </c>
      <c r="G179" s="161" t="e">
        <f>新様式97_看護職員処遇改善評価料・入院ベースアップ評価料!$M$117-B179</f>
        <v>#VALUE!</v>
      </c>
      <c r="H179" s="17" t="e">
        <f t="shared" si="2"/>
        <v>#VALUE!</v>
      </c>
      <c r="I179" s="17" t="e">
        <f>IF(新様式97_看護職員処遇改善評価料・入院ベースアップ評価料!$M$117=B179,"",IF(H179&lt;=0,"該当",""))</f>
        <v>#VALUE!</v>
      </c>
      <c r="J179" s="17" t="e">
        <f>IF(AND(A179&lt;=#REF!,#REF!&lt;'リスト（入院R8）'!B179),"該当","")</f>
        <v>#REF!</v>
      </c>
      <c r="K179" s="17" t="s">
        <v>565</v>
      </c>
    </row>
    <row r="180" spans="1:11">
      <c r="A180" s="17">
        <v>176.5</v>
      </c>
      <c r="B180" s="17">
        <v>177.5</v>
      </c>
      <c r="C180" s="17" t="s">
        <v>566</v>
      </c>
      <c r="D180" s="17">
        <v>177</v>
      </c>
      <c r="F180" s="161" t="e">
        <f>新様式97_看護職員処遇改善評価料・入院ベースアップ評価料!$M$117-A180</f>
        <v>#VALUE!</v>
      </c>
      <c r="G180" s="161" t="e">
        <f>新様式97_看護職員処遇改善評価料・入院ベースアップ評価料!$M$117-B180</f>
        <v>#VALUE!</v>
      </c>
      <c r="H180" s="17" t="e">
        <f t="shared" si="2"/>
        <v>#VALUE!</v>
      </c>
      <c r="I180" s="17" t="e">
        <f>IF(新様式97_看護職員処遇改善評価料・入院ベースアップ評価料!$M$117=B180,"",IF(H180&lt;=0,"該当",""))</f>
        <v>#VALUE!</v>
      </c>
      <c r="J180" s="17" t="e">
        <f>IF(AND(A180&lt;=#REF!,#REF!&lt;'リスト（入院R8）'!B180),"該当","")</f>
        <v>#REF!</v>
      </c>
      <c r="K180" s="17" t="s">
        <v>566</v>
      </c>
    </row>
    <row r="181" spans="1:11">
      <c r="A181" s="17">
        <v>177.5</v>
      </c>
      <c r="B181" s="17">
        <v>178.5</v>
      </c>
      <c r="C181" s="17" t="s">
        <v>567</v>
      </c>
      <c r="D181" s="17">
        <v>178</v>
      </c>
      <c r="F181" s="161" t="e">
        <f>新様式97_看護職員処遇改善評価料・入院ベースアップ評価料!$M$117-A181</f>
        <v>#VALUE!</v>
      </c>
      <c r="G181" s="161" t="e">
        <f>新様式97_看護職員処遇改善評価料・入院ベースアップ評価料!$M$117-B181</f>
        <v>#VALUE!</v>
      </c>
      <c r="H181" s="17" t="e">
        <f t="shared" si="2"/>
        <v>#VALUE!</v>
      </c>
      <c r="I181" s="17" t="e">
        <f>IF(新様式97_看護職員処遇改善評価料・入院ベースアップ評価料!$M$117=B181,"",IF(H181&lt;=0,"該当",""))</f>
        <v>#VALUE!</v>
      </c>
      <c r="J181" s="17" t="e">
        <f>IF(AND(A181&lt;=#REF!,#REF!&lt;'リスト（入院R8）'!B181),"該当","")</f>
        <v>#REF!</v>
      </c>
      <c r="K181" s="17" t="s">
        <v>567</v>
      </c>
    </row>
    <row r="182" spans="1:11">
      <c r="A182" s="17">
        <v>178.5</v>
      </c>
      <c r="B182" s="17">
        <v>179.5</v>
      </c>
      <c r="C182" s="17" t="s">
        <v>568</v>
      </c>
      <c r="D182" s="17">
        <v>179</v>
      </c>
      <c r="F182" s="161" t="e">
        <f>新様式97_看護職員処遇改善評価料・入院ベースアップ評価料!$M$117-A182</f>
        <v>#VALUE!</v>
      </c>
      <c r="G182" s="161" t="e">
        <f>新様式97_看護職員処遇改善評価料・入院ベースアップ評価料!$M$117-B182</f>
        <v>#VALUE!</v>
      </c>
      <c r="H182" s="17" t="e">
        <f t="shared" si="2"/>
        <v>#VALUE!</v>
      </c>
      <c r="I182" s="17" t="e">
        <f>IF(新様式97_看護職員処遇改善評価料・入院ベースアップ評価料!$M$117=B182,"",IF(H182&lt;=0,"該当",""))</f>
        <v>#VALUE!</v>
      </c>
      <c r="J182" s="17" t="e">
        <f>IF(AND(A182&lt;=#REF!,#REF!&lt;'リスト（入院R8）'!B182),"該当","")</f>
        <v>#REF!</v>
      </c>
      <c r="K182" s="17" t="s">
        <v>568</v>
      </c>
    </row>
    <row r="183" spans="1:11">
      <c r="A183" s="17">
        <v>179.5</v>
      </c>
      <c r="B183" s="17">
        <v>180.5</v>
      </c>
      <c r="C183" s="17" t="s">
        <v>569</v>
      </c>
      <c r="D183" s="17">
        <v>180</v>
      </c>
      <c r="F183" s="161" t="e">
        <f>新様式97_看護職員処遇改善評価料・入院ベースアップ評価料!$M$117-A183</f>
        <v>#VALUE!</v>
      </c>
      <c r="G183" s="161" t="e">
        <f>新様式97_看護職員処遇改善評価料・入院ベースアップ評価料!$M$117-B183</f>
        <v>#VALUE!</v>
      </c>
      <c r="H183" s="17" t="e">
        <f t="shared" si="2"/>
        <v>#VALUE!</v>
      </c>
      <c r="I183" s="17" t="e">
        <f>IF(新様式97_看護職員処遇改善評価料・入院ベースアップ評価料!$M$117=B183,"",IF(H183&lt;=0,"該当",""))</f>
        <v>#VALUE!</v>
      </c>
      <c r="J183" s="17" t="e">
        <f>IF(AND(A183&lt;=#REF!,#REF!&lt;'リスト（入院R8）'!B183),"該当","")</f>
        <v>#REF!</v>
      </c>
      <c r="K183" s="17" t="s">
        <v>569</v>
      </c>
    </row>
    <row r="184" spans="1:11">
      <c r="A184" s="17">
        <v>180.5</v>
      </c>
      <c r="B184" s="17">
        <v>181.5</v>
      </c>
      <c r="C184" s="17" t="s">
        <v>570</v>
      </c>
      <c r="D184" s="17">
        <v>181</v>
      </c>
      <c r="F184" s="161" t="e">
        <f>新様式97_看護職員処遇改善評価料・入院ベースアップ評価料!$M$117-A184</f>
        <v>#VALUE!</v>
      </c>
      <c r="G184" s="161" t="e">
        <f>新様式97_看護職員処遇改善評価料・入院ベースアップ評価料!$M$117-B184</f>
        <v>#VALUE!</v>
      </c>
      <c r="H184" s="17" t="e">
        <f t="shared" si="2"/>
        <v>#VALUE!</v>
      </c>
      <c r="I184" s="17" t="e">
        <f>IF(新様式97_看護職員処遇改善評価料・入院ベースアップ評価料!$M$117=B184,"",IF(H184&lt;=0,"該当",""))</f>
        <v>#VALUE!</v>
      </c>
      <c r="J184" s="17" t="e">
        <f>IF(AND(A184&lt;=#REF!,#REF!&lt;'リスト（入院R8）'!B184),"該当","")</f>
        <v>#REF!</v>
      </c>
      <c r="K184" s="17" t="s">
        <v>570</v>
      </c>
    </row>
    <row r="185" spans="1:11">
      <c r="A185" s="17">
        <v>181.5</v>
      </c>
      <c r="B185" s="17">
        <v>182.5</v>
      </c>
      <c r="C185" s="17" t="s">
        <v>571</v>
      </c>
      <c r="D185" s="17">
        <v>182</v>
      </c>
      <c r="F185" s="161" t="e">
        <f>新様式97_看護職員処遇改善評価料・入院ベースアップ評価料!$M$117-A185</f>
        <v>#VALUE!</v>
      </c>
      <c r="G185" s="161" t="e">
        <f>新様式97_看護職員処遇改善評価料・入院ベースアップ評価料!$M$117-B185</f>
        <v>#VALUE!</v>
      </c>
      <c r="H185" s="17" t="e">
        <f t="shared" si="2"/>
        <v>#VALUE!</v>
      </c>
      <c r="I185" s="17" t="e">
        <f>IF(新様式97_看護職員処遇改善評価料・入院ベースアップ評価料!$M$117=B185,"",IF(H185&lt;=0,"該当",""))</f>
        <v>#VALUE!</v>
      </c>
      <c r="J185" s="17" t="e">
        <f>IF(AND(A185&lt;=#REF!,#REF!&lt;'リスト（入院R8）'!B185),"該当","")</f>
        <v>#REF!</v>
      </c>
      <c r="K185" s="17" t="s">
        <v>571</v>
      </c>
    </row>
    <row r="186" spans="1:11">
      <c r="A186" s="17">
        <v>182.5</v>
      </c>
      <c r="B186" s="17">
        <v>183.5</v>
      </c>
      <c r="C186" s="17" t="s">
        <v>572</v>
      </c>
      <c r="D186" s="17">
        <v>183</v>
      </c>
      <c r="F186" s="161" t="e">
        <f>新様式97_看護職員処遇改善評価料・入院ベースアップ評価料!$M$117-A186</f>
        <v>#VALUE!</v>
      </c>
      <c r="G186" s="161" t="e">
        <f>新様式97_看護職員処遇改善評価料・入院ベースアップ評価料!$M$117-B186</f>
        <v>#VALUE!</v>
      </c>
      <c r="H186" s="17" t="e">
        <f t="shared" si="2"/>
        <v>#VALUE!</v>
      </c>
      <c r="I186" s="17" t="e">
        <f>IF(新様式97_看護職員処遇改善評価料・入院ベースアップ評価料!$M$117=B186,"",IF(H186&lt;=0,"該当",""))</f>
        <v>#VALUE!</v>
      </c>
      <c r="J186" s="17" t="e">
        <f>IF(AND(A186&lt;=#REF!,#REF!&lt;'リスト（入院R8）'!B186),"該当","")</f>
        <v>#REF!</v>
      </c>
      <c r="K186" s="17" t="s">
        <v>572</v>
      </c>
    </row>
    <row r="187" spans="1:11">
      <c r="A187" s="17">
        <v>183.5</v>
      </c>
      <c r="B187" s="17">
        <v>184.5</v>
      </c>
      <c r="C187" s="17" t="s">
        <v>573</v>
      </c>
      <c r="D187" s="17">
        <v>184</v>
      </c>
      <c r="F187" s="161" t="e">
        <f>新様式97_看護職員処遇改善評価料・入院ベースアップ評価料!$M$117-A187</f>
        <v>#VALUE!</v>
      </c>
      <c r="G187" s="161" t="e">
        <f>新様式97_看護職員処遇改善評価料・入院ベースアップ評価料!$M$117-B187</f>
        <v>#VALUE!</v>
      </c>
      <c r="H187" s="17" t="e">
        <f t="shared" si="2"/>
        <v>#VALUE!</v>
      </c>
      <c r="I187" s="17" t="e">
        <f>IF(新様式97_看護職員処遇改善評価料・入院ベースアップ評価料!$M$117=B187,"",IF(H187&lt;=0,"該当",""))</f>
        <v>#VALUE!</v>
      </c>
      <c r="J187" s="17" t="e">
        <f>IF(AND(A187&lt;=#REF!,#REF!&lt;'リスト（入院R8）'!B187),"該当","")</f>
        <v>#REF!</v>
      </c>
      <c r="K187" s="17" t="s">
        <v>573</v>
      </c>
    </row>
    <row r="188" spans="1:11">
      <c r="A188" s="17">
        <v>184.5</v>
      </c>
      <c r="B188" s="17">
        <v>185.5</v>
      </c>
      <c r="C188" s="17" t="s">
        <v>574</v>
      </c>
      <c r="D188" s="17">
        <v>185</v>
      </c>
      <c r="F188" s="161" t="e">
        <f>新様式97_看護職員処遇改善評価料・入院ベースアップ評価料!$M$117-A188</f>
        <v>#VALUE!</v>
      </c>
      <c r="G188" s="161" t="e">
        <f>新様式97_看護職員処遇改善評価料・入院ベースアップ評価料!$M$117-B188</f>
        <v>#VALUE!</v>
      </c>
      <c r="H188" s="17" t="e">
        <f t="shared" si="2"/>
        <v>#VALUE!</v>
      </c>
      <c r="I188" s="17" t="e">
        <f>IF(新様式97_看護職員処遇改善評価料・入院ベースアップ評価料!$M$117=B188,"",IF(H188&lt;=0,"該当",""))</f>
        <v>#VALUE!</v>
      </c>
      <c r="J188" s="17" t="e">
        <f>IF(AND(A188&lt;=#REF!,#REF!&lt;'リスト（入院R8）'!B188),"該当","")</f>
        <v>#REF!</v>
      </c>
      <c r="K188" s="17" t="s">
        <v>574</v>
      </c>
    </row>
    <row r="189" spans="1:11">
      <c r="A189" s="17">
        <v>185.5</v>
      </c>
      <c r="B189" s="17">
        <v>186.5</v>
      </c>
      <c r="C189" s="17" t="s">
        <v>575</v>
      </c>
      <c r="D189" s="17">
        <v>186</v>
      </c>
      <c r="F189" s="161" t="e">
        <f>新様式97_看護職員処遇改善評価料・入院ベースアップ評価料!$M$117-A189</f>
        <v>#VALUE!</v>
      </c>
      <c r="G189" s="161" t="e">
        <f>新様式97_看護職員処遇改善評価料・入院ベースアップ評価料!$M$117-B189</f>
        <v>#VALUE!</v>
      </c>
      <c r="H189" s="17" t="e">
        <f t="shared" si="2"/>
        <v>#VALUE!</v>
      </c>
      <c r="I189" s="17" t="e">
        <f>IF(新様式97_看護職員処遇改善評価料・入院ベースアップ評価料!$M$117=B189,"",IF(H189&lt;=0,"該当",""))</f>
        <v>#VALUE!</v>
      </c>
      <c r="J189" s="17" t="e">
        <f>IF(AND(A189&lt;=#REF!,#REF!&lt;'リスト（入院R8）'!B189),"該当","")</f>
        <v>#REF!</v>
      </c>
      <c r="K189" s="17" t="s">
        <v>575</v>
      </c>
    </row>
    <row r="190" spans="1:11">
      <c r="A190" s="17">
        <v>186.5</v>
      </c>
      <c r="B190" s="17">
        <v>187.5</v>
      </c>
      <c r="C190" s="17" t="s">
        <v>576</v>
      </c>
      <c r="D190" s="17">
        <v>187</v>
      </c>
      <c r="F190" s="161" t="e">
        <f>新様式97_看護職員処遇改善評価料・入院ベースアップ評価料!$M$117-A190</f>
        <v>#VALUE!</v>
      </c>
      <c r="G190" s="161" t="e">
        <f>新様式97_看護職員処遇改善評価料・入院ベースアップ評価料!$M$117-B190</f>
        <v>#VALUE!</v>
      </c>
      <c r="H190" s="17" t="e">
        <f t="shared" si="2"/>
        <v>#VALUE!</v>
      </c>
      <c r="I190" s="17" t="e">
        <f>IF(新様式97_看護職員処遇改善評価料・入院ベースアップ評価料!$M$117=B190,"",IF(H190&lt;=0,"該当",""))</f>
        <v>#VALUE!</v>
      </c>
      <c r="J190" s="17" t="e">
        <f>IF(AND(A190&lt;=#REF!,#REF!&lt;'リスト（入院R8）'!B190),"該当","")</f>
        <v>#REF!</v>
      </c>
      <c r="K190" s="17" t="s">
        <v>576</v>
      </c>
    </row>
    <row r="191" spans="1:11">
      <c r="A191" s="17">
        <v>187.5</v>
      </c>
      <c r="B191" s="17">
        <v>188.5</v>
      </c>
      <c r="C191" s="17" t="s">
        <v>577</v>
      </c>
      <c r="D191" s="17">
        <v>188</v>
      </c>
      <c r="F191" s="161" t="e">
        <f>新様式97_看護職員処遇改善評価料・入院ベースアップ評価料!$M$117-A191</f>
        <v>#VALUE!</v>
      </c>
      <c r="G191" s="161" t="e">
        <f>新様式97_看護職員処遇改善評価料・入院ベースアップ評価料!$M$117-B191</f>
        <v>#VALUE!</v>
      </c>
      <c r="H191" s="17" t="e">
        <f t="shared" si="2"/>
        <v>#VALUE!</v>
      </c>
      <c r="I191" s="17" t="e">
        <f>IF(新様式97_看護職員処遇改善評価料・入院ベースアップ評価料!$M$117=B191,"",IF(H191&lt;=0,"該当",""))</f>
        <v>#VALUE!</v>
      </c>
      <c r="J191" s="17" t="e">
        <f>IF(AND(A191&lt;=#REF!,#REF!&lt;'リスト（入院R8）'!B191),"該当","")</f>
        <v>#REF!</v>
      </c>
      <c r="K191" s="17" t="s">
        <v>577</v>
      </c>
    </row>
    <row r="192" spans="1:11">
      <c r="A192" s="17">
        <v>188.5</v>
      </c>
      <c r="B192" s="17">
        <v>189.5</v>
      </c>
      <c r="C192" s="17" t="s">
        <v>578</v>
      </c>
      <c r="D192" s="17">
        <v>189</v>
      </c>
      <c r="F192" s="161" t="e">
        <f>新様式97_看護職員処遇改善評価料・入院ベースアップ評価料!$M$117-A192</f>
        <v>#VALUE!</v>
      </c>
      <c r="G192" s="161" t="e">
        <f>新様式97_看護職員処遇改善評価料・入院ベースアップ評価料!$M$117-B192</f>
        <v>#VALUE!</v>
      </c>
      <c r="H192" s="17" t="e">
        <f t="shared" si="2"/>
        <v>#VALUE!</v>
      </c>
      <c r="I192" s="17" t="e">
        <f>IF(新様式97_看護職員処遇改善評価料・入院ベースアップ評価料!$M$117=B192,"",IF(H192&lt;=0,"該当",""))</f>
        <v>#VALUE!</v>
      </c>
      <c r="J192" s="17" t="e">
        <f>IF(AND(A192&lt;=#REF!,#REF!&lt;'リスト（入院R8）'!B192),"該当","")</f>
        <v>#REF!</v>
      </c>
      <c r="K192" s="17" t="s">
        <v>578</v>
      </c>
    </row>
    <row r="193" spans="1:11">
      <c r="A193" s="17">
        <v>189.5</v>
      </c>
      <c r="B193" s="17">
        <v>190.5</v>
      </c>
      <c r="C193" s="17" t="s">
        <v>579</v>
      </c>
      <c r="D193" s="17">
        <v>190</v>
      </c>
      <c r="F193" s="161" t="e">
        <f>新様式97_看護職員処遇改善評価料・入院ベースアップ評価料!$M$117-A193</f>
        <v>#VALUE!</v>
      </c>
      <c r="G193" s="161" t="e">
        <f>新様式97_看護職員処遇改善評価料・入院ベースアップ評価料!$M$117-B193</f>
        <v>#VALUE!</v>
      </c>
      <c r="H193" s="17" t="e">
        <f t="shared" si="2"/>
        <v>#VALUE!</v>
      </c>
      <c r="I193" s="17" t="e">
        <f>IF(新様式97_看護職員処遇改善評価料・入院ベースアップ評価料!$M$117=B193,"",IF(H193&lt;=0,"該当",""))</f>
        <v>#VALUE!</v>
      </c>
      <c r="J193" s="17" t="e">
        <f>IF(AND(A193&lt;=#REF!,#REF!&lt;'リスト（入院R8）'!B193),"該当","")</f>
        <v>#REF!</v>
      </c>
      <c r="K193" s="17" t="s">
        <v>579</v>
      </c>
    </row>
    <row r="194" spans="1:11">
      <c r="A194" s="17">
        <v>190.5</v>
      </c>
      <c r="B194" s="17">
        <v>191.5</v>
      </c>
      <c r="C194" s="17" t="s">
        <v>580</v>
      </c>
      <c r="D194" s="17">
        <v>191</v>
      </c>
      <c r="F194" s="161" t="e">
        <f>新様式97_看護職員処遇改善評価料・入院ベースアップ評価料!$M$117-A194</f>
        <v>#VALUE!</v>
      </c>
      <c r="G194" s="161" t="e">
        <f>新様式97_看護職員処遇改善評価料・入院ベースアップ評価料!$M$117-B194</f>
        <v>#VALUE!</v>
      </c>
      <c r="H194" s="17" t="e">
        <f t="shared" si="2"/>
        <v>#VALUE!</v>
      </c>
      <c r="I194" s="17" t="e">
        <f>IF(新様式97_看護職員処遇改善評価料・入院ベースアップ評価料!$M$117=B194,"",IF(H194&lt;=0,"該当",""))</f>
        <v>#VALUE!</v>
      </c>
      <c r="J194" s="17" t="e">
        <f>IF(AND(A194&lt;=#REF!,#REF!&lt;'リスト（入院R8）'!B194),"該当","")</f>
        <v>#REF!</v>
      </c>
      <c r="K194" s="17" t="s">
        <v>580</v>
      </c>
    </row>
    <row r="195" spans="1:11">
      <c r="A195" s="17">
        <v>191.5</v>
      </c>
      <c r="B195" s="17">
        <v>192.5</v>
      </c>
      <c r="C195" s="17" t="s">
        <v>581</v>
      </c>
      <c r="D195" s="17">
        <v>192</v>
      </c>
      <c r="F195" s="161" t="e">
        <f>新様式97_看護職員処遇改善評価料・入院ベースアップ評価料!$M$117-A195</f>
        <v>#VALUE!</v>
      </c>
      <c r="G195" s="161" t="e">
        <f>新様式97_看護職員処遇改善評価料・入院ベースアップ評価料!$M$117-B195</f>
        <v>#VALUE!</v>
      </c>
      <c r="H195" s="17" t="e">
        <f t="shared" si="2"/>
        <v>#VALUE!</v>
      </c>
      <c r="I195" s="17" t="e">
        <f>IF(新様式97_看護職員処遇改善評価料・入院ベースアップ評価料!$M$117=B195,"",IF(H195&lt;=0,"該当",""))</f>
        <v>#VALUE!</v>
      </c>
      <c r="J195" s="17" t="e">
        <f>IF(AND(A195&lt;=#REF!,#REF!&lt;'リスト（入院R8）'!B195),"該当","")</f>
        <v>#REF!</v>
      </c>
      <c r="K195" s="17" t="s">
        <v>581</v>
      </c>
    </row>
    <row r="196" spans="1:11">
      <c r="A196" s="17">
        <v>192.5</v>
      </c>
      <c r="B196" s="17">
        <v>193.5</v>
      </c>
      <c r="C196" s="17" t="s">
        <v>582</v>
      </c>
      <c r="D196" s="17">
        <v>193</v>
      </c>
      <c r="F196" s="161" t="e">
        <f>新様式97_看護職員処遇改善評価料・入院ベースアップ評価料!$M$117-A196</f>
        <v>#VALUE!</v>
      </c>
      <c r="G196" s="161" t="e">
        <f>新様式97_看護職員処遇改善評価料・入院ベースアップ評価料!$M$117-B196</f>
        <v>#VALUE!</v>
      </c>
      <c r="H196" s="17" t="e">
        <f t="shared" si="2"/>
        <v>#VALUE!</v>
      </c>
      <c r="I196" s="17" t="e">
        <f>IF(新様式97_看護職員処遇改善評価料・入院ベースアップ評価料!$M$117=B196,"",IF(H196&lt;=0,"該当",""))</f>
        <v>#VALUE!</v>
      </c>
      <c r="J196" s="17" t="e">
        <f>IF(AND(A196&lt;=#REF!,#REF!&lt;'リスト（入院R8）'!B196),"該当","")</f>
        <v>#REF!</v>
      </c>
      <c r="K196" s="17" t="s">
        <v>582</v>
      </c>
    </row>
    <row r="197" spans="1:11">
      <c r="A197" s="17">
        <v>193.5</v>
      </c>
      <c r="B197" s="17">
        <v>194.5</v>
      </c>
      <c r="C197" s="17" t="s">
        <v>583</v>
      </c>
      <c r="D197" s="17">
        <v>194</v>
      </c>
      <c r="F197" s="161" t="e">
        <f>新様式97_看護職員処遇改善評価料・入院ベースアップ評価料!$M$117-A197</f>
        <v>#VALUE!</v>
      </c>
      <c r="G197" s="161" t="e">
        <f>新様式97_看護職員処遇改善評価料・入院ベースアップ評価料!$M$117-B197</f>
        <v>#VALUE!</v>
      </c>
      <c r="H197" s="17" t="e">
        <f t="shared" ref="H197:H253" si="3">F197*G197</f>
        <v>#VALUE!</v>
      </c>
      <c r="I197" s="17" t="e">
        <f>IF(新様式97_看護職員処遇改善評価料・入院ベースアップ評価料!$M$117=B197,"",IF(H197&lt;=0,"該当",""))</f>
        <v>#VALUE!</v>
      </c>
      <c r="J197" s="17" t="e">
        <f>IF(AND(A197&lt;=#REF!,#REF!&lt;'リスト（入院R8）'!B197),"該当","")</f>
        <v>#REF!</v>
      </c>
      <c r="K197" s="17" t="s">
        <v>583</v>
      </c>
    </row>
    <row r="198" spans="1:11">
      <c r="A198" s="17">
        <v>194.5</v>
      </c>
      <c r="B198" s="17">
        <v>195.5</v>
      </c>
      <c r="C198" s="17" t="s">
        <v>584</v>
      </c>
      <c r="D198" s="17">
        <v>195</v>
      </c>
      <c r="F198" s="161" t="e">
        <f>新様式97_看護職員処遇改善評価料・入院ベースアップ評価料!$M$117-A198</f>
        <v>#VALUE!</v>
      </c>
      <c r="G198" s="161" t="e">
        <f>新様式97_看護職員処遇改善評価料・入院ベースアップ評価料!$M$117-B198</f>
        <v>#VALUE!</v>
      </c>
      <c r="H198" s="17" t="e">
        <f t="shared" si="3"/>
        <v>#VALUE!</v>
      </c>
      <c r="I198" s="17" t="e">
        <f>IF(新様式97_看護職員処遇改善評価料・入院ベースアップ評価料!$M$117=B198,"",IF(H198&lt;=0,"該当",""))</f>
        <v>#VALUE!</v>
      </c>
      <c r="J198" s="17" t="e">
        <f>IF(AND(A198&lt;=#REF!,#REF!&lt;'リスト（入院R8）'!B198),"該当","")</f>
        <v>#REF!</v>
      </c>
      <c r="K198" s="17" t="s">
        <v>584</v>
      </c>
    </row>
    <row r="199" spans="1:11">
      <c r="A199" s="17">
        <v>195.5</v>
      </c>
      <c r="B199" s="17">
        <v>196.5</v>
      </c>
      <c r="C199" s="17" t="s">
        <v>585</v>
      </c>
      <c r="D199" s="17">
        <v>196</v>
      </c>
      <c r="F199" s="161" t="e">
        <f>新様式97_看護職員処遇改善評価料・入院ベースアップ評価料!$M$117-A199</f>
        <v>#VALUE!</v>
      </c>
      <c r="G199" s="161" t="e">
        <f>新様式97_看護職員処遇改善評価料・入院ベースアップ評価料!$M$117-B199</f>
        <v>#VALUE!</v>
      </c>
      <c r="H199" s="17" t="e">
        <f t="shared" si="3"/>
        <v>#VALUE!</v>
      </c>
      <c r="I199" s="17" t="e">
        <f>IF(新様式97_看護職員処遇改善評価料・入院ベースアップ評価料!$M$117=B199,"",IF(H199&lt;=0,"該当",""))</f>
        <v>#VALUE!</v>
      </c>
      <c r="J199" s="17" t="e">
        <f>IF(AND(A199&lt;=#REF!,#REF!&lt;'リスト（入院R8）'!B199),"該当","")</f>
        <v>#REF!</v>
      </c>
      <c r="K199" s="17" t="s">
        <v>585</v>
      </c>
    </row>
    <row r="200" spans="1:11">
      <c r="A200" s="17">
        <v>196.5</v>
      </c>
      <c r="B200" s="17">
        <v>197.5</v>
      </c>
      <c r="C200" s="17" t="s">
        <v>586</v>
      </c>
      <c r="D200" s="17">
        <v>197</v>
      </c>
      <c r="F200" s="161" t="e">
        <f>新様式97_看護職員処遇改善評価料・入院ベースアップ評価料!$M$117-A200</f>
        <v>#VALUE!</v>
      </c>
      <c r="G200" s="161" t="e">
        <f>新様式97_看護職員処遇改善評価料・入院ベースアップ評価料!$M$117-B200</f>
        <v>#VALUE!</v>
      </c>
      <c r="H200" s="17" t="e">
        <f t="shared" si="3"/>
        <v>#VALUE!</v>
      </c>
      <c r="I200" s="17" t="e">
        <f>IF(新様式97_看護職員処遇改善評価料・入院ベースアップ評価料!$M$117=B200,"",IF(H200&lt;=0,"該当",""))</f>
        <v>#VALUE!</v>
      </c>
      <c r="J200" s="17" t="e">
        <f>IF(AND(A200&lt;=#REF!,#REF!&lt;'リスト（入院R8）'!B200),"該当","")</f>
        <v>#REF!</v>
      </c>
      <c r="K200" s="17" t="s">
        <v>586</v>
      </c>
    </row>
    <row r="201" spans="1:11">
      <c r="A201" s="17">
        <v>197.5</v>
      </c>
      <c r="B201" s="17">
        <v>198.5</v>
      </c>
      <c r="C201" s="17" t="s">
        <v>587</v>
      </c>
      <c r="D201" s="17">
        <v>198</v>
      </c>
      <c r="F201" s="161" t="e">
        <f>新様式97_看護職員処遇改善評価料・入院ベースアップ評価料!$M$117-A201</f>
        <v>#VALUE!</v>
      </c>
      <c r="G201" s="161" t="e">
        <f>新様式97_看護職員処遇改善評価料・入院ベースアップ評価料!$M$117-B201</f>
        <v>#VALUE!</v>
      </c>
      <c r="H201" s="17" t="e">
        <f t="shared" si="3"/>
        <v>#VALUE!</v>
      </c>
      <c r="I201" s="17" t="e">
        <f>IF(新様式97_看護職員処遇改善評価料・入院ベースアップ評価料!$M$117=B201,"",IF(H201&lt;=0,"該当",""))</f>
        <v>#VALUE!</v>
      </c>
      <c r="J201" s="17" t="e">
        <f>IF(AND(A201&lt;=#REF!,#REF!&lt;'リスト（入院R8）'!B201),"該当","")</f>
        <v>#REF!</v>
      </c>
      <c r="K201" s="17" t="s">
        <v>587</v>
      </c>
    </row>
    <row r="202" spans="1:11">
      <c r="A202" s="17">
        <v>198.5</v>
      </c>
      <c r="B202" s="17">
        <v>199.5</v>
      </c>
      <c r="C202" s="17" t="s">
        <v>588</v>
      </c>
      <c r="D202" s="17">
        <v>199</v>
      </c>
      <c r="F202" s="161" t="e">
        <f>新様式97_看護職員処遇改善評価料・入院ベースアップ評価料!$M$117-A202</f>
        <v>#VALUE!</v>
      </c>
      <c r="G202" s="161" t="e">
        <f>新様式97_看護職員処遇改善評価料・入院ベースアップ評価料!$M$117-B202</f>
        <v>#VALUE!</v>
      </c>
      <c r="H202" s="17" t="e">
        <f t="shared" si="3"/>
        <v>#VALUE!</v>
      </c>
      <c r="I202" s="17" t="e">
        <f>IF(新様式97_看護職員処遇改善評価料・入院ベースアップ評価料!$M$117=B202,"",IF(H202&lt;=0,"該当",""))</f>
        <v>#VALUE!</v>
      </c>
      <c r="J202" s="17" t="e">
        <f>IF(AND(A202&lt;=#REF!,#REF!&lt;'リスト（入院R8）'!B202),"該当","")</f>
        <v>#REF!</v>
      </c>
      <c r="K202" s="17" t="s">
        <v>588</v>
      </c>
    </row>
    <row r="203" spans="1:11">
      <c r="A203" s="17">
        <v>199.5</v>
      </c>
      <c r="B203" s="17">
        <v>200.5</v>
      </c>
      <c r="C203" s="17" t="s">
        <v>589</v>
      </c>
      <c r="D203" s="17">
        <v>200</v>
      </c>
      <c r="F203" s="161" t="e">
        <f>新様式97_看護職員処遇改善評価料・入院ベースアップ評価料!$M$117-A203</f>
        <v>#VALUE!</v>
      </c>
      <c r="G203" s="161" t="e">
        <f>新様式97_看護職員処遇改善評価料・入院ベースアップ評価料!$M$117-B203</f>
        <v>#VALUE!</v>
      </c>
      <c r="H203" s="17" t="e">
        <f t="shared" si="3"/>
        <v>#VALUE!</v>
      </c>
      <c r="I203" s="17" t="e">
        <f>IF(新様式97_看護職員処遇改善評価料・入院ベースアップ評価料!$M$117=B203,"",IF(H203&lt;=0,"該当",""))</f>
        <v>#VALUE!</v>
      </c>
      <c r="J203" s="17" t="e">
        <f>IF(AND(A203&lt;=#REF!,#REF!&lt;'リスト（入院R8）'!B203),"該当","")</f>
        <v>#REF!</v>
      </c>
      <c r="K203" s="17" t="s">
        <v>589</v>
      </c>
    </row>
    <row r="204" spans="1:11">
      <c r="A204" s="17">
        <v>200.5</v>
      </c>
      <c r="B204" s="17">
        <v>201.5</v>
      </c>
      <c r="C204" s="17" t="s">
        <v>590</v>
      </c>
      <c r="D204" s="17">
        <v>201</v>
      </c>
      <c r="F204" s="161" t="e">
        <f>新様式97_看護職員処遇改善評価料・入院ベースアップ評価料!$M$117-A204</f>
        <v>#VALUE!</v>
      </c>
      <c r="G204" s="161" t="e">
        <f>新様式97_看護職員処遇改善評価料・入院ベースアップ評価料!$M$117-B204</f>
        <v>#VALUE!</v>
      </c>
      <c r="H204" s="17" t="e">
        <f t="shared" si="3"/>
        <v>#VALUE!</v>
      </c>
      <c r="I204" s="17" t="e">
        <f>IF(新様式97_看護職員処遇改善評価料・入院ベースアップ評価料!$M$117=B204,"",IF(H204&lt;=0,"該当",""))</f>
        <v>#VALUE!</v>
      </c>
      <c r="J204" s="17" t="e">
        <f>IF(AND(A204&lt;=#REF!,#REF!&lt;'リスト（入院R8）'!B204),"該当","")</f>
        <v>#REF!</v>
      </c>
      <c r="K204" s="17" t="s">
        <v>590</v>
      </c>
    </row>
    <row r="205" spans="1:11">
      <c r="A205" s="17">
        <v>201.5</v>
      </c>
      <c r="B205" s="17">
        <v>202.5</v>
      </c>
      <c r="C205" s="17" t="s">
        <v>591</v>
      </c>
      <c r="D205" s="17">
        <v>202</v>
      </c>
      <c r="F205" s="161" t="e">
        <f>新様式97_看護職員処遇改善評価料・入院ベースアップ評価料!$M$117-A205</f>
        <v>#VALUE!</v>
      </c>
      <c r="G205" s="161" t="e">
        <f>新様式97_看護職員処遇改善評価料・入院ベースアップ評価料!$M$117-B205</f>
        <v>#VALUE!</v>
      </c>
      <c r="H205" s="17" t="e">
        <f t="shared" si="3"/>
        <v>#VALUE!</v>
      </c>
      <c r="I205" s="17" t="e">
        <f>IF(新様式97_看護職員処遇改善評価料・入院ベースアップ評価料!$M$117=B205,"",IF(H205&lt;=0,"該当",""))</f>
        <v>#VALUE!</v>
      </c>
      <c r="J205" s="17" t="e">
        <f>IF(AND(A205&lt;=#REF!,#REF!&lt;'リスト（入院R8）'!B205),"該当","")</f>
        <v>#REF!</v>
      </c>
      <c r="K205" s="17" t="s">
        <v>591</v>
      </c>
    </row>
    <row r="206" spans="1:11">
      <c r="A206" s="17">
        <v>202.5</v>
      </c>
      <c r="B206" s="17">
        <v>203.5</v>
      </c>
      <c r="C206" s="17" t="s">
        <v>592</v>
      </c>
      <c r="D206" s="17">
        <v>203</v>
      </c>
      <c r="F206" s="161" t="e">
        <f>新様式97_看護職員処遇改善評価料・入院ベースアップ評価料!$M$117-A206</f>
        <v>#VALUE!</v>
      </c>
      <c r="G206" s="161" t="e">
        <f>新様式97_看護職員処遇改善評価料・入院ベースアップ評価料!$M$117-B206</f>
        <v>#VALUE!</v>
      </c>
      <c r="H206" s="17" t="e">
        <f t="shared" si="3"/>
        <v>#VALUE!</v>
      </c>
      <c r="I206" s="17" t="e">
        <f>IF(新様式97_看護職員処遇改善評価料・入院ベースアップ評価料!$M$117=B206,"",IF(H206&lt;=0,"該当",""))</f>
        <v>#VALUE!</v>
      </c>
      <c r="J206" s="17" t="e">
        <f>IF(AND(A206&lt;=#REF!,#REF!&lt;'リスト（入院R8）'!B206),"該当","")</f>
        <v>#REF!</v>
      </c>
      <c r="K206" s="17" t="s">
        <v>592</v>
      </c>
    </row>
    <row r="207" spans="1:11">
      <c r="A207" s="17">
        <v>203.5</v>
      </c>
      <c r="B207" s="17">
        <v>204.5</v>
      </c>
      <c r="C207" s="17" t="s">
        <v>593</v>
      </c>
      <c r="D207" s="17">
        <v>204</v>
      </c>
      <c r="F207" s="161" t="e">
        <f>新様式97_看護職員処遇改善評価料・入院ベースアップ評価料!$M$117-A207</f>
        <v>#VALUE!</v>
      </c>
      <c r="G207" s="161" t="e">
        <f>新様式97_看護職員処遇改善評価料・入院ベースアップ評価料!$M$117-B207</f>
        <v>#VALUE!</v>
      </c>
      <c r="H207" s="17" t="e">
        <f t="shared" si="3"/>
        <v>#VALUE!</v>
      </c>
      <c r="I207" s="17" t="e">
        <f>IF(新様式97_看護職員処遇改善評価料・入院ベースアップ評価料!$M$117=B207,"",IF(H207&lt;=0,"該当",""))</f>
        <v>#VALUE!</v>
      </c>
      <c r="J207" s="17" t="e">
        <f>IF(AND(A207&lt;=#REF!,#REF!&lt;'リスト（入院R8）'!B207),"該当","")</f>
        <v>#REF!</v>
      </c>
      <c r="K207" s="17" t="s">
        <v>593</v>
      </c>
    </row>
    <row r="208" spans="1:11">
      <c r="A208" s="17">
        <v>204.5</v>
      </c>
      <c r="B208" s="17">
        <v>205.5</v>
      </c>
      <c r="C208" s="17" t="s">
        <v>594</v>
      </c>
      <c r="D208" s="17">
        <v>205</v>
      </c>
      <c r="F208" s="161" t="e">
        <f>新様式97_看護職員処遇改善評価料・入院ベースアップ評価料!$M$117-A208</f>
        <v>#VALUE!</v>
      </c>
      <c r="G208" s="161" t="e">
        <f>新様式97_看護職員処遇改善評価料・入院ベースアップ評価料!$M$117-B208</f>
        <v>#VALUE!</v>
      </c>
      <c r="H208" s="17" t="e">
        <f t="shared" si="3"/>
        <v>#VALUE!</v>
      </c>
      <c r="I208" s="17" t="e">
        <f>IF(新様式97_看護職員処遇改善評価料・入院ベースアップ評価料!$M$117=B208,"",IF(H208&lt;=0,"該当",""))</f>
        <v>#VALUE!</v>
      </c>
      <c r="J208" s="17" t="e">
        <f>IF(AND(A208&lt;=#REF!,#REF!&lt;'リスト（入院R8）'!B208),"該当","")</f>
        <v>#REF!</v>
      </c>
      <c r="K208" s="17" t="s">
        <v>594</v>
      </c>
    </row>
    <row r="209" spans="1:11">
      <c r="A209" s="17">
        <v>205.5</v>
      </c>
      <c r="B209" s="17">
        <v>206.5</v>
      </c>
      <c r="C209" s="17" t="s">
        <v>595</v>
      </c>
      <c r="D209" s="17">
        <v>206</v>
      </c>
      <c r="F209" s="161" t="e">
        <f>新様式97_看護職員処遇改善評価料・入院ベースアップ評価料!$M$117-A209</f>
        <v>#VALUE!</v>
      </c>
      <c r="G209" s="161" t="e">
        <f>新様式97_看護職員処遇改善評価料・入院ベースアップ評価料!$M$117-B209</f>
        <v>#VALUE!</v>
      </c>
      <c r="H209" s="17" t="e">
        <f t="shared" si="3"/>
        <v>#VALUE!</v>
      </c>
      <c r="I209" s="17" t="e">
        <f>IF(新様式97_看護職員処遇改善評価料・入院ベースアップ評価料!$M$117=B209,"",IF(H209&lt;=0,"該当",""))</f>
        <v>#VALUE!</v>
      </c>
      <c r="J209" s="17" t="e">
        <f>IF(AND(A209&lt;=#REF!,#REF!&lt;'リスト（入院R8）'!B209),"該当","")</f>
        <v>#REF!</v>
      </c>
      <c r="K209" s="17" t="s">
        <v>595</v>
      </c>
    </row>
    <row r="210" spans="1:11">
      <c r="A210" s="17">
        <v>206.5</v>
      </c>
      <c r="B210" s="17">
        <v>207.5</v>
      </c>
      <c r="C210" s="17" t="s">
        <v>596</v>
      </c>
      <c r="D210" s="17">
        <v>207</v>
      </c>
      <c r="F210" s="161" t="e">
        <f>新様式97_看護職員処遇改善評価料・入院ベースアップ評価料!$M$117-A210</f>
        <v>#VALUE!</v>
      </c>
      <c r="G210" s="161" t="e">
        <f>新様式97_看護職員処遇改善評価料・入院ベースアップ評価料!$M$117-B210</f>
        <v>#VALUE!</v>
      </c>
      <c r="H210" s="17" t="e">
        <f t="shared" si="3"/>
        <v>#VALUE!</v>
      </c>
      <c r="I210" s="17" t="e">
        <f>IF(新様式97_看護職員処遇改善評価料・入院ベースアップ評価料!$M$117=B210,"",IF(H210&lt;=0,"該当",""))</f>
        <v>#VALUE!</v>
      </c>
      <c r="J210" s="17" t="e">
        <f>IF(AND(A210&lt;=#REF!,#REF!&lt;'リスト（入院R8）'!B210),"該当","")</f>
        <v>#REF!</v>
      </c>
      <c r="K210" s="17" t="s">
        <v>596</v>
      </c>
    </row>
    <row r="211" spans="1:11">
      <c r="A211" s="17">
        <v>207.5</v>
      </c>
      <c r="B211" s="17">
        <v>208.5</v>
      </c>
      <c r="C211" s="17" t="s">
        <v>597</v>
      </c>
      <c r="D211" s="17">
        <v>208</v>
      </c>
      <c r="F211" s="161" t="e">
        <f>新様式97_看護職員処遇改善評価料・入院ベースアップ評価料!$M$117-A211</f>
        <v>#VALUE!</v>
      </c>
      <c r="G211" s="161" t="e">
        <f>新様式97_看護職員処遇改善評価料・入院ベースアップ評価料!$M$117-B211</f>
        <v>#VALUE!</v>
      </c>
      <c r="H211" s="17" t="e">
        <f t="shared" si="3"/>
        <v>#VALUE!</v>
      </c>
      <c r="I211" s="17" t="e">
        <f>IF(新様式97_看護職員処遇改善評価料・入院ベースアップ評価料!$M$117=B211,"",IF(H211&lt;=0,"該当",""))</f>
        <v>#VALUE!</v>
      </c>
      <c r="J211" s="17" t="e">
        <f>IF(AND(A211&lt;=#REF!,#REF!&lt;'リスト（入院R8）'!B211),"該当","")</f>
        <v>#REF!</v>
      </c>
      <c r="K211" s="17" t="s">
        <v>597</v>
      </c>
    </row>
    <row r="212" spans="1:11">
      <c r="A212" s="17">
        <v>208.5</v>
      </c>
      <c r="B212" s="17">
        <v>209.5</v>
      </c>
      <c r="C212" s="17" t="s">
        <v>598</v>
      </c>
      <c r="D212" s="17">
        <v>209</v>
      </c>
      <c r="F212" s="161" t="e">
        <f>新様式97_看護職員処遇改善評価料・入院ベースアップ評価料!$M$117-A212</f>
        <v>#VALUE!</v>
      </c>
      <c r="G212" s="161" t="e">
        <f>新様式97_看護職員処遇改善評価料・入院ベースアップ評価料!$M$117-B212</f>
        <v>#VALUE!</v>
      </c>
      <c r="H212" s="17" t="e">
        <f t="shared" si="3"/>
        <v>#VALUE!</v>
      </c>
      <c r="I212" s="17" t="e">
        <f>IF(新様式97_看護職員処遇改善評価料・入院ベースアップ評価料!$M$117=B212,"",IF(H212&lt;=0,"該当",""))</f>
        <v>#VALUE!</v>
      </c>
      <c r="J212" s="17" t="e">
        <f>IF(AND(A212&lt;=#REF!,#REF!&lt;'リスト（入院R8）'!B212),"該当","")</f>
        <v>#REF!</v>
      </c>
      <c r="K212" s="17" t="s">
        <v>598</v>
      </c>
    </row>
    <row r="213" spans="1:11">
      <c r="A213" s="17">
        <v>209.5</v>
      </c>
      <c r="B213" s="17">
        <v>210.5</v>
      </c>
      <c r="C213" s="17" t="s">
        <v>599</v>
      </c>
      <c r="D213" s="17">
        <v>210</v>
      </c>
      <c r="F213" s="161" t="e">
        <f>新様式97_看護職員処遇改善評価料・入院ベースアップ評価料!$M$117-A213</f>
        <v>#VALUE!</v>
      </c>
      <c r="G213" s="161" t="e">
        <f>新様式97_看護職員処遇改善評価料・入院ベースアップ評価料!$M$117-B213</f>
        <v>#VALUE!</v>
      </c>
      <c r="H213" s="17" t="e">
        <f t="shared" si="3"/>
        <v>#VALUE!</v>
      </c>
      <c r="I213" s="17" t="e">
        <f>IF(新様式97_看護職員処遇改善評価料・入院ベースアップ評価料!$M$117=B213,"",IF(H213&lt;=0,"該当",""))</f>
        <v>#VALUE!</v>
      </c>
      <c r="J213" s="17" t="e">
        <f>IF(AND(A213&lt;=#REF!,#REF!&lt;'リスト（入院R8）'!B213),"該当","")</f>
        <v>#REF!</v>
      </c>
      <c r="K213" s="17" t="s">
        <v>599</v>
      </c>
    </row>
    <row r="214" spans="1:11">
      <c r="A214" s="17">
        <v>210.5</v>
      </c>
      <c r="B214" s="17">
        <v>211.5</v>
      </c>
      <c r="C214" s="17" t="s">
        <v>600</v>
      </c>
      <c r="D214" s="17">
        <v>211</v>
      </c>
      <c r="F214" s="161" t="e">
        <f>新様式97_看護職員処遇改善評価料・入院ベースアップ評価料!$M$117-A214</f>
        <v>#VALUE!</v>
      </c>
      <c r="G214" s="161" t="e">
        <f>新様式97_看護職員処遇改善評価料・入院ベースアップ評価料!$M$117-B214</f>
        <v>#VALUE!</v>
      </c>
      <c r="H214" s="17" t="e">
        <f t="shared" si="3"/>
        <v>#VALUE!</v>
      </c>
      <c r="I214" s="17" t="e">
        <f>IF(新様式97_看護職員処遇改善評価料・入院ベースアップ評価料!$M$117=B214,"",IF(H214&lt;=0,"該当",""))</f>
        <v>#VALUE!</v>
      </c>
      <c r="J214" s="17" t="e">
        <f>IF(AND(A214&lt;=#REF!,#REF!&lt;'リスト（入院R8）'!B214),"該当","")</f>
        <v>#REF!</v>
      </c>
      <c r="K214" s="17" t="s">
        <v>600</v>
      </c>
    </row>
    <row r="215" spans="1:11">
      <c r="A215" s="17">
        <v>211.5</v>
      </c>
      <c r="B215" s="17">
        <v>212.5</v>
      </c>
      <c r="C215" s="17" t="s">
        <v>601</v>
      </c>
      <c r="D215" s="17">
        <v>212</v>
      </c>
      <c r="F215" s="161" t="e">
        <f>新様式97_看護職員処遇改善評価料・入院ベースアップ評価料!$M$117-A215</f>
        <v>#VALUE!</v>
      </c>
      <c r="G215" s="161" t="e">
        <f>新様式97_看護職員処遇改善評価料・入院ベースアップ評価料!$M$117-B215</f>
        <v>#VALUE!</v>
      </c>
      <c r="H215" s="17" t="e">
        <f t="shared" si="3"/>
        <v>#VALUE!</v>
      </c>
      <c r="I215" s="17" t="e">
        <f>IF(新様式97_看護職員処遇改善評価料・入院ベースアップ評価料!$M$117=B215,"",IF(H215&lt;=0,"該当",""))</f>
        <v>#VALUE!</v>
      </c>
      <c r="J215" s="17" t="e">
        <f>IF(AND(A215&lt;=#REF!,#REF!&lt;'リスト（入院R8）'!B215),"該当","")</f>
        <v>#REF!</v>
      </c>
      <c r="K215" s="17" t="s">
        <v>601</v>
      </c>
    </row>
    <row r="216" spans="1:11">
      <c r="A216" s="17">
        <v>212.5</v>
      </c>
      <c r="B216" s="17">
        <v>213.5</v>
      </c>
      <c r="C216" s="17" t="s">
        <v>602</v>
      </c>
      <c r="D216" s="17">
        <v>213</v>
      </c>
      <c r="F216" s="161" t="e">
        <f>新様式97_看護職員処遇改善評価料・入院ベースアップ評価料!$M$117-A216</f>
        <v>#VALUE!</v>
      </c>
      <c r="G216" s="161" t="e">
        <f>新様式97_看護職員処遇改善評価料・入院ベースアップ評価料!$M$117-B216</f>
        <v>#VALUE!</v>
      </c>
      <c r="H216" s="17" t="e">
        <f t="shared" si="3"/>
        <v>#VALUE!</v>
      </c>
      <c r="I216" s="17" t="e">
        <f>IF(新様式97_看護職員処遇改善評価料・入院ベースアップ評価料!$M$117=B216,"",IF(H216&lt;=0,"該当",""))</f>
        <v>#VALUE!</v>
      </c>
      <c r="J216" s="17" t="e">
        <f>IF(AND(A216&lt;=#REF!,#REF!&lt;'リスト（入院R8）'!B216),"該当","")</f>
        <v>#REF!</v>
      </c>
      <c r="K216" s="17" t="s">
        <v>602</v>
      </c>
    </row>
    <row r="217" spans="1:11">
      <c r="A217" s="17">
        <v>213.5</v>
      </c>
      <c r="B217" s="17">
        <v>214.5</v>
      </c>
      <c r="C217" s="17" t="s">
        <v>603</v>
      </c>
      <c r="D217" s="17">
        <v>214</v>
      </c>
      <c r="F217" s="161" t="e">
        <f>新様式97_看護職員処遇改善評価料・入院ベースアップ評価料!$M$117-A217</f>
        <v>#VALUE!</v>
      </c>
      <c r="G217" s="161" t="e">
        <f>新様式97_看護職員処遇改善評価料・入院ベースアップ評価料!$M$117-B217</f>
        <v>#VALUE!</v>
      </c>
      <c r="H217" s="17" t="e">
        <f t="shared" si="3"/>
        <v>#VALUE!</v>
      </c>
      <c r="I217" s="17" t="e">
        <f>IF(新様式97_看護職員処遇改善評価料・入院ベースアップ評価料!$M$117=B217,"",IF(H217&lt;=0,"該当",""))</f>
        <v>#VALUE!</v>
      </c>
      <c r="J217" s="17" t="e">
        <f>IF(AND(A217&lt;=#REF!,#REF!&lt;'リスト（入院R8）'!B217),"該当","")</f>
        <v>#REF!</v>
      </c>
      <c r="K217" s="17" t="s">
        <v>603</v>
      </c>
    </row>
    <row r="218" spans="1:11">
      <c r="A218" s="17">
        <v>214.5</v>
      </c>
      <c r="B218" s="17">
        <v>215.5</v>
      </c>
      <c r="C218" s="17" t="s">
        <v>604</v>
      </c>
      <c r="D218" s="17">
        <v>215</v>
      </c>
      <c r="F218" s="161" t="e">
        <f>新様式97_看護職員処遇改善評価料・入院ベースアップ評価料!$M$117-A218</f>
        <v>#VALUE!</v>
      </c>
      <c r="G218" s="161" t="e">
        <f>新様式97_看護職員処遇改善評価料・入院ベースアップ評価料!$M$117-B218</f>
        <v>#VALUE!</v>
      </c>
      <c r="H218" s="17" t="e">
        <f t="shared" si="3"/>
        <v>#VALUE!</v>
      </c>
      <c r="I218" s="17" t="e">
        <f>IF(新様式97_看護職員処遇改善評価料・入院ベースアップ評価料!$M$117=B218,"",IF(H218&lt;=0,"該当",""))</f>
        <v>#VALUE!</v>
      </c>
      <c r="J218" s="17" t="e">
        <f>IF(AND(A218&lt;=#REF!,#REF!&lt;'リスト（入院R8）'!B218),"該当","")</f>
        <v>#REF!</v>
      </c>
      <c r="K218" s="17" t="s">
        <v>604</v>
      </c>
    </row>
    <row r="219" spans="1:11">
      <c r="A219" s="17">
        <v>215.5</v>
      </c>
      <c r="B219" s="17">
        <v>216.5</v>
      </c>
      <c r="C219" s="17" t="s">
        <v>605</v>
      </c>
      <c r="D219" s="17">
        <v>216</v>
      </c>
      <c r="F219" s="161" t="e">
        <f>新様式97_看護職員処遇改善評価料・入院ベースアップ評価料!$M$117-A219</f>
        <v>#VALUE!</v>
      </c>
      <c r="G219" s="161" t="e">
        <f>新様式97_看護職員処遇改善評価料・入院ベースアップ評価料!$M$117-B219</f>
        <v>#VALUE!</v>
      </c>
      <c r="H219" s="17" t="e">
        <f t="shared" si="3"/>
        <v>#VALUE!</v>
      </c>
      <c r="I219" s="17" t="e">
        <f>IF(新様式97_看護職員処遇改善評価料・入院ベースアップ評価料!$M$117=B219,"",IF(H219&lt;=0,"該当",""))</f>
        <v>#VALUE!</v>
      </c>
      <c r="J219" s="17" t="e">
        <f>IF(AND(A219&lt;=#REF!,#REF!&lt;'リスト（入院R8）'!B219),"該当","")</f>
        <v>#REF!</v>
      </c>
      <c r="K219" s="17" t="s">
        <v>605</v>
      </c>
    </row>
    <row r="220" spans="1:11">
      <c r="A220" s="17">
        <v>216.5</v>
      </c>
      <c r="B220" s="17">
        <v>217.5</v>
      </c>
      <c r="C220" s="17" t="s">
        <v>606</v>
      </c>
      <c r="D220" s="17">
        <v>217</v>
      </c>
      <c r="F220" s="161" t="e">
        <f>新様式97_看護職員処遇改善評価料・入院ベースアップ評価料!$M$117-A220</f>
        <v>#VALUE!</v>
      </c>
      <c r="G220" s="161" t="e">
        <f>新様式97_看護職員処遇改善評価料・入院ベースアップ評価料!$M$117-B220</f>
        <v>#VALUE!</v>
      </c>
      <c r="H220" s="17" t="e">
        <f t="shared" si="3"/>
        <v>#VALUE!</v>
      </c>
      <c r="I220" s="17" t="e">
        <f>IF(新様式97_看護職員処遇改善評価料・入院ベースアップ評価料!$M$117=B220,"",IF(H220&lt;=0,"該当",""))</f>
        <v>#VALUE!</v>
      </c>
      <c r="J220" s="17" t="e">
        <f>IF(AND(A220&lt;=#REF!,#REF!&lt;'リスト（入院R8）'!B220),"該当","")</f>
        <v>#REF!</v>
      </c>
      <c r="K220" s="17" t="s">
        <v>606</v>
      </c>
    </row>
    <row r="221" spans="1:11">
      <c r="A221" s="17">
        <v>217.5</v>
      </c>
      <c r="B221" s="17">
        <v>218.5</v>
      </c>
      <c r="C221" s="17" t="s">
        <v>607</v>
      </c>
      <c r="D221" s="17">
        <v>218</v>
      </c>
      <c r="F221" s="161" t="e">
        <f>新様式97_看護職員処遇改善評価料・入院ベースアップ評価料!$M$117-A221</f>
        <v>#VALUE!</v>
      </c>
      <c r="G221" s="161" t="e">
        <f>新様式97_看護職員処遇改善評価料・入院ベースアップ評価料!$M$117-B221</f>
        <v>#VALUE!</v>
      </c>
      <c r="H221" s="17" t="e">
        <f t="shared" si="3"/>
        <v>#VALUE!</v>
      </c>
      <c r="I221" s="17" t="e">
        <f>IF(新様式97_看護職員処遇改善評価料・入院ベースアップ評価料!$M$117=B221,"",IF(H221&lt;=0,"該当",""))</f>
        <v>#VALUE!</v>
      </c>
      <c r="J221" s="17" t="e">
        <f>IF(AND(A221&lt;=#REF!,#REF!&lt;'リスト（入院R8）'!B221),"該当","")</f>
        <v>#REF!</v>
      </c>
      <c r="K221" s="17" t="s">
        <v>607</v>
      </c>
    </row>
    <row r="222" spans="1:11">
      <c r="A222" s="17">
        <v>218.5</v>
      </c>
      <c r="B222" s="17">
        <v>219.5</v>
      </c>
      <c r="C222" s="17" t="s">
        <v>608</v>
      </c>
      <c r="D222" s="17">
        <v>219</v>
      </c>
      <c r="F222" s="161" t="e">
        <f>新様式97_看護職員処遇改善評価料・入院ベースアップ評価料!$M$117-A222</f>
        <v>#VALUE!</v>
      </c>
      <c r="G222" s="161" t="e">
        <f>新様式97_看護職員処遇改善評価料・入院ベースアップ評価料!$M$117-B222</f>
        <v>#VALUE!</v>
      </c>
      <c r="H222" s="17" t="e">
        <f t="shared" si="3"/>
        <v>#VALUE!</v>
      </c>
      <c r="I222" s="17" t="e">
        <f>IF(新様式97_看護職員処遇改善評価料・入院ベースアップ評価料!$M$117=B222,"",IF(H222&lt;=0,"該当",""))</f>
        <v>#VALUE!</v>
      </c>
      <c r="J222" s="17" t="e">
        <f>IF(AND(A222&lt;=#REF!,#REF!&lt;'リスト（入院R8）'!B222),"該当","")</f>
        <v>#REF!</v>
      </c>
      <c r="K222" s="17" t="s">
        <v>608</v>
      </c>
    </row>
    <row r="223" spans="1:11">
      <c r="A223" s="17">
        <v>219.5</v>
      </c>
      <c r="B223" s="17">
        <v>220.5</v>
      </c>
      <c r="C223" s="17" t="s">
        <v>609</v>
      </c>
      <c r="D223" s="17">
        <v>220</v>
      </c>
      <c r="F223" s="161" t="e">
        <f>新様式97_看護職員処遇改善評価料・入院ベースアップ評価料!$M$117-A223</f>
        <v>#VALUE!</v>
      </c>
      <c r="G223" s="161" t="e">
        <f>新様式97_看護職員処遇改善評価料・入院ベースアップ評価料!$M$117-B223</f>
        <v>#VALUE!</v>
      </c>
      <c r="H223" s="17" t="e">
        <f t="shared" si="3"/>
        <v>#VALUE!</v>
      </c>
      <c r="I223" s="17" t="e">
        <f>IF(新様式97_看護職員処遇改善評価料・入院ベースアップ評価料!$M$117=B223,"",IF(H223&lt;=0,"該当",""))</f>
        <v>#VALUE!</v>
      </c>
      <c r="J223" s="17" t="e">
        <f>IF(AND(A223&lt;=#REF!,#REF!&lt;'リスト（入院R8）'!B223),"該当","")</f>
        <v>#REF!</v>
      </c>
      <c r="K223" s="17" t="s">
        <v>609</v>
      </c>
    </row>
    <row r="224" spans="1:11">
      <c r="A224" s="17">
        <v>220.5</v>
      </c>
      <c r="B224" s="17">
        <v>221.5</v>
      </c>
      <c r="C224" s="17" t="s">
        <v>610</v>
      </c>
      <c r="D224" s="17">
        <v>221</v>
      </c>
      <c r="F224" s="161" t="e">
        <f>新様式97_看護職員処遇改善評価料・入院ベースアップ評価料!$M$117-A224</f>
        <v>#VALUE!</v>
      </c>
      <c r="G224" s="161" t="e">
        <f>新様式97_看護職員処遇改善評価料・入院ベースアップ評価料!$M$117-B224</f>
        <v>#VALUE!</v>
      </c>
      <c r="H224" s="17" t="e">
        <f t="shared" si="3"/>
        <v>#VALUE!</v>
      </c>
      <c r="I224" s="17" t="e">
        <f>IF(新様式97_看護職員処遇改善評価料・入院ベースアップ評価料!$M$117=B224,"",IF(H224&lt;=0,"該当",""))</f>
        <v>#VALUE!</v>
      </c>
      <c r="J224" s="17" t="e">
        <f>IF(AND(A224&lt;=#REF!,#REF!&lt;'リスト（入院R8）'!B224),"該当","")</f>
        <v>#REF!</v>
      </c>
      <c r="K224" s="17" t="s">
        <v>610</v>
      </c>
    </row>
    <row r="225" spans="1:11">
      <c r="A225" s="17">
        <v>221.5</v>
      </c>
      <c r="B225" s="17">
        <v>222.5</v>
      </c>
      <c r="C225" s="17" t="s">
        <v>611</v>
      </c>
      <c r="D225" s="17">
        <v>222</v>
      </c>
      <c r="F225" s="161" t="e">
        <f>新様式97_看護職員処遇改善評価料・入院ベースアップ評価料!$M$117-A225</f>
        <v>#VALUE!</v>
      </c>
      <c r="G225" s="161" t="e">
        <f>新様式97_看護職員処遇改善評価料・入院ベースアップ評価料!$M$117-B225</f>
        <v>#VALUE!</v>
      </c>
      <c r="H225" s="17" t="e">
        <f t="shared" si="3"/>
        <v>#VALUE!</v>
      </c>
      <c r="I225" s="17" t="e">
        <f>IF(新様式97_看護職員処遇改善評価料・入院ベースアップ評価料!$M$117=B225,"",IF(H225&lt;=0,"該当",""))</f>
        <v>#VALUE!</v>
      </c>
      <c r="J225" s="17" t="e">
        <f>IF(AND(A225&lt;=#REF!,#REF!&lt;'リスト（入院R8）'!B225),"該当","")</f>
        <v>#REF!</v>
      </c>
      <c r="K225" s="17" t="s">
        <v>611</v>
      </c>
    </row>
    <row r="226" spans="1:11">
      <c r="A226" s="17">
        <v>222.5</v>
      </c>
      <c r="B226" s="17">
        <v>223.5</v>
      </c>
      <c r="C226" s="17" t="s">
        <v>612</v>
      </c>
      <c r="D226" s="17">
        <v>223</v>
      </c>
      <c r="F226" s="161" t="e">
        <f>新様式97_看護職員処遇改善評価料・入院ベースアップ評価料!$M$117-A226</f>
        <v>#VALUE!</v>
      </c>
      <c r="G226" s="161" t="e">
        <f>新様式97_看護職員処遇改善評価料・入院ベースアップ評価料!$M$117-B226</f>
        <v>#VALUE!</v>
      </c>
      <c r="H226" s="17" t="e">
        <f t="shared" si="3"/>
        <v>#VALUE!</v>
      </c>
      <c r="I226" s="17" t="e">
        <f>IF(新様式97_看護職員処遇改善評価料・入院ベースアップ評価料!$M$117=B226,"",IF(H226&lt;=0,"該当",""))</f>
        <v>#VALUE!</v>
      </c>
      <c r="J226" s="17" t="e">
        <f>IF(AND(A226&lt;=#REF!,#REF!&lt;'リスト（入院R8）'!B226),"該当","")</f>
        <v>#REF!</v>
      </c>
      <c r="K226" s="17" t="s">
        <v>612</v>
      </c>
    </row>
    <row r="227" spans="1:11">
      <c r="A227" s="17">
        <v>223.5</v>
      </c>
      <c r="B227" s="17">
        <v>224.5</v>
      </c>
      <c r="C227" s="17" t="s">
        <v>613</v>
      </c>
      <c r="D227" s="17">
        <v>224</v>
      </c>
      <c r="F227" s="161" t="e">
        <f>新様式97_看護職員処遇改善評価料・入院ベースアップ評価料!$M$117-A227</f>
        <v>#VALUE!</v>
      </c>
      <c r="G227" s="161" t="e">
        <f>新様式97_看護職員処遇改善評価料・入院ベースアップ評価料!$M$117-B227</f>
        <v>#VALUE!</v>
      </c>
      <c r="H227" s="17" t="e">
        <f t="shared" si="3"/>
        <v>#VALUE!</v>
      </c>
      <c r="I227" s="17" t="e">
        <f>IF(新様式97_看護職員処遇改善評価料・入院ベースアップ評価料!$M$117=B227,"",IF(H227&lt;=0,"該当",""))</f>
        <v>#VALUE!</v>
      </c>
      <c r="J227" s="17" t="e">
        <f>IF(AND(A227&lt;=#REF!,#REF!&lt;'リスト（入院R8）'!B227),"該当","")</f>
        <v>#REF!</v>
      </c>
      <c r="K227" s="17" t="s">
        <v>613</v>
      </c>
    </row>
    <row r="228" spans="1:11">
      <c r="A228" s="17">
        <v>224.5</v>
      </c>
      <c r="B228" s="17">
        <v>225.5</v>
      </c>
      <c r="C228" s="17" t="s">
        <v>614</v>
      </c>
      <c r="D228" s="17">
        <v>225</v>
      </c>
      <c r="F228" s="161" t="e">
        <f>新様式97_看護職員処遇改善評価料・入院ベースアップ評価料!$M$117-A228</f>
        <v>#VALUE!</v>
      </c>
      <c r="G228" s="161" t="e">
        <f>新様式97_看護職員処遇改善評価料・入院ベースアップ評価料!$M$117-B228</f>
        <v>#VALUE!</v>
      </c>
      <c r="H228" s="17" t="e">
        <f t="shared" si="3"/>
        <v>#VALUE!</v>
      </c>
      <c r="I228" s="17" t="e">
        <f>IF(新様式97_看護職員処遇改善評価料・入院ベースアップ評価料!$M$117=B228,"",IF(H228&lt;=0,"該当",""))</f>
        <v>#VALUE!</v>
      </c>
      <c r="J228" s="17" t="e">
        <f>IF(AND(A228&lt;=#REF!,#REF!&lt;'リスト（入院R8）'!B228),"該当","")</f>
        <v>#REF!</v>
      </c>
      <c r="K228" s="17" t="s">
        <v>614</v>
      </c>
    </row>
    <row r="229" spans="1:11">
      <c r="A229" s="17">
        <v>225.5</v>
      </c>
      <c r="B229" s="17">
        <v>226.5</v>
      </c>
      <c r="C229" s="17" t="s">
        <v>615</v>
      </c>
      <c r="D229" s="17">
        <v>226</v>
      </c>
      <c r="F229" s="161" t="e">
        <f>新様式97_看護職員処遇改善評価料・入院ベースアップ評価料!$M$117-A229</f>
        <v>#VALUE!</v>
      </c>
      <c r="G229" s="161" t="e">
        <f>新様式97_看護職員処遇改善評価料・入院ベースアップ評価料!$M$117-B229</f>
        <v>#VALUE!</v>
      </c>
      <c r="H229" s="17" t="e">
        <f t="shared" si="3"/>
        <v>#VALUE!</v>
      </c>
      <c r="I229" s="17" t="e">
        <f>IF(新様式97_看護職員処遇改善評価料・入院ベースアップ評価料!$M$117=B229,"",IF(H229&lt;=0,"該当",""))</f>
        <v>#VALUE!</v>
      </c>
      <c r="J229" s="17" t="e">
        <f>IF(AND(A229&lt;=#REF!,#REF!&lt;'リスト（入院R8）'!B229),"該当","")</f>
        <v>#REF!</v>
      </c>
      <c r="K229" s="17" t="s">
        <v>615</v>
      </c>
    </row>
    <row r="230" spans="1:11">
      <c r="A230" s="17">
        <v>226.5</v>
      </c>
      <c r="B230" s="17">
        <v>227.5</v>
      </c>
      <c r="C230" s="17" t="s">
        <v>616</v>
      </c>
      <c r="D230" s="17">
        <v>227</v>
      </c>
      <c r="F230" s="161" t="e">
        <f>新様式97_看護職員処遇改善評価料・入院ベースアップ評価料!$M$117-A230</f>
        <v>#VALUE!</v>
      </c>
      <c r="G230" s="161" t="e">
        <f>新様式97_看護職員処遇改善評価料・入院ベースアップ評価料!$M$117-B230</f>
        <v>#VALUE!</v>
      </c>
      <c r="H230" s="17" t="e">
        <f t="shared" si="3"/>
        <v>#VALUE!</v>
      </c>
      <c r="I230" s="17" t="e">
        <f>IF(新様式97_看護職員処遇改善評価料・入院ベースアップ評価料!$M$117=B230,"",IF(H230&lt;=0,"該当",""))</f>
        <v>#VALUE!</v>
      </c>
      <c r="J230" s="17" t="e">
        <f>IF(AND(A230&lt;=#REF!,#REF!&lt;'リスト（入院R8）'!B230),"該当","")</f>
        <v>#REF!</v>
      </c>
      <c r="K230" s="17" t="s">
        <v>616</v>
      </c>
    </row>
    <row r="231" spans="1:11">
      <c r="A231" s="17">
        <v>227.5</v>
      </c>
      <c r="B231" s="17">
        <v>228.5</v>
      </c>
      <c r="C231" s="17" t="s">
        <v>617</v>
      </c>
      <c r="D231" s="17">
        <v>228</v>
      </c>
      <c r="F231" s="161" t="e">
        <f>新様式97_看護職員処遇改善評価料・入院ベースアップ評価料!$M$117-A231</f>
        <v>#VALUE!</v>
      </c>
      <c r="G231" s="161" t="e">
        <f>新様式97_看護職員処遇改善評価料・入院ベースアップ評価料!$M$117-B231</f>
        <v>#VALUE!</v>
      </c>
      <c r="H231" s="17" t="e">
        <f t="shared" si="3"/>
        <v>#VALUE!</v>
      </c>
      <c r="I231" s="17" t="e">
        <f>IF(新様式97_看護職員処遇改善評価料・入院ベースアップ評価料!$M$117=B231,"",IF(H231&lt;=0,"該当",""))</f>
        <v>#VALUE!</v>
      </c>
      <c r="J231" s="17" t="e">
        <f>IF(AND(A231&lt;=#REF!,#REF!&lt;'リスト（入院R8）'!B231),"該当","")</f>
        <v>#REF!</v>
      </c>
      <c r="K231" s="17" t="s">
        <v>617</v>
      </c>
    </row>
    <row r="232" spans="1:11">
      <c r="A232" s="17">
        <v>228.5</v>
      </c>
      <c r="B232" s="17">
        <v>229.5</v>
      </c>
      <c r="C232" s="17" t="s">
        <v>618</v>
      </c>
      <c r="D232" s="17">
        <v>229</v>
      </c>
      <c r="F232" s="161" t="e">
        <f>新様式97_看護職員処遇改善評価料・入院ベースアップ評価料!$M$117-A232</f>
        <v>#VALUE!</v>
      </c>
      <c r="G232" s="161" t="e">
        <f>新様式97_看護職員処遇改善評価料・入院ベースアップ評価料!$M$117-B232</f>
        <v>#VALUE!</v>
      </c>
      <c r="H232" s="17" t="e">
        <f t="shared" si="3"/>
        <v>#VALUE!</v>
      </c>
      <c r="I232" s="17" t="e">
        <f>IF(新様式97_看護職員処遇改善評価料・入院ベースアップ評価料!$M$117=B232,"",IF(H232&lt;=0,"該当",""))</f>
        <v>#VALUE!</v>
      </c>
      <c r="J232" s="17" t="e">
        <f>IF(AND(A232&lt;=#REF!,#REF!&lt;'リスト（入院R8）'!B232),"該当","")</f>
        <v>#REF!</v>
      </c>
      <c r="K232" s="17" t="s">
        <v>618</v>
      </c>
    </row>
    <row r="233" spans="1:11">
      <c r="A233" s="17">
        <v>229.5</v>
      </c>
      <c r="B233" s="17">
        <v>230.5</v>
      </c>
      <c r="C233" s="17" t="s">
        <v>619</v>
      </c>
      <c r="D233" s="17">
        <v>230</v>
      </c>
      <c r="F233" s="161" t="e">
        <f>新様式97_看護職員処遇改善評価料・入院ベースアップ評価料!$M$117-A233</f>
        <v>#VALUE!</v>
      </c>
      <c r="G233" s="161" t="e">
        <f>新様式97_看護職員処遇改善評価料・入院ベースアップ評価料!$M$117-B233</f>
        <v>#VALUE!</v>
      </c>
      <c r="H233" s="17" t="e">
        <f t="shared" si="3"/>
        <v>#VALUE!</v>
      </c>
      <c r="I233" s="17" t="e">
        <f>IF(新様式97_看護職員処遇改善評価料・入院ベースアップ評価料!$M$117=B233,"",IF(H233&lt;=0,"該当",""))</f>
        <v>#VALUE!</v>
      </c>
      <c r="J233" s="17" t="e">
        <f>IF(AND(A233&lt;=#REF!,#REF!&lt;'リスト（入院R8）'!B233),"該当","")</f>
        <v>#REF!</v>
      </c>
      <c r="K233" s="17" t="s">
        <v>619</v>
      </c>
    </row>
    <row r="234" spans="1:11">
      <c r="A234" s="17">
        <v>230.5</v>
      </c>
      <c r="B234" s="17">
        <v>231.5</v>
      </c>
      <c r="C234" s="17" t="s">
        <v>620</v>
      </c>
      <c r="D234" s="17">
        <v>231</v>
      </c>
      <c r="F234" s="161" t="e">
        <f>新様式97_看護職員処遇改善評価料・入院ベースアップ評価料!$M$117-A234</f>
        <v>#VALUE!</v>
      </c>
      <c r="G234" s="161" t="e">
        <f>新様式97_看護職員処遇改善評価料・入院ベースアップ評価料!$M$117-B234</f>
        <v>#VALUE!</v>
      </c>
      <c r="H234" s="17" t="e">
        <f t="shared" si="3"/>
        <v>#VALUE!</v>
      </c>
      <c r="I234" s="17" t="e">
        <f>IF(新様式97_看護職員処遇改善評価料・入院ベースアップ評価料!$M$117=B234,"",IF(H234&lt;=0,"該当",""))</f>
        <v>#VALUE!</v>
      </c>
      <c r="J234" s="17" t="e">
        <f>IF(AND(A234&lt;=#REF!,#REF!&lt;'リスト（入院R8）'!B234),"該当","")</f>
        <v>#REF!</v>
      </c>
      <c r="K234" s="17" t="s">
        <v>620</v>
      </c>
    </row>
    <row r="235" spans="1:11">
      <c r="A235" s="17">
        <v>231.5</v>
      </c>
      <c r="B235" s="17">
        <v>232.5</v>
      </c>
      <c r="C235" s="17" t="s">
        <v>621</v>
      </c>
      <c r="D235" s="17">
        <v>232</v>
      </c>
      <c r="F235" s="161" t="e">
        <f>新様式97_看護職員処遇改善評価料・入院ベースアップ評価料!$M$117-A235</f>
        <v>#VALUE!</v>
      </c>
      <c r="G235" s="161" t="e">
        <f>新様式97_看護職員処遇改善評価料・入院ベースアップ評価料!$M$117-B235</f>
        <v>#VALUE!</v>
      </c>
      <c r="H235" s="17" t="e">
        <f t="shared" si="3"/>
        <v>#VALUE!</v>
      </c>
      <c r="I235" s="17" t="e">
        <f>IF(新様式97_看護職員処遇改善評価料・入院ベースアップ評価料!$M$117=B235,"",IF(H235&lt;=0,"該当",""))</f>
        <v>#VALUE!</v>
      </c>
      <c r="J235" s="17" t="e">
        <f>IF(AND(A235&lt;=#REF!,#REF!&lt;'リスト（入院R8）'!B235),"該当","")</f>
        <v>#REF!</v>
      </c>
      <c r="K235" s="17" t="s">
        <v>621</v>
      </c>
    </row>
    <row r="236" spans="1:11">
      <c r="A236" s="17">
        <v>232.5</v>
      </c>
      <c r="B236" s="17">
        <v>233.5</v>
      </c>
      <c r="C236" s="17" t="s">
        <v>622</v>
      </c>
      <c r="D236" s="17">
        <v>233</v>
      </c>
      <c r="F236" s="161" t="e">
        <f>新様式97_看護職員処遇改善評価料・入院ベースアップ評価料!$M$117-A236</f>
        <v>#VALUE!</v>
      </c>
      <c r="G236" s="161" t="e">
        <f>新様式97_看護職員処遇改善評価料・入院ベースアップ評価料!$M$117-B236</f>
        <v>#VALUE!</v>
      </c>
      <c r="H236" s="17" t="e">
        <f t="shared" si="3"/>
        <v>#VALUE!</v>
      </c>
      <c r="I236" s="17" t="e">
        <f>IF(新様式97_看護職員処遇改善評価料・入院ベースアップ評価料!$M$117=B236,"",IF(H236&lt;=0,"該当",""))</f>
        <v>#VALUE!</v>
      </c>
      <c r="J236" s="17" t="e">
        <f>IF(AND(A236&lt;=#REF!,#REF!&lt;'リスト（入院R8）'!B236),"該当","")</f>
        <v>#REF!</v>
      </c>
      <c r="K236" s="17" t="s">
        <v>622</v>
      </c>
    </row>
    <row r="237" spans="1:11">
      <c r="A237" s="17">
        <v>233.5</v>
      </c>
      <c r="B237" s="17">
        <v>234.5</v>
      </c>
      <c r="C237" s="17" t="s">
        <v>623</v>
      </c>
      <c r="D237" s="17">
        <v>234</v>
      </c>
      <c r="F237" s="161" t="e">
        <f>新様式97_看護職員処遇改善評価料・入院ベースアップ評価料!$M$117-A237</f>
        <v>#VALUE!</v>
      </c>
      <c r="G237" s="161" t="e">
        <f>新様式97_看護職員処遇改善評価料・入院ベースアップ評価料!$M$117-B237</f>
        <v>#VALUE!</v>
      </c>
      <c r="H237" s="17" t="e">
        <f t="shared" si="3"/>
        <v>#VALUE!</v>
      </c>
      <c r="I237" s="17" t="e">
        <f>IF(新様式97_看護職員処遇改善評価料・入院ベースアップ評価料!$M$117=B237,"",IF(H237&lt;=0,"該当",""))</f>
        <v>#VALUE!</v>
      </c>
      <c r="J237" s="17" t="e">
        <f>IF(AND(A237&lt;=#REF!,#REF!&lt;'リスト（入院R8）'!B237),"該当","")</f>
        <v>#REF!</v>
      </c>
      <c r="K237" s="17" t="s">
        <v>623</v>
      </c>
    </row>
    <row r="238" spans="1:11">
      <c r="A238" s="17">
        <v>234.5</v>
      </c>
      <c r="B238" s="17">
        <v>235.5</v>
      </c>
      <c r="C238" s="17" t="s">
        <v>624</v>
      </c>
      <c r="D238" s="17">
        <v>235</v>
      </c>
      <c r="F238" s="161" t="e">
        <f>新様式97_看護職員処遇改善評価料・入院ベースアップ評価料!$M$117-A238</f>
        <v>#VALUE!</v>
      </c>
      <c r="G238" s="161" t="e">
        <f>新様式97_看護職員処遇改善評価料・入院ベースアップ評価料!$M$117-B238</f>
        <v>#VALUE!</v>
      </c>
      <c r="H238" s="17" t="e">
        <f t="shared" si="3"/>
        <v>#VALUE!</v>
      </c>
      <c r="I238" s="17" t="e">
        <f>IF(新様式97_看護職員処遇改善評価料・入院ベースアップ評価料!$M$117=B238,"",IF(H238&lt;=0,"該当",""))</f>
        <v>#VALUE!</v>
      </c>
      <c r="J238" s="17" t="e">
        <f>IF(AND(A238&lt;=#REF!,#REF!&lt;'リスト（入院R8）'!B238),"該当","")</f>
        <v>#REF!</v>
      </c>
      <c r="K238" s="17" t="s">
        <v>624</v>
      </c>
    </row>
    <row r="239" spans="1:11">
      <c r="A239" s="17">
        <v>235.5</v>
      </c>
      <c r="B239" s="17">
        <v>236.5</v>
      </c>
      <c r="C239" s="17" t="s">
        <v>625</v>
      </c>
      <c r="D239" s="17">
        <v>236</v>
      </c>
      <c r="F239" s="161" t="e">
        <f>新様式97_看護職員処遇改善評価料・入院ベースアップ評価料!$M$117-A239</f>
        <v>#VALUE!</v>
      </c>
      <c r="G239" s="161" t="e">
        <f>新様式97_看護職員処遇改善評価料・入院ベースアップ評価料!$M$117-B239</f>
        <v>#VALUE!</v>
      </c>
      <c r="H239" s="17" t="e">
        <f t="shared" si="3"/>
        <v>#VALUE!</v>
      </c>
      <c r="I239" s="17" t="e">
        <f>IF(新様式97_看護職員処遇改善評価料・入院ベースアップ評価料!$M$117=B239,"",IF(H239&lt;=0,"該当",""))</f>
        <v>#VALUE!</v>
      </c>
      <c r="J239" s="17" t="e">
        <f>IF(AND(A239&lt;=#REF!,#REF!&lt;'リスト（入院R8）'!B239),"該当","")</f>
        <v>#REF!</v>
      </c>
      <c r="K239" s="17" t="s">
        <v>625</v>
      </c>
    </row>
    <row r="240" spans="1:11">
      <c r="A240" s="17">
        <v>236.5</v>
      </c>
      <c r="B240" s="17">
        <v>237.5</v>
      </c>
      <c r="C240" s="17" t="s">
        <v>626</v>
      </c>
      <c r="D240" s="17">
        <v>237</v>
      </c>
      <c r="F240" s="161" t="e">
        <f>新様式97_看護職員処遇改善評価料・入院ベースアップ評価料!$M$117-A240</f>
        <v>#VALUE!</v>
      </c>
      <c r="G240" s="161" t="e">
        <f>新様式97_看護職員処遇改善評価料・入院ベースアップ評価料!$M$117-B240</f>
        <v>#VALUE!</v>
      </c>
      <c r="H240" s="17" t="e">
        <f t="shared" si="3"/>
        <v>#VALUE!</v>
      </c>
      <c r="I240" s="17" t="e">
        <f>IF(新様式97_看護職員処遇改善評価料・入院ベースアップ評価料!$M$117=B240,"",IF(H240&lt;=0,"該当",""))</f>
        <v>#VALUE!</v>
      </c>
      <c r="J240" s="17" t="e">
        <f>IF(AND(A240&lt;=#REF!,#REF!&lt;'リスト（入院R8）'!B240),"該当","")</f>
        <v>#REF!</v>
      </c>
      <c r="K240" s="17" t="s">
        <v>626</v>
      </c>
    </row>
    <row r="241" spans="1:11">
      <c r="A241" s="17">
        <v>237.5</v>
      </c>
      <c r="B241" s="17">
        <v>238.5</v>
      </c>
      <c r="C241" s="17" t="s">
        <v>627</v>
      </c>
      <c r="D241" s="17">
        <v>238</v>
      </c>
      <c r="F241" s="161" t="e">
        <f>新様式97_看護職員処遇改善評価料・入院ベースアップ評価料!$M$117-A241</f>
        <v>#VALUE!</v>
      </c>
      <c r="G241" s="161" t="e">
        <f>新様式97_看護職員処遇改善評価料・入院ベースアップ評価料!$M$117-B241</f>
        <v>#VALUE!</v>
      </c>
      <c r="H241" s="17" t="e">
        <f t="shared" si="3"/>
        <v>#VALUE!</v>
      </c>
      <c r="I241" s="17" t="e">
        <f>IF(新様式97_看護職員処遇改善評価料・入院ベースアップ評価料!$M$117=B241,"",IF(H241&lt;=0,"該当",""))</f>
        <v>#VALUE!</v>
      </c>
      <c r="J241" s="17" t="e">
        <f>IF(AND(A241&lt;=#REF!,#REF!&lt;'リスト（入院R8）'!B241),"該当","")</f>
        <v>#REF!</v>
      </c>
      <c r="K241" s="17" t="s">
        <v>627</v>
      </c>
    </row>
    <row r="242" spans="1:11">
      <c r="A242" s="17">
        <v>238.5</v>
      </c>
      <c r="B242" s="17">
        <v>239.5</v>
      </c>
      <c r="C242" s="17" t="s">
        <v>628</v>
      </c>
      <c r="D242" s="17">
        <v>239</v>
      </c>
      <c r="F242" s="161" t="e">
        <f>新様式97_看護職員処遇改善評価料・入院ベースアップ評価料!$M$117-A242</f>
        <v>#VALUE!</v>
      </c>
      <c r="G242" s="161" t="e">
        <f>新様式97_看護職員処遇改善評価料・入院ベースアップ評価料!$M$117-B242</f>
        <v>#VALUE!</v>
      </c>
      <c r="H242" s="17" t="e">
        <f t="shared" si="3"/>
        <v>#VALUE!</v>
      </c>
      <c r="I242" s="17" t="e">
        <f>IF(新様式97_看護職員処遇改善評価料・入院ベースアップ評価料!$M$117=B242,"",IF(H242&lt;=0,"該当",""))</f>
        <v>#VALUE!</v>
      </c>
      <c r="J242" s="17" t="e">
        <f>IF(AND(A242&lt;=#REF!,#REF!&lt;'リスト（入院R8）'!B242),"該当","")</f>
        <v>#REF!</v>
      </c>
      <c r="K242" s="17" t="s">
        <v>628</v>
      </c>
    </row>
    <row r="243" spans="1:11">
      <c r="A243" s="17">
        <v>239.5</v>
      </c>
      <c r="B243" s="17">
        <v>240.5</v>
      </c>
      <c r="C243" s="17" t="s">
        <v>629</v>
      </c>
      <c r="D243" s="17">
        <v>240</v>
      </c>
      <c r="F243" s="161" t="e">
        <f>新様式97_看護職員処遇改善評価料・入院ベースアップ評価料!$M$117-A243</f>
        <v>#VALUE!</v>
      </c>
      <c r="G243" s="161" t="e">
        <f>新様式97_看護職員処遇改善評価料・入院ベースアップ評価料!$M$117-B243</f>
        <v>#VALUE!</v>
      </c>
      <c r="H243" s="17" t="e">
        <f t="shared" si="3"/>
        <v>#VALUE!</v>
      </c>
      <c r="I243" s="17" t="e">
        <f>IF(新様式97_看護職員処遇改善評価料・入院ベースアップ評価料!$M$117=B243,"",IF(H243&lt;=0,"該当",""))</f>
        <v>#VALUE!</v>
      </c>
      <c r="J243" s="17" t="e">
        <f>IF(AND(A243&lt;=#REF!,#REF!&lt;'リスト（入院R8）'!B243),"該当","")</f>
        <v>#REF!</v>
      </c>
      <c r="K243" s="17" t="s">
        <v>629</v>
      </c>
    </row>
    <row r="244" spans="1:11">
      <c r="A244" s="17">
        <v>240.5</v>
      </c>
      <c r="B244" s="17">
        <v>241.5</v>
      </c>
      <c r="C244" s="17" t="s">
        <v>630</v>
      </c>
      <c r="D244" s="17">
        <v>241</v>
      </c>
      <c r="F244" s="161" t="e">
        <f>新様式97_看護職員処遇改善評価料・入院ベースアップ評価料!$M$117-A244</f>
        <v>#VALUE!</v>
      </c>
      <c r="G244" s="161" t="e">
        <f>新様式97_看護職員処遇改善評価料・入院ベースアップ評価料!$M$117-B244</f>
        <v>#VALUE!</v>
      </c>
      <c r="H244" s="17" t="e">
        <f t="shared" si="3"/>
        <v>#VALUE!</v>
      </c>
      <c r="I244" s="17" t="e">
        <f>IF(新様式97_看護職員処遇改善評価料・入院ベースアップ評価料!$M$117=B244,"",IF(H244&lt;=0,"該当",""))</f>
        <v>#VALUE!</v>
      </c>
      <c r="J244" s="17" t="e">
        <f>IF(AND(A244&lt;=#REF!,#REF!&lt;'リスト（入院R8）'!B244),"該当","")</f>
        <v>#REF!</v>
      </c>
      <c r="K244" s="17" t="s">
        <v>630</v>
      </c>
    </row>
    <row r="245" spans="1:11">
      <c r="A245" s="17">
        <v>241.5</v>
      </c>
      <c r="B245" s="17">
        <v>242.5</v>
      </c>
      <c r="C245" s="17" t="s">
        <v>631</v>
      </c>
      <c r="D245" s="17">
        <v>242</v>
      </c>
      <c r="F245" s="161" t="e">
        <f>新様式97_看護職員処遇改善評価料・入院ベースアップ評価料!$M$117-A245</f>
        <v>#VALUE!</v>
      </c>
      <c r="G245" s="161" t="e">
        <f>新様式97_看護職員処遇改善評価料・入院ベースアップ評価料!$M$117-B245</f>
        <v>#VALUE!</v>
      </c>
      <c r="H245" s="17" t="e">
        <f t="shared" si="3"/>
        <v>#VALUE!</v>
      </c>
      <c r="I245" s="17" t="e">
        <f>IF(新様式97_看護職員処遇改善評価料・入院ベースアップ評価料!$M$117=B245,"",IF(H245&lt;=0,"該当",""))</f>
        <v>#VALUE!</v>
      </c>
      <c r="J245" s="17" t="e">
        <f>IF(AND(A245&lt;=#REF!,#REF!&lt;'リスト（入院R8）'!B245),"該当","")</f>
        <v>#REF!</v>
      </c>
      <c r="K245" s="17" t="s">
        <v>631</v>
      </c>
    </row>
    <row r="246" spans="1:11">
      <c r="A246" s="17">
        <v>242.5</v>
      </c>
      <c r="B246" s="17">
        <v>243.5</v>
      </c>
      <c r="C246" s="17" t="s">
        <v>632</v>
      </c>
      <c r="D246" s="17">
        <v>243</v>
      </c>
      <c r="F246" s="161" t="e">
        <f>新様式97_看護職員処遇改善評価料・入院ベースアップ評価料!$M$117-A246</f>
        <v>#VALUE!</v>
      </c>
      <c r="G246" s="161" t="e">
        <f>新様式97_看護職員処遇改善評価料・入院ベースアップ評価料!$M$117-B246</f>
        <v>#VALUE!</v>
      </c>
      <c r="H246" s="17" t="e">
        <f t="shared" si="3"/>
        <v>#VALUE!</v>
      </c>
      <c r="I246" s="17" t="e">
        <f>IF(新様式97_看護職員処遇改善評価料・入院ベースアップ評価料!$M$117=B246,"",IF(H246&lt;=0,"該当",""))</f>
        <v>#VALUE!</v>
      </c>
      <c r="J246" s="17" t="e">
        <f>IF(AND(A246&lt;=#REF!,#REF!&lt;'リスト（入院R8）'!B246),"該当","")</f>
        <v>#REF!</v>
      </c>
      <c r="K246" s="17" t="s">
        <v>632</v>
      </c>
    </row>
    <row r="247" spans="1:11">
      <c r="A247" s="17">
        <v>243.5</v>
      </c>
      <c r="B247" s="17">
        <v>244.5</v>
      </c>
      <c r="C247" s="17" t="s">
        <v>633</v>
      </c>
      <c r="D247" s="17">
        <v>244</v>
      </c>
      <c r="F247" s="161" t="e">
        <f>新様式97_看護職員処遇改善評価料・入院ベースアップ評価料!$M$117-A247</f>
        <v>#VALUE!</v>
      </c>
      <c r="G247" s="161" t="e">
        <f>新様式97_看護職員処遇改善評価料・入院ベースアップ評価料!$M$117-B247</f>
        <v>#VALUE!</v>
      </c>
      <c r="H247" s="17" t="e">
        <f t="shared" si="3"/>
        <v>#VALUE!</v>
      </c>
      <c r="I247" s="17" t="e">
        <f>IF(新様式97_看護職員処遇改善評価料・入院ベースアップ評価料!$M$117=B247,"",IF(H247&lt;=0,"該当",""))</f>
        <v>#VALUE!</v>
      </c>
      <c r="J247" s="17" t="e">
        <f>IF(AND(A247&lt;=#REF!,#REF!&lt;'リスト（入院R8）'!B247),"該当","")</f>
        <v>#REF!</v>
      </c>
      <c r="K247" s="17" t="s">
        <v>633</v>
      </c>
    </row>
    <row r="248" spans="1:11">
      <c r="A248" s="17">
        <v>244.5</v>
      </c>
      <c r="B248" s="17">
        <v>245.5</v>
      </c>
      <c r="C248" s="17" t="s">
        <v>634</v>
      </c>
      <c r="D248" s="17">
        <v>245</v>
      </c>
      <c r="F248" s="161" t="e">
        <f>新様式97_看護職員処遇改善評価料・入院ベースアップ評価料!$M$117-A248</f>
        <v>#VALUE!</v>
      </c>
      <c r="G248" s="161" t="e">
        <f>新様式97_看護職員処遇改善評価料・入院ベースアップ評価料!$M$117-B248</f>
        <v>#VALUE!</v>
      </c>
      <c r="H248" s="17" t="e">
        <f t="shared" si="3"/>
        <v>#VALUE!</v>
      </c>
      <c r="I248" s="17" t="e">
        <f>IF(新様式97_看護職員処遇改善評価料・入院ベースアップ評価料!$M$117=B248,"",IF(H248&lt;=0,"該当",""))</f>
        <v>#VALUE!</v>
      </c>
      <c r="J248" s="17" t="e">
        <f>IF(AND(A248&lt;=#REF!,#REF!&lt;'リスト（入院R8）'!B248),"該当","")</f>
        <v>#REF!</v>
      </c>
      <c r="K248" s="17" t="s">
        <v>634</v>
      </c>
    </row>
    <row r="249" spans="1:11">
      <c r="A249" s="17">
        <v>245.5</v>
      </c>
      <c r="B249" s="17">
        <v>246.5</v>
      </c>
      <c r="C249" s="17" t="s">
        <v>635</v>
      </c>
      <c r="D249" s="17">
        <v>246</v>
      </c>
      <c r="F249" s="161" t="e">
        <f>新様式97_看護職員処遇改善評価料・入院ベースアップ評価料!$M$117-A249</f>
        <v>#VALUE!</v>
      </c>
      <c r="G249" s="161" t="e">
        <f>新様式97_看護職員処遇改善評価料・入院ベースアップ評価料!$M$117-B249</f>
        <v>#VALUE!</v>
      </c>
      <c r="H249" s="17" t="e">
        <f t="shared" si="3"/>
        <v>#VALUE!</v>
      </c>
      <c r="I249" s="17" t="e">
        <f>IF(新様式97_看護職員処遇改善評価料・入院ベースアップ評価料!$M$117=B249,"",IF(H249&lt;=0,"該当",""))</f>
        <v>#VALUE!</v>
      </c>
      <c r="J249" s="17" t="e">
        <f>IF(AND(A249&lt;=#REF!,#REF!&lt;'リスト（入院R8）'!B249),"該当","")</f>
        <v>#REF!</v>
      </c>
      <c r="K249" s="17" t="s">
        <v>635</v>
      </c>
    </row>
    <row r="250" spans="1:11">
      <c r="A250" s="17">
        <v>246.5</v>
      </c>
      <c r="B250" s="17">
        <v>247.5</v>
      </c>
      <c r="C250" s="17" t="s">
        <v>636</v>
      </c>
      <c r="D250" s="17">
        <v>247</v>
      </c>
      <c r="F250" s="161" t="e">
        <f>新様式97_看護職員処遇改善評価料・入院ベースアップ評価料!$M$117-A250</f>
        <v>#VALUE!</v>
      </c>
      <c r="G250" s="161" t="e">
        <f>新様式97_看護職員処遇改善評価料・入院ベースアップ評価料!$M$117-B250</f>
        <v>#VALUE!</v>
      </c>
      <c r="H250" s="17" t="e">
        <f t="shared" si="3"/>
        <v>#VALUE!</v>
      </c>
      <c r="I250" s="17" t="e">
        <f>IF(新様式97_看護職員処遇改善評価料・入院ベースアップ評価料!$M$117=B250,"",IF(H250&lt;=0,"該当",""))</f>
        <v>#VALUE!</v>
      </c>
      <c r="J250" s="17" t="e">
        <f>IF(AND(A250&lt;=#REF!,#REF!&lt;'リスト（入院R8）'!B250),"該当","")</f>
        <v>#REF!</v>
      </c>
      <c r="K250" s="17" t="s">
        <v>636</v>
      </c>
    </row>
    <row r="251" spans="1:11">
      <c r="A251" s="17">
        <v>247.5</v>
      </c>
      <c r="B251" s="17">
        <v>248.5</v>
      </c>
      <c r="C251" s="17" t="s">
        <v>637</v>
      </c>
      <c r="D251" s="17">
        <v>248</v>
      </c>
      <c r="F251" s="161" t="e">
        <f>新様式97_看護職員処遇改善評価料・入院ベースアップ評価料!$M$117-A251</f>
        <v>#VALUE!</v>
      </c>
      <c r="G251" s="161" t="e">
        <f>新様式97_看護職員処遇改善評価料・入院ベースアップ評価料!$M$117-B251</f>
        <v>#VALUE!</v>
      </c>
      <c r="H251" s="17" t="e">
        <f t="shared" si="3"/>
        <v>#VALUE!</v>
      </c>
      <c r="I251" s="17" t="e">
        <f>IF(新様式97_看護職員処遇改善評価料・入院ベースアップ評価料!$M$117=B251,"",IF(H251&lt;=0,"該当",""))</f>
        <v>#VALUE!</v>
      </c>
      <c r="J251" s="17" t="e">
        <f>IF(AND(A251&lt;=#REF!,#REF!&lt;'リスト（入院R8）'!B251),"該当","")</f>
        <v>#REF!</v>
      </c>
      <c r="K251" s="17" t="s">
        <v>637</v>
      </c>
    </row>
    <row r="252" spans="1:11">
      <c r="A252" s="17">
        <v>248.5</v>
      </c>
      <c r="B252" s="17">
        <v>249.5</v>
      </c>
      <c r="C252" s="17" t="s">
        <v>638</v>
      </c>
      <c r="D252" s="17">
        <v>249</v>
      </c>
      <c r="F252" s="161" t="e">
        <f>新様式97_看護職員処遇改善評価料・入院ベースアップ評価料!$M$117-A252</f>
        <v>#VALUE!</v>
      </c>
      <c r="G252" s="161" t="e">
        <f>新様式97_看護職員処遇改善評価料・入院ベースアップ評価料!$M$117-B252</f>
        <v>#VALUE!</v>
      </c>
      <c r="H252" s="17" t="e">
        <f t="shared" si="3"/>
        <v>#VALUE!</v>
      </c>
      <c r="I252" s="17" t="e">
        <f>IF(新様式97_看護職員処遇改善評価料・入院ベースアップ評価料!$M$117=B252,"",IF(H252&lt;=0,"該当",""))</f>
        <v>#VALUE!</v>
      </c>
      <c r="J252" s="17" t="e">
        <f>IF(AND(A252&lt;=#REF!,#REF!&lt;'リスト（入院R8）'!B252),"該当","")</f>
        <v>#REF!</v>
      </c>
      <c r="K252" s="17" t="s">
        <v>638</v>
      </c>
    </row>
    <row r="253" spans="1:11">
      <c r="A253" s="17">
        <v>249.5</v>
      </c>
      <c r="B253" s="17">
        <v>250.5</v>
      </c>
      <c r="C253" s="17" t="s">
        <v>639</v>
      </c>
      <c r="D253" s="17">
        <v>250</v>
      </c>
      <c r="F253" s="161" t="e">
        <f>新様式97_看護職員処遇改善評価料・入院ベースアップ評価料!$M$117-A253</f>
        <v>#VALUE!</v>
      </c>
      <c r="G253" s="161" t="e">
        <f>新様式97_看護職員処遇改善評価料・入院ベースアップ評価料!$M$117-B253</f>
        <v>#VALUE!</v>
      </c>
      <c r="H253" s="17" t="e">
        <f t="shared" si="3"/>
        <v>#VALUE!</v>
      </c>
      <c r="I253" s="17" t="e">
        <f>IF(新様式97_看護職員処遇改善評価料・入院ベースアップ評価料!$M$117=B253,"",IF(H253&lt;=0,"該当",""))</f>
        <v>#VALUE!</v>
      </c>
      <c r="J253" s="17" t="e">
        <f>IF(AND(A253&lt;=#REF!,#REF!&lt;'リスト（入院R8）'!B253),"該当","")</f>
        <v>#REF!</v>
      </c>
      <c r="K253" s="17" t="s">
        <v>639</v>
      </c>
    </row>
    <row r="254" spans="1:11">
      <c r="A254" s="17">
        <v>250.5</v>
      </c>
      <c r="C254" s="17" t="s">
        <v>639</v>
      </c>
      <c r="D254" s="17">
        <v>250</v>
      </c>
      <c r="F254" s="161" t="e">
        <f>新様式97_看護職員処遇改善評価料・入院ベースアップ評価料!$M$117-A254</f>
        <v>#VALUE!</v>
      </c>
      <c r="G254" s="161" t="e">
        <f>新様式97_看護職員処遇改善評価料・入院ベースアップ評価料!$M$117-B254</f>
        <v>#VALUE!</v>
      </c>
      <c r="H254" s="17" t="e">
        <f t="shared" ref="H254" si="4">F254*G254</f>
        <v>#VALUE!</v>
      </c>
      <c r="I254" s="47" t="s">
        <v>384</v>
      </c>
      <c r="J254" s="47" t="s">
        <v>384</v>
      </c>
      <c r="K254" s="17" t="s">
        <v>640</v>
      </c>
    </row>
    <row r="255" spans="1:11">
      <c r="I255" s="48" t="s">
        <v>641</v>
      </c>
    </row>
  </sheetData>
  <mergeCells count="3">
    <mergeCell ref="A2:B2"/>
    <mergeCell ref="C2:C3"/>
    <mergeCell ref="D2:D3"/>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50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658" t="s">
        <v>372</v>
      </c>
      <c r="B2" s="658"/>
      <c r="C2" s="658" t="s">
        <v>388</v>
      </c>
      <c r="D2" s="658" t="s">
        <v>389</v>
      </c>
    </row>
    <row r="3" spans="1:11">
      <c r="A3" s="20" t="s">
        <v>376</v>
      </c>
      <c r="B3" s="20" t="s">
        <v>377</v>
      </c>
      <c r="C3" s="658"/>
      <c r="D3" s="658"/>
      <c r="I3" s="17" t="s">
        <v>378</v>
      </c>
      <c r="J3" s="17" t="s">
        <v>379</v>
      </c>
    </row>
    <row r="4" spans="1:11">
      <c r="B4" s="17">
        <v>1.5</v>
      </c>
      <c r="C4" s="17" t="s">
        <v>390</v>
      </c>
      <c r="D4" s="17">
        <v>1</v>
      </c>
      <c r="F4" s="161" t="e">
        <f>新様式97_看護職員処遇改善評価料・入院ベースアップ評価料!$M$117-A4</f>
        <v>#VALUE!</v>
      </c>
      <c r="G4" s="161" t="e">
        <f>新様式97_看護職員処遇改善評価料・入院ベースアップ評価料!$M$117-B4</f>
        <v>#VALUE!</v>
      </c>
      <c r="H4" s="17" t="e">
        <f>F4*G4</f>
        <v>#VALUE!</v>
      </c>
      <c r="I4" s="17" t="e">
        <f>IF(新様式97_看護職員処遇改善評価料・入院ベースアップ評価料!$M$117=B4,"",IF(H4&lt;=0,"該当",""))</f>
        <v>#VALUE!</v>
      </c>
      <c r="J4" s="17" t="e">
        <f>IF(B4&gt;#REF!,"該当","")</f>
        <v>#REF!</v>
      </c>
      <c r="K4" s="17" t="s">
        <v>390</v>
      </c>
    </row>
    <row r="5" spans="1:11">
      <c r="A5" s="17">
        <v>1.5</v>
      </c>
      <c r="B5" s="17">
        <v>2.5</v>
      </c>
      <c r="C5" s="17" t="s">
        <v>391</v>
      </c>
      <c r="D5" s="17">
        <v>2</v>
      </c>
      <c r="F5" s="161" t="e">
        <f>新様式97_看護職員処遇改善評価料・入院ベースアップ評価料!$M$117-A5</f>
        <v>#VALUE!</v>
      </c>
      <c r="G5" s="161" t="e">
        <f>新様式97_看護職員処遇改善評価料・入院ベースアップ評価料!$M$117-B5</f>
        <v>#VALUE!</v>
      </c>
      <c r="H5" s="17" t="e">
        <f t="shared" ref="H5:H68" si="0">F5*G5</f>
        <v>#VALUE!</v>
      </c>
      <c r="I5" s="17" t="e">
        <f>IF(新様式97_看護職員処遇改善評価料・入院ベースアップ評価料!$M$117=B5,"",IF(H5&lt;=0,"該当",""))</f>
        <v>#VALUE!</v>
      </c>
      <c r="J5" s="17" t="e">
        <f>IF(AND(A5&lt;=#REF!,#REF!&lt;'リスト（入院R9）'!B5),"該当","")</f>
        <v>#REF!</v>
      </c>
      <c r="K5" s="17" t="s">
        <v>391</v>
      </c>
    </row>
    <row r="6" spans="1:11">
      <c r="A6" s="17">
        <v>2.5</v>
      </c>
      <c r="B6" s="17">
        <v>3.5</v>
      </c>
      <c r="C6" s="17" t="s">
        <v>392</v>
      </c>
      <c r="D6" s="17">
        <v>3</v>
      </c>
      <c r="F6" s="161" t="e">
        <f>新様式97_看護職員処遇改善評価料・入院ベースアップ評価料!$M$117-A6</f>
        <v>#VALUE!</v>
      </c>
      <c r="G6" s="161" t="e">
        <f>新様式97_看護職員処遇改善評価料・入院ベースアップ評価料!$M$117-B6</f>
        <v>#VALUE!</v>
      </c>
      <c r="H6" s="17" t="e">
        <f t="shared" si="0"/>
        <v>#VALUE!</v>
      </c>
      <c r="I6" s="17" t="e">
        <f>IF(新様式97_看護職員処遇改善評価料・入院ベースアップ評価料!$M$117=B6,"",IF(H6&lt;=0,"該当",""))</f>
        <v>#VALUE!</v>
      </c>
      <c r="J6" s="17" t="e">
        <f>IF(AND(A6&lt;=#REF!,#REF!&lt;'リスト（入院R9）'!B6),"該当","")</f>
        <v>#REF!</v>
      </c>
      <c r="K6" s="17" t="s">
        <v>392</v>
      </c>
    </row>
    <row r="7" spans="1:11">
      <c r="A7" s="17">
        <v>3.5</v>
      </c>
      <c r="B7" s="17">
        <v>4.5</v>
      </c>
      <c r="C7" s="17" t="s">
        <v>393</v>
      </c>
      <c r="D7" s="17">
        <v>4</v>
      </c>
      <c r="F7" s="161" t="e">
        <f>新様式97_看護職員処遇改善評価料・入院ベースアップ評価料!$M$117-A7</f>
        <v>#VALUE!</v>
      </c>
      <c r="G7" s="161" t="e">
        <f>新様式97_看護職員処遇改善評価料・入院ベースアップ評価料!$M$117-B7</f>
        <v>#VALUE!</v>
      </c>
      <c r="H7" s="17" t="e">
        <f t="shared" si="0"/>
        <v>#VALUE!</v>
      </c>
      <c r="I7" s="17" t="e">
        <f>IF(新様式97_看護職員処遇改善評価料・入院ベースアップ評価料!$M$117=B7,"",IF(H7&lt;=0,"該当",""))</f>
        <v>#VALUE!</v>
      </c>
      <c r="J7" s="17" t="e">
        <f>IF(AND(A7&lt;=#REF!,#REF!&lt;'リスト（入院R9）'!B7),"該当","")</f>
        <v>#REF!</v>
      </c>
      <c r="K7" s="17" t="s">
        <v>393</v>
      </c>
    </row>
    <row r="8" spans="1:11">
      <c r="A8" s="17">
        <v>4.5</v>
      </c>
      <c r="B8" s="17">
        <v>5.5</v>
      </c>
      <c r="C8" s="17" t="s">
        <v>394</v>
      </c>
      <c r="D8" s="17">
        <v>5</v>
      </c>
      <c r="F8" s="161" t="e">
        <f>新様式97_看護職員処遇改善評価料・入院ベースアップ評価料!$M$117-A8</f>
        <v>#VALUE!</v>
      </c>
      <c r="G8" s="161" t="e">
        <f>新様式97_看護職員処遇改善評価料・入院ベースアップ評価料!$M$117-B8</f>
        <v>#VALUE!</v>
      </c>
      <c r="H8" s="17" t="e">
        <f t="shared" si="0"/>
        <v>#VALUE!</v>
      </c>
      <c r="I8" s="17" t="e">
        <f>IF(新様式97_看護職員処遇改善評価料・入院ベースアップ評価料!$M$117=B8,"",IF(H8&lt;=0,"該当",""))</f>
        <v>#VALUE!</v>
      </c>
      <c r="J8" s="17" t="e">
        <f>IF(AND(A8&lt;=#REF!,#REF!&lt;'リスト（入院R9）'!B8),"該当","")</f>
        <v>#REF!</v>
      </c>
      <c r="K8" s="17" t="s">
        <v>394</v>
      </c>
    </row>
    <row r="9" spans="1:11">
      <c r="A9" s="17">
        <v>5.5</v>
      </c>
      <c r="B9" s="17">
        <v>6.5</v>
      </c>
      <c r="C9" s="17" t="s">
        <v>395</v>
      </c>
      <c r="D9" s="17">
        <v>6</v>
      </c>
      <c r="F9" s="161" t="e">
        <f>新様式97_看護職員処遇改善評価料・入院ベースアップ評価料!$M$117-A9</f>
        <v>#VALUE!</v>
      </c>
      <c r="G9" s="161" t="e">
        <f>新様式97_看護職員処遇改善評価料・入院ベースアップ評価料!$M$117-B9</f>
        <v>#VALUE!</v>
      </c>
      <c r="H9" s="17" t="e">
        <f t="shared" si="0"/>
        <v>#VALUE!</v>
      </c>
      <c r="I9" s="17" t="e">
        <f>IF(新様式97_看護職員処遇改善評価料・入院ベースアップ評価料!$M$117=B9,"",IF(H9&lt;=0,"該当",""))</f>
        <v>#VALUE!</v>
      </c>
      <c r="J9" s="17" t="e">
        <f>IF(AND(A9&lt;=#REF!,#REF!&lt;'リスト（入院R9）'!B9),"該当","")</f>
        <v>#REF!</v>
      </c>
      <c r="K9" s="17" t="s">
        <v>395</v>
      </c>
    </row>
    <row r="10" spans="1:11">
      <c r="A10" s="17">
        <v>6.5</v>
      </c>
      <c r="B10" s="17">
        <v>7.5</v>
      </c>
      <c r="C10" s="17" t="s">
        <v>396</v>
      </c>
      <c r="D10" s="17">
        <v>7</v>
      </c>
      <c r="F10" s="161" t="e">
        <f>新様式97_看護職員処遇改善評価料・入院ベースアップ評価料!$M$117-A10</f>
        <v>#VALUE!</v>
      </c>
      <c r="G10" s="161" t="e">
        <f>新様式97_看護職員処遇改善評価料・入院ベースアップ評価料!$M$117-B10</f>
        <v>#VALUE!</v>
      </c>
      <c r="H10" s="17" t="e">
        <f t="shared" si="0"/>
        <v>#VALUE!</v>
      </c>
      <c r="I10" s="17" t="e">
        <f>IF(新様式97_看護職員処遇改善評価料・入院ベースアップ評価料!$M$117=B10,"",IF(H10&lt;=0,"該当",""))</f>
        <v>#VALUE!</v>
      </c>
      <c r="J10" s="17" t="e">
        <f>IF(AND(A10&lt;=#REF!,#REF!&lt;'リスト（入院R9）'!B10),"該当","")</f>
        <v>#REF!</v>
      </c>
      <c r="K10" s="17" t="s">
        <v>396</v>
      </c>
    </row>
    <row r="11" spans="1:11">
      <c r="A11" s="17">
        <v>7.5</v>
      </c>
      <c r="B11" s="17">
        <v>8.5</v>
      </c>
      <c r="C11" s="17" t="s">
        <v>397</v>
      </c>
      <c r="D11" s="17">
        <v>8</v>
      </c>
      <c r="F11" s="161" t="e">
        <f>新様式97_看護職員処遇改善評価料・入院ベースアップ評価料!$M$117-A11</f>
        <v>#VALUE!</v>
      </c>
      <c r="G11" s="161" t="e">
        <f>新様式97_看護職員処遇改善評価料・入院ベースアップ評価料!$M$117-B11</f>
        <v>#VALUE!</v>
      </c>
      <c r="H11" s="17" t="e">
        <f t="shared" si="0"/>
        <v>#VALUE!</v>
      </c>
      <c r="I11" s="17" t="e">
        <f>IF(新様式97_看護職員処遇改善評価料・入院ベースアップ評価料!$M$117=B11,"",IF(H11&lt;=0,"該当",""))</f>
        <v>#VALUE!</v>
      </c>
      <c r="J11" s="17" t="e">
        <f>IF(AND(A11&lt;=#REF!,#REF!&lt;'リスト（入院R9）'!B11),"該当","")</f>
        <v>#REF!</v>
      </c>
      <c r="K11" s="17" t="s">
        <v>397</v>
      </c>
    </row>
    <row r="12" spans="1:11">
      <c r="A12" s="17">
        <v>8.5</v>
      </c>
      <c r="B12" s="17">
        <v>9.5</v>
      </c>
      <c r="C12" s="17" t="s">
        <v>398</v>
      </c>
      <c r="D12" s="17">
        <v>9</v>
      </c>
      <c r="F12" s="161" t="e">
        <f>新様式97_看護職員処遇改善評価料・入院ベースアップ評価料!$M$117-A12</f>
        <v>#VALUE!</v>
      </c>
      <c r="G12" s="161" t="e">
        <f>新様式97_看護職員処遇改善評価料・入院ベースアップ評価料!$M$117-B12</f>
        <v>#VALUE!</v>
      </c>
      <c r="H12" s="17" t="e">
        <f t="shared" si="0"/>
        <v>#VALUE!</v>
      </c>
      <c r="I12" s="17" t="e">
        <f>IF(新様式97_看護職員処遇改善評価料・入院ベースアップ評価料!$M$117=B12,"",IF(H12&lt;=0,"該当",""))</f>
        <v>#VALUE!</v>
      </c>
      <c r="J12" s="17" t="e">
        <f>IF(AND(A12&lt;=#REF!,#REF!&lt;'リスト（入院R9）'!B12),"該当","")</f>
        <v>#REF!</v>
      </c>
      <c r="K12" s="17" t="s">
        <v>398</v>
      </c>
    </row>
    <row r="13" spans="1:11">
      <c r="A13" s="17">
        <v>9.5</v>
      </c>
      <c r="B13" s="17">
        <v>10.5</v>
      </c>
      <c r="C13" s="17" t="s">
        <v>399</v>
      </c>
      <c r="D13" s="17">
        <v>10</v>
      </c>
      <c r="F13" s="161" t="e">
        <f>新様式97_看護職員処遇改善評価料・入院ベースアップ評価料!$M$117-A13</f>
        <v>#VALUE!</v>
      </c>
      <c r="G13" s="161" t="e">
        <f>新様式97_看護職員処遇改善評価料・入院ベースアップ評価料!$M$117-B13</f>
        <v>#VALUE!</v>
      </c>
      <c r="H13" s="17" t="e">
        <f t="shared" si="0"/>
        <v>#VALUE!</v>
      </c>
      <c r="I13" s="17" t="e">
        <f>IF(新様式97_看護職員処遇改善評価料・入院ベースアップ評価料!$M$117=B13,"",IF(H13&lt;=0,"該当",""))</f>
        <v>#VALUE!</v>
      </c>
      <c r="J13" s="17" t="e">
        <f>IF(AND(A13&lt;=#REF!,#REF!&lt;'リスト（入院R9）'!B13),"該当","")</f>
        <v>#REF!</v>
      </c>
      <c r="K13" s="17" t="s">
        <v>399</v>
      </c>
    </row>
    <row r="14" spans="1:11">
      <c r="A14" s="17">
        <v>10.5</v>
      </c>
      <c r="B14" s="17">
        <v>11.5</v>
      </c>
      <c r="C14" s="17" t="s">
        <v>400</v>
      </c>
      <c r="D14" s="17">
        <v>11</v>
      </c>
      <c r="F14" s="161" t="e">
        <f>新様式97_看護職員処遇改善評価料・入院ベースアップ評価料!$M$117-A14</f>
        <v>#VALUE!</v>
      </c>
      <c r="G14" s="161" t="e">
        <f>新様式97_看護職員処遇改善評価料・入院ベースアップ評価料!$M$117-B14</f>
        <v>#VALUE!</v>
      </c>
      <c r="H14" s="17" t="e">
        <f t="shared" si="0"/>
        <v>#VALUE!</v>
      </c>
      <c r="I14" s="17" t="e">
        <f>IF(新様式97_看護職員処遇改善評価料・入院ベースアップ評価料!$M$117=B14,"",IF(H14&lt;=0,"該当",""))</f>
        <v>#VALUE!</v>
      </c>
      <c r="J14" s="17" t="e">
        <f>IF(AND(A14&lt;=#REF!,#REF!&lt;'リスト（入院R9）'!B14),"該当","")</f>
        <v>#REF!</v>
      </c>
      <c r="K14" s="17" t="s">
        <v>400</v>
      </c>
    </row>
    <row r="15" spans="1:11">
      <c r="A15" s="17">
        <v>11.5</v>
      </c>
      <c r="B15" s="17">
        <v>12.5</v>
      </c>
      <c r="C15" s="17" t="s">
        <v>401</v>
      </c>
      <c r="D15" s="17">
        <v>12</v>
      </c>
      <c r="F15" s="161" t="e">
        <f>新様式97_看護職員処遇改善評価料・入院ベースアップ評価料!$M$117-A15</f>
        <v>#VALUE!</v>
      </c>
      <c r="G15" s="161" t="e">
        <f>新様式97_看護職員処遇改善評価料・入院ベースアップ評価料!$M$117-B15</f>
        <v>#VALUE!</v>
      </c>
      <c r="H15" s="17" t="e">
        <f t="shared" si="0"/>
        <v>#VALUE!</v>
      </c>
      <c r="I15" s="17" t="e">
        <f>IF(新様式97_看護職員処遇改善評価料・入院ベースアップ評価料!$M$117=B15,"",IF(H15&lt;=0,"該当",""))</f>
        <v>#VALUE!</v>
      </c>
      <c r="J15" s="17" t="e">
        <f>IF(AND(A15&lt;=#REF!,#REF!&lt;'リスト（入院R9）'!B15),"該当","")</f>
        <v>#REF!</v>
      </c>
      <c r="K15" s="17" t="s">
        <v>401</v>
      </c>
    </row>
    <row r="16" spans="1:11">
      <c r="A16" s="17">
        <v>12.5</v>
      </c>
      <c r="B16" s="17">
        <v>13.5</v>
      </c>
      <c r="C16" s="17" t="s">
        <v>402</v>
      </c>
      <c r="D16" s="17">
        <v>13</v>
      </c>
      <c r="F16" s="161" t="e">
        <f>新様式97_看護職員処遇改善評価料・入院ベースアップ評価料!$M$117-A16</f>
        <v>#VALUE!</v>
      </c>
      <c r="G16" s="161" t="e">
        <f>新様式97_看護職員処遇改善評価料・入院ベースアップ評価料!$M$117-B16</f>
        <v>#VALUE!</v>
      </c>
      <c r="H16" s="17" t="e">
        <f t="shared" si="0"/>
        <v>#VALUE!</v>
      </c>
      <c r="I16" s="17" t="e">
        <f>IF(新様式97_看護職員処遇改善評価料・入院ベースアップ評価料!$M$117=B16,"",IF(H16&lt;=0,"該当",""))</f>
        <v>#VALUE!</v>
      </c>
      <c r="J16" s="17" t="e">
        <f>IF(AND(A16&lt;=#REF!,#REF!&lt;'リスト（入院R9）'!B16),"該当","")</f>
        <v>#REF!</v>
      </c>
      <c r="K16" s="17" t="s">
        <v>402</v>
      </c>
    </row>
    <row r="17" spans="1:11">
      <c r="A17" s="17">
        <v>13.5</v>
      </c>
      <c r="B17" s="17">
        <v>14.5</v>
      </c>
      <c r="C17" s="17" t="s">
        <v>403</v>
      </c>
      <c r="D17" s="17">
        <v>14</v>
      </c>
      <c r="F17" s="161" t="e">
        <f>新様式97_看護職員処遇改善評価料・入院ベースアップ評価料!$M$117-A17</f>
        <v>#VALUE!</v>
      </c>
      <c r="G17" s="161" t="e">
        <f>新様式97_看護職員処遇改善評価料・入院ベースアップ評価料!$M$117-B17</f>
        <v>#VALUE!</v>
      </c>
      <c r="H17" s="17" t="e">
        <f t="shared" si="0"/>
        <v>#VALUE!</v>
      </c>
      <c r="I17" s="17" t="e">
        <f>IF(新様式97_看護職員処遇改善評価料・入院ベースアップ評価料!$M$117=B17,"",IF(H17&lt;=0,"該当",""))</f>
        <v>#VALUE!</v>
      </c>
      <c r="J17" s="17" t="e">
        <f>IF(AND(A17&lt;=#REF!,#REF!&lt;'リスト（入院R9）'!B17),"該当","")</f>
        <v>#REF!</v>
      </c>
      <c r="K17" s="17" t="s">
        <v>403</v>
      </c>
    </row>
    <row r="18" spans="1:11">
      <c r="A18" s="17">
        <v>14.5</v>
      </c>
      <c r="B18" s="17">
        <v>15.5</v>
      </c>
      <c r="C18" s="17" t="s">
        <v>404</v>
      </c>
      <c r="D18" s="17">
        <v>15</v>
      </c>
      <c r="F18" s="161" t="e">
        <f>新様式97_看護職員処遇改善評価料・入院ベースアップ評価料!$M$117-A18</f>
        <v>#VALUE!</v>
      </c>
      <c r="G18" s="161" t="e">
        <f>新様式97_看護職員処遇改善評価料・入院ベースアップ評価料!$M$117-B18</f>
        <v>#VALUE!</v>
      </c>
      <c r="H18" s="17" t="e">
        <f t="shared" si="0"/>
        <v>#VALUE!</v>
      </c>
      <c r="I18" s="17" t="e">
        <f>IF(新様式97_看護職員処遇改善評価料・入院ベースアップ評価料!$M$117=B18,"",IF(H18&lt;=0,"該当",""))</f>
        <v>#VALUE!</v>
      </c>
      <c r="J18" s="17" t="e">
        <f>IF(AND(A18&lt;=#REF!,#REF!&lt;'リスト（入院R9）'!B18),"該当","")</f>
        <v>#REF!</v>
      </c>
      <c r="K18" s="17" t="s">
        <v>404</v>
      </c>
    </row>
    <row r="19" spans="1:11">
      <c r="A19" s="17">
        <v>15.5</v>
      </c>
      <c r="B19" s="17">
        <v>16.5</v>
      </c>
      <c r="C19" s="17" t="s">
        <v>405</v>
      </c>
      <c r="D19" s="17">
        <v>16</v>
      </c>
      <c r="F19" s="161" t="e">
        <f>新様式97_看護職員処遇改善評価料・入院ベースアップ評価料!$M$117-A19</f>
        <v>#VALUE!</v>
      </c>
      <c r="G19" s="161" t="e">
        <f>新様式97_看護職員処遇改善評価料・入院ベースアップ評価料!$M$117-B19</f>
        <v>#VALUE!</v>
      </c>
      <c r="H19" s="17" t="e">
        <f t="shared" si="0"/>
        <v>#VALUE!</v>
      </c>
      <c r="I19" s="17" t="e">
        <f>IF(新様式97_看護職員処遇改善評価料・入院ベースアップ評価料!$M$117=B19,"",IF(H19&lt;=0,"該当",""))</f>
        <v>#VALUE!</v>
      </c>
      <c r="J19" s="17" t="e">
        <f>IF(AND(A19&lt;=#REF!,#REF!&lt;'リスト（入院R9）'!B19),"該当","")</f>
        <v>#REF!</v>
      </c>
      <c r="K19" s="17" t="s">
        <v>405</v>
      </c>
    </row>
    <row r="20" spans="1:11">
      <c r="A20" s="17">
        <v>16.5</v>
      </c>
      <c r="B20" s="17">
        <v>17.5</v>
      </c>
      <c r="C20" s="17" t="s">
        <v>406</v>
      </c>
      <c r="D20" s="17">
        <v>17</v>
      </c>
      <c r="F20" s="161" t="e">
        <f>新様式97_看護職員処遇改善評価料・入院ベースアップ評価料!$M$117-A20</f>
        <v>#VALUE!</v>
      </c>
      <c r="G20" s="161" t="e">
        <f>新様式97_看護職員処遇改善評価料・入院ベースアップ評価料!$M$117-B20</f>
        <v>#VALUE!</v>
      </c>
      <c r="H20" s="17" t="e">
        <f t="shared" si="0"/>
        <v>#VALUE!</v>
      </c>
      <c r="I20" s="17" t="e">
        <f>IF(新様式97_看護職員処遇改善評価料・入院ベースアップ評価料!$M$117=B20,"",IF(H20&lt;=0,"該当",""))</f>
        <v>#VALUE!</v>
      </c>
      <c r="J20" s="17" t="e">
        <f>IF(AND(A20&lt;=#REF!,#REF!&lt;'リスト（入院R9）'!B20),"該当","")</f>
        <v>#REF!</v>
      </c>
      <c r="K20" s="17" t="s">
        <v>406</v>
      </c>
    </row>
    <row r="21" spans="1:11">
      <c r="A21" s="17">
        <v>17.5</v>
      </c>
      <c r="B21" s="17">
        <v>18.5</v>
      </c>
      <c r="C21" s="17" t="s">
        <v>407</v>
      </c>
      <c r="D21" s="17">
        <v>18</v>
      </c>
      <c r="F21" s="161" t="e">
        <f>新様式97_看護職員処遇改善評価料・入院ベースアップ評価料!$M$117-A21</f>
        <v>#VALUE!</v>
      </c>
      <c r="G21" s="161" t="e">
        <f>新様式97_看護職員処遇改善評価料・入院ベースアップ評価料!$M$117-B21</f>
        <v>#VALUE!</v>
      </c>
      <c r="H21" s="17" t="e">
        <f t="shared" si="0"/>
        <v>#VALUE!</v>
      </c>
      <c r="I21" s="17" t="e">
        <f>IF(新様式97_看護職員処遇改善評価料・入院ベースアップ評価料!$M$117=B21,"",IF(H21&lt;=0,"該当",""))</f>
        <v>#VALUE!</v>
      </c>
      <c r="J21" s="17" t="e">
        <f>IF(AND(A21&lt;=#REF!,#REF!&lt;'リスト（入院R9）'!B21),"該当","")</f>
        <v>#REF!</v>
      </c>
      <c r="K21" s="17" t="s">
        <v>407</v>
      </c>
    </row>
    <row r="22" spans="1:11">
      <c r="A22" s="17">
        <v>18.5</v>
      </c>
      <c r="B22" s="17">
        <v>19.5</v>
      </c>
      <c r="C22" s="17" t="s">
        <v>408</v>
      </c>
      <c r="D22" s="17">
        <v>19</v>
      </c>
      <c r="F22" s="161" t="e">
        <f>新様式97_看護職員処遇改善評価料・入院ベースアップ評価料!$M$117-A22</f>
        <v>#VALUE!</v>
      </c>
      <c r="G22" s="161" t="e">
        <f>新様式97_看護職員処遇改善評価料・入院ベースアップ評価料!$M$117-B22</f>
        <v>#VALUE!</v>
      </c>
      <c r="H22" s="17" t="e">
        <f t="shared" si="0"/>
        <v>#VALUE!</v>
      </c>
      <c r="I22" s="17" t="e">
        <f>IF(新様式97_看護職員処遇改善評価料・入院ベースアップ評価料!$M$117=B22,"",IF(H22&lt;=0,"該当",""))</f>
        <v>#VALUE!</v>
      </c>
      <c r="J22" s="17" t="e">
        <f>IF(AND(A22&lt;=#REF!,#REF!&lt;'リスト（入院R9）'!B22),"該当","")</f>
        <v>#REF!</v>
      </c>
      <c r="K22" s="17" t="s">
        <v>408</v>
      </c>
    </row>
    <row r="23" spans="1:11">
      <c r="A23" s="17">
        <v>19.5</v>
      </c>
      <c r="B23" s="17">
        <v>20.5</v>
      </c>
      <c r="C23" s="17" t="s">
        <v>409</v>
      </c>
      <c r="D23" s="17">
        <v>20</v>
      </c>
      <c r="F23" s="161" t="e">
        <f>新様式97_看護職員処遇改善評価料・入院ベースアップ評価料!$M$117-A23</f>
        <v>#VALUE!</v>
      </c>
      <c r="G23" s="161" t="e">
        <f>新様式97_看護職員処遇改善評価料・入院ベースアップ評価料!$M$117-B23</f>
        <v>#VALUE!</v>
      </c>
      <c r="H23" s="17" t="e">
        <f t="shared" si="0"/>
        <v>#VALUE!</v>
      </c>
      <c r="I23" s="17" t="e">
        <f>IF(新様式97_看護職員処遇改善評価料・入院ベースアップ評価料!$M$117=B23,"",IF(H23&lt;=0,"該当",""))</f>
        <v>#VALUE!</v>
      </c>
      <c r="J23" s="17" t="e">
        <f>IF(AND(A23&lt;=#REF!,#REF!&lt;'リスト（入院R9）'!B23),"該当","")</f>
        <v>#REF!</v>
      </c>
      <c r="K23" s="17" t="s">
        <v>409</v>
      </c>
    </row>
    <row r="24" spans="1:11">
      <c r="A24" s="17">
        <v>20.5</v>
      </c>
      <c r="B24" s="17">
        <v>21.5</v>
      </c>
      <c r="C24" s="17" t="s">
        <v>410</v>
      </c>
      <c r="D24" s="17">
        <v>21</v>
      </c>
      <c r="F24" s="161" t="e">
        <f>新様式97_看護職員処遇改善評価料・入院ベースアップ評価料!$M$117-A24</f>
        <v>#VALUE!</v>
      </c>
      <c r="G24" s="161" t="e">
        <f>新様式97_看護職員処遇改善評価料・入院ベースアップ評価料!$M$117-B24</f>
        <v>#VALUE!</v>
      </c>
      <c r="H24" s="17" t="e">
        <f t="shared" si="0"/>
        <v>#VALUE!</v>
      </c>
      <c r="I24" s="17" t="e">
        <f>IF(新様式97_看護職員処遇改善評価料・入院ベースアップ評価料!$M$117=B24,"",IF(H24&lt;=0,"該当",""))</f>
        <v>#VALUE!</v>
      </c>
      <c r="J24" s="17" t="e">
        <f>IF(AND(A24&lt;=#REF!,#REF!&lt;'リスト（入院R9）'!B24),"該当","")</f>
        <v>#REF!</v>
      </c>
      <c r="K24" s="17" t="s">
        <v>410</v>
      </c>
    </row>
    <row r="25" spans="1:11">
      <c r="A25" s="17">
        <v>21.5</v>
      </c>
      <c r="B25" s="17">
        <v>22.5</v>
      </c>
      <c r="C25" s="17" t="s">
        <v>411</v>
      </c>
      <c r="D25" s="17">
        <v>22</v>
      </c>
      <c r="F25" s="161" t="e">
        <f>新様式97_看護職員処遇改善評価料・入院ベースアップ評価料!$M$117-A25</f>
        <v>#VALUE!</v>
      </c>
      <c r="G25" s="161" t="e">
        <f>新様式97_看護職員処遇改善評価料・入院ベースアップ評価料!$M$117-B25</f>
        <v>#VALUE!</v>
      </c>
      <c r="H25" s="17" t="e">
        <f t="shared" si="0"/>
        <v>#VALUE!</v>
      </c>
      <c r="I25" s="17" t="e">
        <f>IF(新様式97_看護職員処遇改善評価料・入院ベースアップ評価料!$M$117=B25,"",IF(H25&lt;=0,"該当",""))</f>
        <v>#VALUE!</v>
      </c>
      <c r="J25" s="17" t="e">
        <f>IF(AND(A25&lt;=#REF!,#REF!&lt;'リスト（入院R9）'!B25),"該当","")</f>
        <v>#REF!</v>
      </c>
      <c r="K25" s="17" t="s">
        <v>411</v>
      </c>
    </row>
    <row r="26" spans="1:11">
      <c r="A26" s="17">
        <v>22.5</v>
      </c>
      <c r="B26" s="17">
        <v>23.5</v>
      </c>
      <c r="C26" s="17" t="s">
        <v>412</v>
      </c>
      <c r="D26" s="17">
        <v>23</v>
      </c>
      <c r="F26" s="161" t="e">
        <f>新様式97_看護職員処遇改善評価料・入院ベースアップ評価料!$M$117-A26</f>
        <v>#VALUE!</v>
      </c>
      <c r="G26" s="161" t="e">
        <f>新様式97_看護職員処遇改善評価料・入院ベースアップ評価料!$M$117-B26</f>
        <v>#VALUE!</v>
      </c>
      <c r="H26" s="17" t="e">
        <f t="shared" si="0"/>
        <v>#VALUE!</v>
      </c>
      <c r="I26" s="17" t="e">
        <f>IF(新様式97_看護職員処遇改善評価料・入院ベースアップ評価料!$M$117=B26,"",IF(H26&lt;=0,"該当",""))</f>
        <v>#VALUE!</v>
      </c>
      <c r="J26" s="17" t="e">
        <f>IF(AND(A26&lt;=#REF!,#REF!&lt;'リスト（入院R9）'!B26),"該当","")</f>
        <v>#REF!</v>
      </c>
      <c r="K26" s="17" t="s">
        <v>412</v>
      </c>
    </row>
    <row r="27" spans="1:11">
      <c r="A27" s="17">
        <v>23.5</v>
      </c>
      <c r="B27" s="17">
        <v>24.5</v>
      </c>
      <c r="C27" s="17" t="s">
        <v>413</v>
      </c>
      <c r="D27" s="17">
        <v>24</v>
      </c>
      <c r="F27" s="161" t="e">
        <f>新様式97_看護職員処遇改善評価料・入院ベースアップ評価料!$M$117-A27</f>
        <v>#VALUE!</v>
      </c>
      <c r="G27" s="161" t="e">
        <f>新様式97_看護職員処遇改善評価料・入院ベースアップ評価料!$M$117-B27</f>
        <v>#VALUE!</v>
      </c>
      <c r="H27" s="17" t="e">
        <f t="shared" si="0"/>
        <v>#VALUE!</v>
      </c>
      <c r="I27" s="17" t="e">
        <f>IF(新様式97_看護職員処遇改善評価料・入院ベースアップ評価料!$M$117=B27,"",IF(H27&lt;=0,"該当",""))</f>
        <v>#VALUE!</v>
      </c>
      <c r="J27" s="17" t="e">
        <f>IF(AND(A27&lt;=#REF!,#REF!&lt;'リスト（入院R9）'!B27),"該当","")</f>
        <v>#REF!</v>
      </c>
      <c r="K27" s="17" t="s">
        <v>413</v>
      </c>
    </row>
    <row r="28" spans="1:11">
      <c r="A28" s="17">
        <v>24.5</v>
      </c>
      <c r="B28" s="17">
        <v>25.5</v>
      </c>
      <c r="C28" s="17" t="s">
        <v>414</v>
      </c>
      <c r="D28" s="17">
        <v>25</v>
      </c>
      <c r="F28" s="161" t="e">
        <f>新様式97_看護職員処遇改善評価料・入院ベースアップ評価料!$M$117-A28</f>
        <v>#VALUE!</v>
      </c>
      <c r="G28" s="161" t="e">
        <f>新様式97_看護職員処遇改善評価料・入院ベースアップ評価料!$M$117-B28</f>
        <v>#VALUE!</v>
      </c>
      <c r="H28" s="17" t="e">
        <f t="shared" si="0"/>
        <v>#VALUE!</v>
      </c>
      <c r="I28" s="17" t="e">
        <f>IF(新様式97_看護職員処遇改善評価料・入院ベースアップ評価料!$M$117=B28,"",IF(H28&lt;=0,"該当",""))</f>
        <v>#VALUE!</v>
      </c>
      <c r="J28" s="17" t="e">
        <f>IF(AND(A28&lt;=#REF!,#REF!&lt;'リスト（入院R9）'!B28),"該当","")</f>
        <v>#REF!</v>
      </c>
      <c r="K28" s="17" t="s">
        <v>414</v>
      </c>
    </row>
    <row r="29" spans="1:11">
      <c r="A29" s="17">
        <v>25.5</v>
      </c>
      <c r="B29" s="17">
        <v>26.5</v>
      </c>
      <c r="C29" s="17" t="s">
        <v>415</v>
      </c>
      <c r="D29" s="17">
        <v>26</v>
      </c>
      <c r="F29" s="161" t="e">
        <f>新様式97_看護職員処遇改善評価料・入院ベースアップ評価料!$M$117-A29</f>
        <v>#VALUE!</v>
      </c>
      <c r="G29" s="161" t="e">
        <f>新様式97_看護職員処遇改善評価料・入院ベースアップ評価料!$M$117-B29</f>
        <v>#VALUE!</v>
      </c>
      <c r="H29" s="17" t="e">
        <f t="shared" si="0"/>
        <v>#VALUE!</v>
      </c>
      <c r="I29" s="17" t="e">
        <f>IF(新様式97_看護職員処遇改善評価料・入院ベースアップ評価料!$M$117=B29,"",IF(H29&lt;=0,"該当",""))</f>
        <v>#VALUE!</v>
      </c>
      <c r="J29" s="17" t="e">
        <f>IF(AND(A29&lt;=#REF!,#REF!&lt;'リスト（入院R9）'!B29),"該当","")</f>
        <v>#REF!</v>
      </c>
      <c r="K29" s="17" t="s">
        <v>415</v>
      </c>
    </row>
    <row r="30" spans="1:11">
      <c r="A30" s="17">
        <v>26.5</v>
      </c>
      <c r="B30" s="17">
        <v>27.5</v>
      </c>
      <c r="C30" s="17" t="s">
        <v>416</v>
      </c>
      <c r="D30" s="17">
        <v>27</v>
      </c>
      <c r="F30" s="161" t="e">
        <f>新様式97_看護職員処遇改善評価料・入院ベースアップ評価料!$M$117-A30</f>
        <v>#VALUE!</v>
      </c>
      <c r="G30" s="161" t="e">
        <f>新様式97_看護職員処遇改善評価料・入院ベースアップ評価料!$M$117-B30</f>
        <v>#VALUE!</v>
      </c>
      <c r="H30" s="17" t="e">
        <f t="shared" si="0"/>
        <v>#VALUE!</v>
      </c>
      <c r="I30" s="17" t="e">
        <f>IF(新様式97_看護職員処遇改善評価料・入院ベースアップ評価料!$M$117=B30,"",IF(H30&lt;=0,"該当",""))</f>
        <v>#VALUE!</v>
      </c>
      <c r="J30" s="17" t="e">
        <f>IF(AND(A30&lt;=#REF!,#REF!&lt;'リスト（入院R9）'!B30),"該当","")</f>
        <v>#REF!</v>
      </c>
      <c r="K30" s="17" t="s">
        <v>416</v>
      </c>
    </row>
    <row r="31" spans="1:11">
      <c r="A31" s="17">
        <v>27.5</v>
      </c>
      <c r="B31" s="17">
        <v>28.5</v>
      </c>
      <c r="C31" s="17" t="s">
        <v>417</v>
      </c>
      <c r="D31" s="17">
        <v>28</v>
      </c>
      <c r="F31" s="161" t="e">
        <f>新様式97_看護職員処遇改善評価料・入院ベースアップ評価料!$M$117-A31</f>
        <v>#VALUE!</v>
      </c>
      <c r="G31" s="161" t="e">
        <f>新様式97_看護職員処遇改善評価料・入院ベースアップ評価料!$M$117-B31</f>
        <v>#VALUE!</v>
      </c>
      <c r="H31" s="17" t="e">
        <f t="shared" si="0"/>
        <v>#VALUE!</v>
      </c>
      <c r="I31" s="17" t="e">
        <f>IF(新様式97_看護職員処遇改善評価料・入院ベースアップ評価料!$M$117=B31,"",IF(H31&lt;=0,"該当",""))</f>
        <v>#VALUE!</v>
      </c>
      <c r="J31" s="17" t="e">
        <f>IF(AND(A31&lt;=#REF!,#REF!&lt;'リスト（入院R9）'!B31),"該当","")</f>
        <v>#REF!</v>
      </c>
      <c r="K31" s="17" t="s">
        <v>417</v>
      </c>
    </row>
    <row r="32" spans="1:11">
      <c r="A32" s="17">
        <v>28.5</v>
      </c>
      <c r="B32" s="17">
        <v>29.5</v>
      </c>
      <c r="C32" s="17" t="s">
        <v>418</v>
      </c>
      <c r="D32" s="17">
        <v>29</v>
      </c>
      <c r="F32" s="161" t="e">
        <f>新様式97_看護職員処遇改善評価料・入院ベースアップ評価料!$M$117-A32</f>
        <v>#VALUE!</v>
      </c>
      <c r="G32" s="161" t="e">
        <f>新様式97_看護職員処遇改善評価料・入院ベースアップ評価料!$M$117-B32</f>
        <v>#VALUE!</v>
      </c>
      <c r="H32" s="17" t="e">
        <f t="shared" si="0"/>
        <v>#VALUE!</v>
      </c>
      <c r="I32" s="17" t="e">
        <f>IF(新様式97_看護職員処遇改善評価料・入院ベースアップ評価料!$M$117=B32,"",IF(H32&lt;=0,"該当",""))</f>
        <v>#VALUE!</v>
      </c>
      <c r="J32" s="17" t="e">
        <f>IF(AND(A32&lt;=#REF!,#REF!&lt;'リスト（入院R9）'!B32),"該当","")</f>
        <v>#REF!</v>
      </c>
      <c r="K32" s="17" t="s">
        <v>418</v>
      </c>
    </row>
    <row r="33" spans="1:11">
      <c r="A33" s="17">
        <v>29.5</v>
      </c>
      <c r="B33" s="17">
        <v>30.5</v>
      </c>
      <c r="C33" s="17" t="s">
        <v>419</v>
      </c>
      <c r="D33" s="17">
        <v>30</v>
      </c>
      <c r="F33" s="161" t="e">
        <f>新様式97_看護職員処遇改善評価料・入院ベースアップ評価料!$M$117-A33</f>
        <v>#VALUE!</v>
      </c>
      <c r="G33" s="161" t="e">
        <f>新様式97_看護職員処遇改善評価料・入院ベースアップ評価料!$M$117-B33</f>
        <v>#VALUE!</v>
      </c>
      <c r="H33" s="17" t="e">
        <f t="shared" si="0"/>
        <v>#VALUE!</v>
      </c>
      <c r="I33" s="17" t="e">
        <f>IF(新様式97_看護職員処遇改善評価料・入院ベースアップ評価料!$M$117=B33,"",IF(H33&lt;=0,"該当",""))</f>
        <v>#VALUE!</v>
      </c>
      <c r="J33" s="17" t="e">
        <f>IF(AND(A33&lt;=#REF!,#REF!&lt;'リスト（入院R9）'!B33),"該当","")</f>
        <v>#REF!</v>
      </c>
      <c r="K33" s="17" t="s">
        <v>419</v>
      </c>
    </row>
    <row r="34" spans="1:11">
      <c r="A34" s="17">
        <v>30.5</v>
      </c>
      <c r="B34" s="17">
        <v>31.5</v>
      </c>
      <c r="C34" s="17" t="s">
        <v>420</v>
      </c>
      <c r="D34" s="17">
        <v>31</v>
      </c>
      <c r="F34" s="161" t="e">
        <f>新様式97_看護職員処遇改善評価料・入院ベースアップ評価料!$M$117-A34</f>
        <v>#VALUE!</v>
      </c>
      <c r="G34" s="161" t="e">
        <f>新様式97_看護職員処遇改善評価料・入院ベースアップ評価料!$M$117-B34</f>
        <v>#VALUE!</v>
      </c>
      <c r="H34" s="17" t="e">
        <f t="shared" si="0"/>
        <v>#VALUE!</v>
      </c>
      <c r="I34" s="17" t="e">
        <f>IF(新様式97_看護職員処遇改善評価料・入院ベースアップ評価料!$M$117=B34,"",IF(H34&lt;=0,"該当",""))</f>
        <v>#VALUE!</v>
      </c>
      <c r="J34" s="17" t="e">
        <f>IF(AND(A34&lt;=#REF!,#REF!&lt;'リスト（入院R9）'!B34),"該当","")</f>
        <v>#REF!</v>
      </c>
      <c r="K34" s="17" t="s">
        <v>420</v>
      </c>
    </row>
    <row r="35" spans="1:11">
      <c r="A35" s="17">
        <v>31.5</v>
      </c>
      <c r="B35" s="17">
        <v>32.5</v>
      </c>
      <c r="C35" s="17" t="s">
        <v>421</v>
      </c>
      <c r="D35" s="17">
        <v>32</v>
      </c>
      <c r="F35" s="161" t="e">
        <f>新様式97_看護職員処遇改善評価料・入院ベースアップ評価料!$M$117-A35</f>
        <v>#VALUE!</v>
      </c>
      <c r="G35" s="161" t="e">
        <f>新様式97_看護職員処遇改善評価料・入院ベースアップ評価料!$M$117-B35</f>
        <v>#VALUE!</v>
      </c>
      <c r="H35" s="17" t="e">
        <f t="shared" si="0"/>
        <v>#VALUE!</v>
      </c>
      <c r="I35" s="17" t="e">
        <f>IF(新様式97_看護職員処遇改善評価料・入院ベースアップ評価料!$M$117=B35,"",IF(H35&lt;=0,"該当",""))</f>
        <v>#VALUE!</v>
      </c>
      <c r="J35" s="17" t="e">
        <f>IF(AND(A35&lt;=#REF!,#REF!&lt;'リスト（入院R9）'!B35),"該当","")</f>
        <v>#REF!</v>
      </c>
      <c r="K35" s="17" t="s">
        <v>421</v>
      </c>
    </row>
    <row r="36" spans="1:11">
      <c r="A36" s="17">
        <v>32.5</v>
      </c>
      <c r="B36" s="17">
        <v>33.5</v>
      </c>
      <c r="C36" s="17" t="s">
        <v>422</v>
      </c>
      <c r="D36" s="17">
        <v>33</v>
      </c>
      <c r="F36" s="161" t="e">
        <f>新様式97_看護職員処遇改善評価料・入院ベースアップ評価料!$M$117-A36</f>
        <v>#VALUE!</v>
      </c>
      <c r="G36" s="161" t="e">
        <f>新様式97_看護職員処遇改善評価料・入院ベースアップ評価料!$M$117-B36</f>
        <v>#VALUE!</v>
      </c>
      <c r="H36" s="17" t="e">
        <f t="shared" si="0"/>
        <v>#VALUE!</v>
      </c>
      <c r="I36" s="17" t="e">
        <f>IF(新様式97_看護職員処遇改善評価料・入院ベースアップ評価料!$M$117=B36,"",IF(H36&lt;=0,"該当",""))</f>
        <v>#VALUE!</v>
      </c>
      <c r="J36" s="17" t="e">
        <f>IF(AND(A36&lt;=#REF!,#REF!&lt;'リスト（入院R9）'!B36),"該当","")</f>
        <v>#REF!</v>
      </c>
      <c r="K36" s="17" t="s">
        <v>422</v>
      </c>
    </row>
    <row r="37" spans="1:11">
      <c r="A37" s="17">
        <v>33.5</v>
      </c>
      <c r="B37" s="17">
        <v>34.5</v>
      </c>
      <c r="C37" s="17" t="s">
        <v>423</v>
      </c>
      <c r="D37" s="17">
        <v>34</v>
      </c>
      <c r="F37" s="161" t="e">
        <f>新様式97_看護職員処遇改善評価料・入院ベースアップ評価料!$M$117-A37</f>
        <v>#VALUE!</v>
      </c>
      <c r="G37" s="161" t="e">
        <f>新様式97_看護職員処遇改善評価料・入院ベースアップ評価料!$M$117-B37</f>
        <v>#VALUE!</v>
      </c>
      <c r="H37" s="17" t="e">
        <f t="shared" si="0"/>
        <v>#VALUE!</v>
      </c>
      <c r="I37" s="17" t="e">
        <f>IF(新様式97_看護職員処遇改善評価料・入院ベースアップ評価料!$M$117=B37,"",IF(H37&lt;=0,"該当",""))</f>
        <v>#VALUE!</v>
      </c>
      <c r="J37" s="17" t="e">
        <f>IF(AND(A37&lt;=#REF!,#REF!&lt;'リスト（入院R9）'!B37),"該当","")</f>
        <v>#REF!</v>
      </c>
      <c r="K37" s="17" t="s">
        <v>423</v>
      </c>
    </row>
    <row r="38" spans="1:11">
      <c r="A38" s="17">
        <v>34.5</v>
      </c>
      <c r="B38" s="17">
        <v>35.5</v>
      </c>
      <c r="C38" s="17" t="s">
        <v>424</v>
      </c>
      <c r="D38" s="17">
        <v>35</v>
      </c>
      <c r="F38" s="161" t="e">
        <f>新様式97_看護職員処遇改善評価料・入院ベースアップ評価料!$M$117-A38</f>
        <v>#VALUE!</v>
      </c>
      <c r="G38" s="161" t="e">
        <f>新様式97_看護職員処遇改善評価料・入院ベースアップ評価料!$M$117-B38</f>
        <v>#VALUE!</v>
      </c>
      <c r="H38" s="17" t="e">
        <f t="shared" si="0"/>
        <v>#VALUE!</v>
      </c>
      <c r="I38" s="17" t="e">
        <f>IF(新様式97_看護職員処遇改善評価料・入院ベースアップ評価料!$M$117=B38,"",IF(H38&lt;=0,"該当",""))</f>
        <v>#VALUE!</v>
      </c>
      <c r="J38" s="17" t="e">
        <f>IF(AND(A38&lt;=#REF!,#REF!&lt;'リスト（入院R9）'!B38),"該当","")</f>
        <v>#REF!</v>
      </c>
      <c r="K38" s="17" t="s">
        <v>424</v>
      </c>
    </row>
    <row r="39" spans="1:11">
      <c r="A39" s="17">
        <v>35.5</v>
      </c>
      <c r="B39" s="17">
        <v>36.5</v>
      </c>
      <c r="C39" s="17" t="s">
        <v>425</v>
      </c>
      <c r="D39" s="17">
        <v>36</v>
      </c>
      <c r="F39" s="161" t="e">
        <f>新様式97_看護職員処遇改善評価料・入院ベースアップ評価料!$M$117-A39</f>
        <v>#VALUE!</v>
      </c>
      <c r="G39" s="161" t="e">
        <f>新様式97_看護職員処遇改善評価料・入院ベースアップ評価料!$M$117-B39</f>
        <v>#VALUE!</v>
      </c>
      <c r="H39" s="17" t="e">
        <f t="shared" si="0"/>
        <v>#VALUE!</v>
      </c>
      <c r="I39" s="17" t="e">
        <f>IF(新様式97_看護職員処遇改善評価料・入院ベースアップ評価料!$M$117=B39,"",IF(H39&lt;=0,"該当",""))</f>
        <v>#VALUE!</v>
      </c>
      <c r="J39" s="17" t="e">
        <f>IF(AND(A39&lt;=#REF!,#REF!&lt;'リスト（入院R9）'!B39),"該当","")</f>
        <v>#REF!</v>
      </c>
      <c r="K39" s="17" t="s">
        <v>425</v>
      </c>
    </row>
    <row r="40" spans="1:11">
      <c r="A40" s="17">
        <v>36.5</v>
      </c>
      <c r="B40" s="17">
        <v>37.5</v>
      </c>
      <c r="C40" s="17" t="s">
        <v>426</v>
      </c>
      <c r="D40" s="17">
        <v>37</v>
      </c>
      <c r="F40" s="161" t="e">
        <f>新様式97_看護職員処遇改善評価料・入院ベースアップ評価料!$M$117-A40</f>
        <v>#VALUE!</v>
      </c>
      <c r="G40" s="161" t="e">
        <f>新様式97_看護職員処遇改善評価料・入院ベースアップ評価料!$M$117-B40</f>
        <v>#VALUE!</v>
      </c>
      <c r="H40" s="17" t="e">
        <f t="shared" si="0"/>
        <v>#VALUE!</v>
      </c>
      <c r="I40" s="17" t="e">
        <f>IF(新様式97_看護職員処遇改善評価料・入院ベースアップ評価料!$M$117=B40,"",IF(H40&lt;=0,"該当",""))</f>
        <v>#VALUE!</v>
      </c>
      <c r="J40" s="17" t="e">
        <f>IF(AND(A40&lt;=#REF!,#REF!&lt;'リスト（入院R9）'!B40),"該当","")</f>
        <v>#REF!</v>
      </c>
      <c r="K40" s="17" t="s">
        <v>426</v>
      </c>
    </row>
    <row r="41" spans="1:11">
      <c r="A41" s="17">
        <v>37.5</v>
      </c>
      <c r="B41" s="17">
        <v>38.5</v>
      </c>
      <c r="C41" s="17" t="s">
        <v>427</v>
      </c>
      <c r="D41" s="17">
        <v>38</v>
      </c>
      <c r="F41" s="161" t="e">
        <f>新様式97_看護職員処遇改善評価料・入院ベースアップ評価料!$M$117-A41</f>
        <v>#VALUE!</v>
      </c>
      <c r="G41" s="161" t="e">
        <f>新様式97_看護職員処遇改善評価料・入院ベースアップ評価料!$M$117-B41</f>
        <v>#VALUE!</v>
      </c>
      <c r="H41" s="17" t="e">
        <f t="shared" si="0"/>
        <v>#VALUE!</v>
      </c>
      <c r="I41" s="17" t="e">
        <f>IF(新様式97_看護職員処遇改善評価料・入院ベースアップ評価料!$M$117=B41,"",IF(H41&lt;=0,"該当",""))</f>
        <v>#VALUE!</v>
      </c>
      <c r="J41" s="17" t="e">
        <f>IF(AND(A41&lt;=#REF!,#REF!&lt;'リスト（入院R9）'!B41),"該当","")</f>
        <v>#REF!</v>
      </c>
      <c r="K41" s="17" t="s">
        <v>427</v>
      </c>
    </row>
    <row r="42" spans="1:11">
      <c r="A42" s="17">
        <v>38.5</v>
      </c>
      <c r="B42" s="17">
        <v>39.5</v>
      </c>
      <c r="C42" s="17" t="s">
        <v>428</v>
      </c>
      <c r="D42" s="17">
        <v>39</v>
      </c>
      <c r="F42" s="161" t="e">
        <f>新様式97_看護職員処遇改善評価料・入院ベースアップ評価料!$M$117-A42</f>
        <v>#VALUE!</v>
      </c>
      <c r="G42" s="161" t="e">
        <f>新様式97_看護職員処遇改善評価料・入院ベースアップ評価料!$M$117-B42</f>
        <v>#VALUE!</v>
      </c>
      <c r="H42" s="17" t="e">
        <f t="shared" si="0"/>
        <v>#VALUE!</v>
      </c>
      <c r="I42" s="17" t="e">
        <f>IF(新様式97_看護職員処遇改善評価料・入院ベースアップ評価料!$M$117=B42,"",IF(H42&lt;=0,"該当",""))</f>
        <v>#VALUE!</v>
      </c>
      <c r="J42" s="17" t="e">
        <f>IF(AND(A42&lt;=#REF!,#REF!&lt;'リスト（入院R9）'!B42),"該当","")</f>
        <v>#REF!</v>
      </c>
      <c r="K42" s="17" t="s">
        <v>428</v>
      </c>
    </row>
    <row r="43" spans="1:11">
      <c r="A43" s="17">
        <v>39.5</v>
      </c>
      <c r="B43" s="17">
        <v>40.5</v>
      </c>
      <c r="C43" s="17" t="s">
        <v>429</v>
      </c>
      <c r="D43" s="17">
        <v>40</v>
      </c>
      <c r="F43" s="161" t="e">
        <f>新様式97_看護職員処遇改善評価料・入院ベースアップ評価料!$M$117-A43</f>
        <v>#VALUE!</v>
      </c>
      <c r="G43" s="161" t="e">
        <f>新様式97_看護職員処遇改善評価料・入院ベースアップ評価料!$M$117-B43</f>
        <v>#VALUE!</v>
      </c>
      <c r="H43" s="17" t="e">
        <f t="shared" si="0"/>
        <v>#VALUE!</v>
      </c>
      <c r="I43" s="17" t="e">
        <f>IF(新様式97_看護職員処遇改善評価料・入院ベースアップ評価料!$M$117=B43,"",IF(H43&lt;=0,"該当",""))</f>
        <v>#VALUE!</v>
      </c>
      <c r="J43" s="17" t="e">
        <f>IF(AND(A43&lt;=#REF!,#REF!&lt;'リスト（入院R9）'!B43),"該当","")</f>
        <v>#REF!</v>
      </c>
      <c r="K43" s="17" t="s">
        <v>429</v>
      </c>
    </row>
    <row r="44" spans="1:11">
      <c r="A44" s="17">
        <v>40.5</v>
      </c>
      <c r="B44" s="17">
        <v>41.5</v>
      </c>
      <c r="C44" s="17" t="s">
        <v>430</v>
      </c>
      <c r="D44" s="17">
        <v>41</v>
      </c>
      <c r="F44" s="161" t="e">
        <f>新様式97_看護職員処遇改善評価料・入院ベースアップ評価料!$M$117-A44</f>
        <v>#VALUE!</v>
      </c>
      <c r="G44" s="161" t="e">
        <f>新様式97_看護職員処遇改善評価料・入院ベースアップ評価料!$M$117-B44</f>
        <v>#VALUE!</v>
      </c>
      <c r="H44" s="17" t="e">
        <f t="shared" si="0"/>
        <v>#VALUE!</v>
      </c>
      <c r="I44" s="17" t="e">
        <f>IF(新様式97_看護職員処遇改善評価料・入院ベースアップ評価料!$M$117=B44,"",IF(H44&lt;=0,"該当",""))</f>
        <v>#VALUE!</v>
      </c>
      <c r="J44" s="17" t="e">
        <f>IF(AND(A44&lt;=#REF!,#REF!&lt;'リスト（入院R9）'!B44),"該当","")</f>
        <v>#REF!</v>
      </c>
      <c r="K44" s="17" t="s">
        <v>430</v>
      </c>
    </row>
    <row r="45" spans="1:11">
      <c r="A45" s="17">
        <v>41.5</v>
      </c>
      <c r="B45" s="17">
        <v>42.5</v>
      </c>
      <c r="C45" s="17" t="s">
        <v>431</v>
      </c>
      <c r="D45" s="17">
        <v>42</v>
      </c>
      <c r="F45" s="161" t="e">
        <f>新様式97_看護職員処遇改善評価料・入院ベースアップ評価料!$M$117-A45</f>
        <v>#VALUE!</v>
      </c>
      <c r="G45" s="161" t="e">
        <f>新様式97_看護職員処遇改善評価料・入院ベースアップ評価料!$M$117-B45</f>
        <v>#VALUE!</v>
      </c>
      <c r="H45" s="17" t="e">
        <f t="shared" si="0"/>
        <v>#VALUE!</v>
      </c>
      <c r="I45" s="17" t="e">
        <f>IF(新様式97_看護職員処遇改善評価料・入院ベースアップ評価料!$M$117=B45,"",IF(H45&lt;=0,"該当",""))</f>
        <v>#VALUE!</v>
      </c>
      <c r="J45" s="17" t="e">
        <f>IF(AND(A45&lt;=#REF!,#REF!&lt;'リスト（入院R9）'!B45),"該当","")</f>
        <v>#REF!</v>
      </c>
      <c r="K45" s="17" t="s">
        <v>431</v>
      </c>
    </row>
    <row r="46" spans="1:11">
      <c r="A46" s="17">
        <v>42.5</v>
      </c>
      <c r="B46" s="17">
        <v>43.5</v>
      </c>
      <c r="C46" s="17" t="s">
        <v>432</v>
      </c>
      <c r="D46" s="17">
        <v>43</v>
      </c>
      <c r="F46" s="161" t="e">
        <f>新様式97_看護職員処遇改善評価料・入院ベースアップ評価料!$M$117-A46</f>
        <v>#VALUE!</v>
      </c>
      <c r="G46" s="161" t="e">
        <f>新様式97_看護職員処遇改善評価料・入院ベースアップ評価料!$M$117-B46</f>
        <v>#VALUE!</v>
      </c>
      <c r="H46" s="17" t="e">
        <f t="shared" si="0"/>
        <v>#VALUE!</v>
      </c>
      <c r="I46" s="17" t="e">
        <f>IF(新様式97_看護職員処遇改善評価料・入院ベースアップ評価料!$M$117=B46,"",IF(H46&lt;=0,"該当",""))</f>
        <v>#VALUE!</v>
      </c>
      <c r="J46" s="17" t="e">
        <f>IF(AND(A46&lt;=#REF!,#REF!&lt;'リスト（入院R9）'!B46),"該当","")</f>
        <v>#REF!</v>
      </c>
      <c r="K46" s="17" t="s">
        <v>432</v>
      </c>
    </row>
    <row r="47" spans="1:11">
      <c r="A47" s="17">
        <v>43.5</v>
      </c>
      <c r="B47" s="17">
        <v>44.5</v>
      </c>
      <c r="C47" s="17" t="s">
        <v>433</v>
      </c>
      <c r="D47" s="17">
        <v>44</v>
      </c>
      <c r="F47" s="161" t="e">
        <f>新様式97_看護職員処遇改善評価料・入院ベースアップ評価料!$M$117-A47</f>
        <v>#VALUE!</v>
      </c>
      <c r="G47" s="161" t="e">
        <f>新様式97_看護職員処遇改善評価料・入院ベースアップ評価料!$M$117-B47</f>
        <v>#VALUE!</v>
      </c>
      <c r="H47" s="17" t="e">
        <f t="shared" si="0"/>
        <v>#VALUE!</v>
      </c>
      <c r="I47" s="17" t="e">
        <f>IF(新様式97_看護職員処遇改善評価料・入院ベースアップ評価料!$M$117=B47,"",IF(H47&lt;=0,"該当",""))</f>
        <v>#VALUE!</v>
      </c>
      <c r="J47" s="17" t="e">
        <f>IF(AND(A47&lt;=#REF!,#REF!&lt;'リスト（入院R9）'!B47),"該当","")</f>
        <v>#REF!</v>
      </c>
      <c r="K47" s="17" t="s">
        <v>433</v>
      </c>
    </row>
    <row r="48" spans="1:11">
      <c r="A48" s="17">
        <v>44.5</v>
      </c>
      <c r="B48" s="17">
        <v>45.5</v>
      </c>
      <c r="C48" s="17" t="s">
        <v>434</v>
      </c>
      <c r="D48" s="17">
        <v>45</v>
      </c>
      <c r="F48" s="161" t="e">
        <f>新様式97_看護職員処遇改善評価料・入院ベースアップ評価料!$M$117-A48</f>
        <v>#VALUE!</v>
      </c>
      <c r="G48" s="161" t="e">
        <f>新様式97_看護職員処遇改善評価料・入院ベースアップ評価料!$M$117-B48</f>
        <v>#VALUE!</v>
      </c>
      <c r="H48" s="17" t="e">
        <f t="shared" si="0"/>
        <v>#VALUE!</v>
      </c>
      <c r="I48" s="17" t="e">
        <f>IF(新様式97_看護職員処遇改善評価料・入院ベースアップ評価料!$M$117=B48,"",IF(H48&lt;=0,"該当",""))</f>
        <v>#VALUE!</v>
      </c>
      <c r="J48" s="17" t="e">
        <f>IF(AND(A48&lt;=#REF!,#REF!&lt;'リスト（入院R9）'!B48),"該当","")</f>
        <v>#REF!</v>
      </c>
      <c r="K48" s="17" t="s">
        <v>434</v>
      </c>
    </row>
    <row r="49" spans="1:11">
      <c r="A49" s="17">
        <v>45.5</v>
      </c>
      <c r="B49" s="17">
        <v>46.5</v>
      </c>
      <c r="C49" s="17" t="s">
        <v>435</v>
      </c>
      <c r="D49" s="17">
        <v>46</v>
      </c>
      <c r="F49" s="161" t="e">
        <f>新様式97_看護職員処遇改善評価料・入院ベースアップ評価料!$M$117-A49</f>
        <v>#VALUE!</v>
      </c>
      <c r="G49" s="161" t="e">
        <f>新様式97_看護職員処遇改善評価料・入院ベースアップ評価料!$M$117-B49</f>
        <v>#VALUE!</v>
      </c>
      <c r="H49" s="17" t="e">
        <f t="shared" si="0"/>
        <v>#VALUE!</v>
      </c>
      <c r="I49" s="17" t="e">
        <f>IF(新様式97_看護職員処遇改善評価料・入院ベースアップ評価料!$M$117=B49,"",IF(H49&lt;=0,"該当",""))</f>
        <v>#VALUE!</v>
      </c>
      <c r="J49" s="17" t="e">
        <f>IF(AND(A49&lt;=#REF!,#REF!&lt;'リスト（入院R9）'!B49),"該当","")</f>
        <v>#REF!</v>
      </c>
      <c r="K49" s="17" t="s">
        <v>435</v>
      </c>
    </row>
    <row r="50" spans="1:11">
      <c r="A50" s="17">
        <v>46.5</v>
      </c>
      <c r="B50" s="17">
        <v>47.5</v>
      </c>
      <c r="C50" s="17" t="s">
        <v>436</v>
      </c>
      <c r="D50" s="17">
        <v>47</v>
      </c>
      <c r="F50" s="161" t="e">
        <f>新様式97_看護職員処遇改善評価料・入院ベースアップ評価料!$M$117-A50</f>
        <v>#VALUE!</v>
      </c>
      <c r="G50" s="161" t="e">
        <f>新様式97_看護職員処遇改善評価料・入院ベースアップ評価料!$M$117-B50</f>
        <v>#VALUE!</v>
      </c>
      <c r="H50" s="17" t="e">
        <f t="shared" si="0"/>
        <v>#VALUE!</v>
      </c>
      <c r="I50" s="17" t="e">
        <f>IF(新様式97_看護職員処遇改善評価料・入院ベースアップ評価料!$M$117=B50,"",IF(H50&lt;=0,"該当",""))</f>
        <v>#VALUE!</v>
      </c>
      <c r="J50" s="17" t="e">
        <f>IF(AND(A50&lt;=#REF!,#REF!&lt;'リスト（入院R9）'!B50),"該当","")</f>
        <v>#REF!</v>
      </c>
      <c r="K50" s="17" t="s">
        <v>436</v>
      </c>
    </row>
    <row r="51" spans="1:11">
      <c r="A51" s="17">
        <v>47.5</v>
      </c>
      <c r="B51" s="17">
        <v>48.5</v>
      </c>
      <c r="C51" s="17" t="s">
        <v>437</v>
      </c>
      <c r="D51" s="17">
        <v>48</v>
      </c>
      <c r="F51" s="161" t="e">
        <f>新様式97_看護職員処遇改善評価料・入院ベースアップ評価料!$M$117-A51</f>
        <v>#VALUE!</v>
      </c>
      <c r="G51" s="161" t="e">
        <f>新様式97_看護職員処遇改善評価料・入院ベースアップ評価料!$M$117-B51</f>
        <v>#VALUE!</v>
      </c>
      <c r="H51" s="17" t="e">
        <f t="shared" si="0"/>
        <v>#VALUE!</v>
      </c>
      <c r="I51" s="17" t="e">
        <f>IF(新様式97_看護職員処遇改善評価料・入院ベースアップ評価料!$M$117=B51,"",IF(H51&lt;=0,"該当",""))</f>
        <v>#VALUE!</v>
      </c>
      <c r="J51" s="17" t="e">
        <f>IF(AND(A51&lt;=#REF!,#REF!&lt;'リスト（入院R9）'!B51),"該当","")</f>
        <v>#REF!</v>
      </c>
      <c r="K51" s="17" t="s">
        <v>437</v>
      </c>
    </row>
    <row r="52" spans="1:11">
      <c r="A52" s="17">
        <v>48.5</v>
      </c>
      <c r="B52" s="17">
        <v>49.5</v>
      </c>
      <c r="C52" s="17" t="s">
        <v>438</v>
      </c>
      <c r="D52" s="17">
        <v>49</v>
      </c>
      <c r="F52" s="161" t="e">
        <f>新様式97_看護職員処遇改善評価料・入院ベースアップ評価料!$M$117-A52</f>
        <v>#VALUE!</v>
      </c>
      <c r="G52" s="161" t="e">
        <f>新様式97_看護職員処遇改善評価料・入院ベースアップ評価料!$M$117-B52</f>
        <v>#VALUE!</v>
      </c>
      <c r="H52" s="17" t="e">
        <f t="shared" si="0"/>
        <v>#VALUE!</v>
      </c>
      <c r="I52" s="17" t="e">
        <f>IF(新様式97_看護職員処遇改善評価料・入院ベースアップ評価料!$M$117=B52,"",IF(H52&lt;=0,"該当",""))</f>
        <v>#VALUE!</v>
      </c>
      <c r="J52" s="17" t="e">
        <f>IF(AND(A52&lt;=#REF!,#REF!&lt;'リスト（入院R9）'!B52),"該当","")</f>
        <v>#REF!</v>
      </c>
      <c r="K52" s="17" t="s">
        <v>438</v>
      </c>
    </row>
    <row r="53" spans="1:11">
      <c r="A53" s="17">
        <v>49.5</v>
      </c>
      <c r="B53" s="17">
        <v>50.5</v>
      </c>
      <c r="C53" s="17" t="s">
        <v>439</v>
      </c>
      <c r="D53" s="17">
        <v>50</v>
      </c>
      <c r="F53" s="161" t="e">
        <f>新様式97_看護職員処遇改善評価料・入院ベースアップ評価料!$M$117-A53</f>
        <v>#VALUE!</v>
      </c>
      <c r="G53" s="161" t="e">
        <f>新様式97_看護職員処遇改善評価料・入院ベースアップ評価料!$M$117-B53</f>
        <v>#VALUE!</v>
      </c>
      <c r="H53" s="17" t="e">
        <f t="shared" si="0"/>
        <v>#VALUE!</v>
      </c>
      <c r="I53" s="17" t="e">
        <f>IF(新様式97_看護職員処遇改善評価料・入院ベースアップ評価料!$M$117=B53,"",IF(H53&lt;=0,"該当",""))</f>
        <v>#VALUE!</v>
      </c>
      <c r="J53" s="17" t="e">
        <f>IF(AND(A53&lt;=#REF!,#REF!&lt;'リスト（入院R9）'!B53),"該当","")</f>
        <v>#REF!</v>
      </c>
      <c r="K53" s="17" t="s">
        <v>439</v>
      </c>
    </row>
    <row r="54" spans="1:11">
      <c r="A54" s="17">
        <v>50.5</v>
      </c>
      <c r="B54" s="17">
        <v>51.5</v>
      </c>
      <c r="C54" s="17" t="s">
        <v>440</v>
      </c>
      <c r="D54" s="17">
        <v>51</v>
      </c>
      <c r="F54" s="161" t="e">
        <f>新様式97_看護職員処遇改善評価料・入院ベースアップ評価料!$M$117-A54</f>
        <v>#VALUE!</v>
      </c>
      <c r="G54" s="161" t="e">
        <f>新様式97_看護職員処遇改善評価料・入院ベースアップ評価料!$M$117-B54</f>
        <v>#VALUE!</v>
      </c>
      <c r="H54" s="17" t="e">
        <f t="shared" si="0"/>
        <v>#VALUE!</v>
      </c>
      <c r="I54" s="17" t="e">
        <f>IF(新様式97_看護職員処遇改善評価料・入院ベースアップ評価料!$M$117=B54,"",IF(H54&lt;=0,"該当",""))</f>
        <v>#VALUE!</v>
      </c>
      <c r="J54" s="17" t="e">
        <f>IF(AND(A54&lt;=#REF!,#REF!&lt;'リスト（入院R9）'!B54),"該当","")</f>
        <v>#REF!</v>
      </c>
      <c r="K54" s="17" t="s">
        <v>440</v>
      </c>
    </row>
    <row r="55" spans="1:11">
      <c r="A55" s="17">
        <v>51.5</v>
      </c>
      <c r="B55" s="17">
        <v>52.5</v>
      </c>
      <c r="C55" s="17" t="s">
        <v>441</v>
      </c>
      <c r="D55" s="17">
        <v>52</v>
      </c>
      <c r="F55" s="161" t="e">
        <f>新様式97_看護職員処遇改善評価料・入院ベースアップ評価料!$M$117-A55</f>
        <v>#VALUE!</v>
      </c>
      <c r="G55" s="161" t="e">
        <f>新様式97_看護職員処遇改善評価料・入院ベースアップ評価料!$M$117-B55</f>
        <v>#VALUE!</v>
      </c>
      <c r="H55" s="17" t="e">
        <f t="shared" si="0"/>
        <v>#VALUE!</v>
      </c>
      <c r="I55" s="17" t="e">
        <f>IF(新様式97_看護職員処遇改善評価料・入院ベースアップ評価料!$M$117=B55,"",IF(H55&lt;=0,"該当",""))</f>
        <v>#VALUE!</v>
      </c>
      <c r="J55" s="17" t="e">
        <f>IF(AND(A55&lt;=#REF!,#REF!&lt;'リスト（入院R9）'!B55),"該当","")</f>
        <v>#REF!</v>
      </c>
      <c r="K55" s="17" t="s">
        <v>441</v>
      </c>
    </row>
    <row r="56" spans="1:11">
      <c r="A56" s="17">
        <v>52.5</v>
      </c>
      <c r="B56" s="17">
        <v>53.5</v>
      </c>
      <c r="C56" s="17" t="s">
        <v>442</v>
      </c>
      <c r="D56" s="17">
        <v>53</v>
      </c>
      <c r="F56" s="161" t="e">
        <f>新様式97_看護職員処遇改善評価料・入院ベースアップ評価料!$M$117-A56</f>
        <v>#VALUE!</v>
      </c>
      <c r="G56" s="161" t="e">
        <f>新様式97_看護職員処遇改善評価料・入院ベースアップ評価料!$M$117-B56</f>
        <v>#VALUE!</v>
      </c>
      <c r="H56" s="17" t="e">
        <f t="shared" si="0"/>
        <v>#VALUE!</v>
      </c>
      <c r="I56" s="17" t="e">
        <f>IF(新様式97_看護職員処遇改善評価料・入院ベースアップ評価料!$M$117=B56,"",IF(H56&lt;=0,"該当",""))</f>
        <v>#VALUE!</v>
      </c>
      <c r="J56" s="17" t="e">
        <f>IF(AND(A56&lt;=#REF!,#REF!&lt;'リスト（入院R9）'!B56),"該当","")</f>
        <v>#REF!</v>
      </c>
      <c r="K56" s="17" t="s">
        <v>442</v>
      </c>
    </row>
    <row r="57" spans="1:11">
      <c r="A57" s="17">
        <v>53.5</v>
      </c>
      <c r="B57" s="17">
        <v>54.5</v>
      </c>
      <c r="C57" s="17" t="s">
        <v>443</v>
      </c>
      <c r="D57" s="17">
        <v>54</v>
      </c>
      <c r="F57" s="161" t="e">
        <f>新様式97_看護職員処遇改善評価料・入院ベースアップ評価料!$M$117-A57</f>
        <v>#VALUE!</v>
      </c>
      <c r="G57" s="161" t="e">
        <f>新様式97_看護職員処遇改善評価料・入院ベースアップ評価料!$M$117-B57</f>
        <v>#VALUE!</v>
      </c>
      <c r="H57" s="17" t="e">
        <f t="shared" si="0"/>
        <v>#VALUE!</v>
      </c>
      <c r="I57" s="17" t="e">
        <f>IF(新様式97_看護職員処遇改善評価料・入院ベースアップ評価料!$M$117=B57,"",IF(H57&lt;=0,"該当",""))</f>
        <v>#VALUE!</v>
      </c>
      <c r="J57" s="17" t="e">
        <f>IF(AND(A57&lt;=#REF!,#REF!&lt;'リスト（入院R9）'!B57),"該当","")</f>
        <v>#REF!</v>
      </c>
      <c r="K57" s="17" t="s">
        <v>443</v>
      </c>
    </row>
    <row r="58" spans="1:11">
      <c r="A58" s="17">
        <v>54.5</v>
      </c>
      <c r="B58" s="17">
        <v>55.5</v>
      </c>
      <c r="C58" s="17" t="s">
        <v>444</v>
      </c>
      <c r="D58" s="17">
        <v>55</v>
      </c>
      <c r="F58" s="161" t="e">
        <f>新様式97_看護職員処遇改善評価料・入院ベースアップ評価料!$M$117-A58</f>
        <v>#VALUE!</v>
      </c>
      <c r="G58" s="161" t="e">
        <f>新様式97_看護職員処遇改善評価料・入院ベースアップ評価料!$M$117-B58</f>
        <v>#VALUE!</v>
      </c>
      <c r="H58" s="17" t="e">
        <f t="shared" si="0"/>
        <v>#VALUE!</v>
      </c>
      <c r="I58" s="17" t="e">
        <f>IF(新様式97_看護職員処遇改善評価料・入院ベースアップ評価料!$M$117=B58,"",IF(H58&lt;=0,"該当",""))</f>
        <v>#VALUE!</v>
      </c>
      <c r="J58" s="17" t="e">
        <f>IF(AND(A58&lt;=#REF!,#REF!&lt;'リスト（入院R9）'!B58),"該当","")</f>
        <v>#REF!</v>
      </c>
      <c r="K58" s="17" t="s">
        <v>444</v>
      </c>
    </row>
    <row r="59" spans="1:11">
      <c r="A59" s="17">
        <v>55.5</v>
      </c>
      <c r="B59" s="17">
        <v>56.5</v>
      </c>
      <c r="C59" s="17" t="s">
        <v>445</v>
      </c>
      <c r="D59" s="17">
        <v>56</v>
      </c>
      <c r="F59" s="161" t="e">
        <f>新様式97_看護職員処遇改善評価料・入院ベースアップ評価料!$M$117-A59</f>
        <v>#VALUE!</v>
      </c>
      <c r="G59" s="161" t="e">
        <f>新様式97_看護職員処遇改善評価料・入院ベースアップ評価料!$M$117-B59</f>
        <v>#VALUE!</v>
      </c>
      <c r="H59" s="17" t="e">
        <f t="shared" si="0"/>
        <v>#VALUE!</v>
      </c>
      <c r="I59" s="17" t="e">
        <f>IF(新様式97_看護職員処遇改善評価料・入院ベースアップ評価料!$M$117=B59,"",IF(H59&lt;=0,"該当",""))</f>
        <v>#VALUE!</v>
      </c>
      <c r="J59" s="17" t="e">
        <f>IF(AND(A59&lt;=#REF!,#REF!&lt;'リスト（入院R9）'!B59),"該当","")</f>
        <v>#REF!</v>
      </c>
      <c r="K59" s="17" t="s">
        <v>445</v>
      </c>
    </row>
    <row r="60" spans="1:11">
      <c r="A60" s="17">
        <v>56.5</v>
      </c>
      <c r="B60" s="17">
        <v>57.5</v>
      </c>
      <c r="C60" s="17" t="s">
        <v>446</v>
      </c>
      <c r="D60" s="17">
        <v>57</v>
      </c>
      <c r="F60" s="161" t="e">
        <f>新様式97_看護職員処遇改善評価料・入院ベースアップ評価料!$M$117-A60</f>
        <v>#VALUE!</v>
      </c>
      <c r="G60" s="161" t="e">
        <f>新様式97_看護職員処遇改善評価料・入院ベースアップ評価料!$M$117-B60</f>
        <v>#VALUE!</v>
      </c>
      <c r="H60" s="17" t="e">
        <f t="shared" si="0"/>
        <v>#VALUE!</v>
      </c>
      <c r="I60" s="17" t="e">
        <f>IF(新様式97_看護職員処遇改善評価料・入院ベースアップ評価料!$M$117=B60,"",IF(H60&lt;=0,"該当",""))</f>
        <v>#VALUE!</v>
      </c>
      <c r="J60" s="17" t="e">
        <f>IF(AND(A60&lt;=#REF!,#REF!&lt;'リスト（入院R9）'!B60),"該当","")</f>
        <v>#REF!</v>
      </c>
      <c r="K60" s="17" t="s">
        <v>446</v>
      </c>
    </row>
    <row r="61" spans="1:11">
      <c r="A61" s="17">
        <v>57.5</v>
      </c>
      <c r="B61" s="17">
        <v>58.5</v>
      </c>
      <c r="C61" s="17" t="s">
        <v>447</v>
      </c>
      <c r="D61" s="17">
        <v>58</v>
      </c>
      <c r="F61" s="161" t="e">
        <f>新様式97_看護職員処遇改善評価料・入院ベースアップ評価料!$M$117-A61</f>
        <v>#VALUE!</v>
      </c>
      <c r="G61" s="161" t="e">
        <f>新様式97_看護職員処遇改善評価料・入院ベースアップ評価料!$M$117-B61</f>
        <v>#VALUE!</v>
      </c>
      <c r="H61" s="17" t="e">
        <f t="shared" si="0"/>
        <v>#VALUE!</v>
      </c>
      <c r="I61" s="17" t="e">
        <f>IF(新様式97_看護職員処遇改善評価料・入院ベースアップ評価料!$M$117=B61,"",IF(H61&lt;=0,"該当",""))</f>
        <v>#VALUE!</v>
      </c>
      <c r="J61" s="17" t="e">
        <f>IF(AND(A61&lt;=#REF!,#REF!&lt;'リスト（入院R9）'!B61),"該当","")</f>
        <v>#REF!</v>
      </c>
      <c r="K61" s="17" t="s">
        <v>447</v>
      </c>
    </row>
    <row r="62" spans="1:11">
      <c r="A62" s="17">
        <v>58.5</v>
      </c>
      <c r="B62" s="17">
        <v>59.5</v>
      </c>
      <c r="C62" s="17" t="s">
        <v>448</v>
      </c>
      <c r="D62" s="17">
        <v>59</v>
      </c>
      <c r="F62" s="161" t="e">
        <f>新様式97_看護職員処遇改善評価料・入院ベースアップ評価料!$M$117-A62</f>
        <v>#VALUE!</v>
      </c>
      <c r="G62" s="161" t="e">
        <f>新様式97_看護職員処遇改善評価料・入院ベースアップ評価料!$M$117-B62</f>
        <v>#VALUE!</v>
      </c>
      <c r="H62" s="17" t="e">
        <f t="shared" si="0"/>
        <v>#VALUE!</v>
      </c>
      <c r="I62" s="17" t="e">
        <f>IF(新様式97_看護職員処遇改善評価料・入院ベースアップ評価料!$M$117=B62,"",IF(H62&lt;=0,"該当",""))</f>
        <v>#VALUE!</v>
      </c>
      <c r="J62" s="17" t="e">
        <f>IF(AND(A62&lt;=#REF!,#REF!&lt;'リスト（入院R9）'!B62),"該当","")</f>
        <v>#REF!</v>
      </c>
      <c r="K62" s="17" t="s">
        <v>448</v>
      </c>
    </row>
    <row r="63" spans="1:11">
      <c r="A63" s="17">
        <v>59.5</v>
      </c>
      <c r="B63" s="17">
        <v>60.5</v>
      </c>
      <c r="C63" s="17" t="s">
        <v>449</v>
      </c>
      <c r="D63" s="17">
        <v>60</v>
      </c>
      <c r="F63" s="161" t="e">
        <f>新様式97_看護職員処遇改善評価料・入院ベースアップ評価料!$M$117-A63</f>
        <v>#VALUE!</v>
      </c>
      <c r="G63" s="161" t="e">
        <f>新様式97_看護職員処遇改善評価料・入院ベースアップ評価料!$M$117-B63</f>
        <v>#VALUE!</v>
      </c>
      <c r="H63" s="17" t="e">
        <f t="shared" si="0"/>
        <v>#VALUE!</v>
      </c>
      <c r="I63" s="17" t="e">
        <f>IF(新様式97_看護職員処遇改善評価料・入院ベースアップ評価料!$M$117=B63,"",IF(H63&lt;=0,"該当",""))</f>
        <v>#VALUE!</v>
      </c>
      <c r="J63" s="17" t="e">
        <f>IF(AND(A63&lt;=#REF!,#REF!&lt;'リスト（入院R9）'!B63),"該当","")</f>
        <v>#REF!</v>
      </c>
      <c r="K63" s="17" t="s">
        <v>449</v>
      </c>
    </row>
    <row r="64" spans="1:11">
      <c r="A64" s="17">
        <v>60.5</v>
      </c>
      <c r="B64" s="17">
        <v>61.5</v>
      </c>
      <c r="C64" s="17" t="s">
        <v>450</v>
      </c>
      <c r="D64" s="17">
        <v>61</v>
      </c>
      <c r="F64" s="161" t="e">
        <f>新様式97_看護職員処遇改善評価料・入院ベースアップ評価料!$M$117-A64</f>
        <v>#VALUE!</v>
      </c>
      <c r="G64" s="161" t="e">
        <f>新様式97_看護職員処遇改善評価料・入院ベースアップ評価料!$M$117-B64</f>
        <v>#VALUE!</v>
      </c>
      <c r="H64" s="17" t="e">
        <f t="shared" si="0"/>
        <v>#VALUE!</v>
      </c>
      <c r="I64" s="17" t="e">
        <f>IF(新様式97_看護職員処遇改善評価料・入院ベースアップ評価料!$M$117=B64,"",IF(H64&lt;=0,"該当",""))</f>
        <v>#VALUE!</v>
      </c>
      <c r="J64" s="17" t="e">
        <f>IF(AND(A64&lt;=#REF!,#REF!&lt;'リスト（入院R9）'!B64),"該当","")</f>
        <v>#REF!</v>
      </c>
      <c r="K64" s="17" t="s">
        <v>450</v>
      </c>
    </row>
    <row r="65" spans="1:11">
      <c r="A65" s="17">
        <v>61.5</v>
      </c>
      <c r="B65" s="17">
        <v>62.5</v>
      </c>
      <c r="C65" s="17" t="s">
        <v>451</v>
      </c>
      <c r="D65" s="17">
        <v>62</v>
      </c>
      <c r="F65" s="161" t="e">
        <f>新様式97_看護職員処遇改善評価料・入院ベースアップ評価料!$M$117-A65</f>
        <v>#VALUE!</v>
      </c>
      <c r="G65" s="161" t="e">
        <f>新様式97_看護職員処遇改善評価料・入院ベースアップ評価料!$M$117-B65</f>
        <v>#VALUE!</v>
      </c>
      <c r="H65" s="17" t="e">
        <f t="shared" si="0"/>
        <v>#VALUE!</v>
      </c>
      <c r="I65" s="17" t="e">
        <f>IF(新様式97_看護職員処遇改善評価料・入院ベースアップ評価料!$M$117=B65,"",IF(H65&lt;=0,"該当",""))</f>
        <v>#VALUE!</v>
      </c>
      <c r="J65" s="17" t="e">
        <f>IF(AND(A65&lt;=#REF!,#REF!&lt;'リスト（入院R9）'!B65),"該当","")</f>
        <v>#REF!</v>
      </c>
      <c r="K65" s="17" t="s">
        <v>451</v>
      </c>
    </row>
    <row r="66" spans="1:11">
      <c r="A66" s="17">
        <v>62.5</v>
      </c>
      <c r="B66" s="17">
        <v>63.5</v>
      </c>
      <c r="C66" s="17" t="s">
        <v>452</v>
      </c>
      <c r="D66" s="17">
        <v>63</v>
      </c>
      <c r="F66" s="161" t="e">
        <f>新様式97_看護職員処遇改善評価料・入院ベースアップ評価料!$M$117-A66</f>
        <v>#VALUE!</v>
      </c>
      <c r="G66" s="161" t="e">
        <f>新様式97_看護職員処遇改善評価料・入院ベースアップ評価料!$M$117-B66</f>
        <v>#VALUE!</v>
      </c>
      <c r="H66" s="17" t="e">
        <f t="shared" si="0"/>
        <v>#VALUE!</v>
      </c>
      <c r="I66" s="17" t="e">
        <f>IF(新様式97_看護職員処遇改善評価料・入院ベースアップ評価料!$M$117=B66,"",IF(H66&lt;=0,"該当",""))</f>
        <v>#VALUE!</v>
      </c>
      <c r="J66" s="17" t="e">
        <f>IF(AND(A66&lt;=#REF!,#REF!&lt;'リスト（入院R9）'!B66),"該当","")</f>
        <v>#REF!</v>
      </c>
      <c r="K66" s="17" t="s">
        <v>452</v>
      </c>
    </row>
    <row r="67" spans="1:11">
      <c r="A67" s="17">
        <v>63.5</v>
      </c>
      <c r="B67" s="17">
        <v>64.5</v>
      </c>
      <c r="C67" s="17" t="s">
        <v>453</v>
      </c>
      <c r="D67" s="17">
        <v>64</v>
      </c>
      <c r="F67" s="161" t="e">
        <f>新様式97_看護職員処遇改善評価料・入院ベースアップ評価料!$M$117-A67</f>
        <v>#VALUE!</v>
      </c>
      <c r="G67" s="161" t="e">
        <f>新様式97_看護職員処遇改善評価料・入院ベースアップ評価料!$M$117-B67</f>
        <v>#VALUE!</v>
      </c>
      <c r="H67" s="17" t="e">
        <f t="shared" si="0"/>
        <v>#VALUE!</v>
      </c>
      <c r="I67" s="17" t="e">
        <f>IF(新様式97_看護職員処遇改善評価料・入院ベースアップ評価料!$M$117=B67,"",IF(H67&lt;=0,"該当",""))</f>
        <v>#VALUE!</v>
      </c>
      <c r="J67" s="17" t="e">
        <f>IF(AND(A67&lt;=#REF!,#REF!&lt;'リスト（入院R9）'!B67),"該当","")</f>
        <v>#REF!</v>
      </c>
      <c r="K67" s="17" t="s">
        <v>453</v>
      </c>
    </row>
    <row r="68" spans="1:11">
      <c r="A68" s="17">
        <v>64.5</v>
      </c>
      <c r="B68" s="17">
        <v>65.5</v>
      </c>
      <c r="C68" s="17" t="s">
        <v>454</v>
      </c>
      <c r="D68" s="17">
        <v>65</v>
      </c>
      <c r="F68" s="161" t="e">
        <f>新様式97_看護職員処遇改善評価料・入院ベースアップ評価料!$M$117-A68</f>
        <v>#VALUE!</v>
      </c>
      <c r="G68" s="161" t="e">
        <f>新様式97_看護職員処遇改善評価料・入院ベースアップ評価料!$M$117-B68</f>
        <v>#VALUE!</v>
      </c>
      <c r="H68" s="17" t="e">
        <f t="shared" si="0"/>
        <v>#VALUE!</v>
      </c>
      <c r="I68" s="17" t="e">
        <f>IF(新様式97_看護職員処遇改善評価料・入院ベースアップ評価料!$M$117=B68,"",IF(H68&lt;=0,"該当",""))</f>
        <v>#VALUE!</v>
      </c>
      <c r="J68" s="17" t="e">
        <f>IF(AND(A68&lt;=#REF!,#REF!&lt;'リスト（入院R9）'!B68),"該当","")</f>
        <v>#REF!</v>
      </c>
      <c r="K68" s="17" t="s">
        <v>454</v>
      </c>
    </row>
    <row r="69" spans="1:11">
      <c r="A69" s="17">
        <v>65.5</v>
      </c>
      <c r="B69" s="17">
        <v>66.5</v>
      </c>
      <c r="C69" s="17" t="s">
        <v>455</v>
      </c>
      <c r="D69" s="17">
        <v>66</v>
      </c>
      <c r="F69" s="161" t="e">
        <f>新様式97_看護職員処遇改善評価料・入院ベースアップ評価料!$M$117-A69</f>
        <v>#VALUE!</v>
      </c>
      <c r="G69" s="161" t="e">
        <f>新様式97_看護職員処遇改善評価料・入院ベースアップ評価料!$M$117-B69</f>
        <v>#VALUE!</v>
      </c>
      <c r="H69" s="17" t="e">
        <f t="shared" ref="H69:H132" si="1">F69*G69</f>
        <v>#VALUE!</v>
      </c>
      <c r="I69" s="17" t="e">
        <f>IF(新様式97_看護職員処遇改善評価料・入院ベースアップ評価料!$M$117=B69,"",IF(H69&lt;=0,"該当",""))</f>
        <v>#VALUE!</v>
      </c>
      <c r="J69" s="17" t="e">
        <f>IF(AND(A69&lt;=#REF!,#REF!&lt;'リスト（入院R9）'!B69),"該当","")</f>
        <v>#REF!</v>
      </c>
      <c r="K69" s="17" t="s">
        <v>455</v>
      </c>
    </row>
    <row r="70" spans="1:11">
      <c r="A70" s="17">
        <v>66.5</v>
      </c>
      <c r="B70" s="17">
        <v>67.5</v>
      </c>
      <c r="C70" s="17" t="s">
        <v>456</v>
      </c>
      <c r="D70" s="17">
        <v>67</v>
      </c>
      <c r="F70" s="161" t="e">
        <f>新様式97_看護職員処遇改善評価料・入院ベースアップ評価料!$M$117-A70</f>
        <v>#VALUE!</v>
      </c>
      <c r="G70" s="161" t="e">
        <f>新様式97_看護職員処遇改善評価料・入院ベースアップ評価料!$M$117-B70</f>
        <v>#VALUE!</v>
      </c>
      <c r="H70" s="17" t="e">
        <f t="shared" si="1"/>
        <v>#VALUE!</v>
      </c>
      <c r="I70" s="17" t="e">
        <f>IF(新様式97_看護職員処遇改善評価料・入院ベースアップ評価料!$M$117=B70,"",IF(H70&lt;=0,"該当",""))</f>
        <v>#VALUE!</v>
      </c>
      <c r="J70" s="17" t="e">
        <f>IF(AND(A70&lt;=#REF!,#REF!&lt;'リスト（入院R9）'!B70),"該当","")</f>
        <v>#REF!</v>
      </c>
      <c r="K70" s="17" t="s">
        <v>456</v>
      </c>
    </row>
    <row r="71" spans="1:11">
      <c r="A71" s="17">
        <v>67.5</v>
      </c>
      <c r="B71" s="17">
        <v>68.5</v>
      </c>
      <c r="C71" s="17" t="s">
        <v>457</v>
      </c>
      <c r="D71" s="17">
        <v>68</v>
      </c>
      <c r="F71" s="161" t="e">
        <f>新様式97_看護職員処遇改善評価料・入院ベースアップ評価料!$M$117-A71</f>
        <v>#VALUE!</v>
      </c>
      <c r="G71" s="161" t="e">
        <f>新様式97_看護職員処遇改善評価料・入院ベースアップ評価料!$M$117-B71</f>
        <v>#VALUE!</v>
      </c>
      <c r="H71" s="17" t="e">
        <f t="shared" si="1"/>
        <v>#VALUE!</v>
      </c>
      <c r="I71" s="17" t="e">
        <f>IF(新様式97_看護職員処遇改善評価料・入院ベースアップ評価料!$M$117=B71,"",IF(H71&lt;=0,"該当",""))</f>
        <v>#VALUE!</v>
      </c>
      <c r="J71" s="17" t="e">
        <f>IF(AND(A71&lt;=#REF!,#REF!&lt;'リスト（入院R9）'!B71),"該当","")</f>
        <v>#REF!</v>
      </c>
      <c r="K71" s="17" t="s">
        <v>457</v>
      </c>
    </row>
    <row r="72" spans="1:11">
      <c r="A72" s="17">
        <v>68.5</v>
      </c>
      <c r="B72" s="17">
        <v>69.5</v>
      </c>
      <c r="C72" s="17" t="s">
        <v>458</v>
      </c>
      <c r="D72" s="17">
        <v>69</v>
      </c>
      <c r="F72" s="161" t="e">
        <f>新様式97_看護職員処遇改善評価料・入院ベースアップ評価料!$M$117-A72</f>
        <v>#VALUE!</v>
      </c>
      <c r="G72" s="161" t="e">
        <f>新様式97_看護職員処遇改善評価料・入院ベースアップ評価料!$M$117-B72</f>
        <v>#VALUE!</v>
      </c>
      <c r="H72" s="17" t="e">
        <f t="shared" si="1"/>
        <v>#VALUE!</v>
      </c>
      <c r="I72" s="17" t="e">
        <f>IF(新様式97_看護職員処遇改善評価料・入院ベースアップ評価料!$M$117=B72,"",IF(H72&lt;=0,"該当",""))</f>
        <v>#VALUE!</v>
      </c>
      <c r="J72" s="17" t="e">
        <f>IF(AND(A72&lt;=#REF!,#REF!&lt;'リスト（入院R9）'!B72),"該当","")</f>
        <v>#REF!</v>
      </c>
      <c r="K72" s="17" t="s">
        <v>458</v>
      </c>
    </row>
    <row r="73" spans="1:11">
      <c r="A73" s="17">
        <v>69.5</v>
      </c>
      <c r="B73" s="17">
        <v>70.5</v>
      </c>
      <c r="C73" s="17" t="s">
        <v>459</v>
      </c>
      <c r="D73" s="17">
        <v>70</v>
      </c>
      <c r="F73" s="161" t="e">
        <f>新様式97_看護職員処遇改善評価料・入院ベースアップ評価料!$M$117-A73</f>
        <v>#VALUE!</v>
      </c>
      <c r="G73" s="161" t="e">
        <f>新様式97_看護職員処遇改善評価料・入院ベースアップ評価料!$M$117-B73</f>
        <v>#VALUE!</v>
      </c>
      <c r="H73" s="17" t="e">
        <f t="shared" si="1"/>
        <v>#VALUE!</v>
      </c>
      <c r="I73" s="17" t="e">
        <f>IF(新様式97_看護職員処遇改善評価料・入院ベースアップ評価料!$M$117=B73,"",IF(H73&lt;=0,"該当",""))</f>
        <v>#VALUE!</v>
      </c>
      <c r="J73" s="17" t="e">
        <f>IF(AND(A73&lt;=#REF!,#REF!&lt;'リスト（入院R9）'!B73),"該当","")</f>
        <v>#REF!</v>
      </c>
      <c r="K73" s="17" t="s">
        <v>459</v>
      </c>
    </row>
    <row r="74" spans="1:11">
      <c r="A74" s="17">
        <v>70.5</v>
      </c>
      <c r="B74" s="17">
        <v>71.5</v>
      </c>
      <c r="C74" s="17" t="s">
        <v>460</v>
      </c>
      <c r="D74" s="17">
        <v>71</v>
      </c>
      <c r="F74" s="161" t="e">
        <f>新様式97_看護職員処遇改善評価料・入院ベースアップ評価料!$M$117-A74</f>
        <v>#VALUE!</v>
      </c>
      <c r="G74" s="161" t="e">
        <f>新様式97_看護職員処遇改善評価料・入院ベースアップ評価料!$M$117-B74</f>
        <v>#VALUE!</v>
      </c>
      <c r="H74" s="17" t="e">
        <f t="shared" si="1"/>
        <v>#VALUE!</v>
      </c>
      <c r="I74" s="17" t="e">
        <f>IF(新様式97_看護職員処遇改善評価料・入院ベースアップ評価料!$M$117=B74,"",IF(H74&lt;=0,"該当",""))</f>
        <v>#VALUE!</v>
      </c>
      <c r="J74" s="17" t="e">
        <f>IF(AND(A74&lt;=#REF!,#REF!&lt;'リスト（入院R9）'!B74),"該当","")</f>
        <v>#REF!</v>
      </c>
      <c r="K74" s="17" t="s">
        <v>460</v>
      </c>
    </row>
    <row r="75" spans="1:11">
      <c r="A75" s="17">
        <v>71.5</v>
      </c>
      <c r="B75" s="17">
        <v>72.5</v>
      </c>
      <c r="C75" s="17" t="s">
        <v>461</v>
      </c>
      <c r="D75" s="17">
        <v>72</v>
      </c>
      <c r="F75" s="161" t="e">
        <f>新様式97_看護職員処遇改善評価料・入院ベースアップ評価料!$M$117-A75</f>
        <v>#VALUE!</v>
      </c>
      <c r="G75" s="161" t="e">
        <f>新様式97_看護職員処遇改善評価料・入院ベースアップ評価料!$M$117-B75</f>
        <v>#VALUE!</v>
      </c>
      <c r="H75" s="17" t="e">
        <f t="shared" si="1"/>
        <v>#VALUE!</v>
      </c>
      <c r="I75" s="17" t="e">
        <f>IF(新様式97_看護職員処遇改善評価料・入院ベースアップ評価料!$M$117=B75,"",IF(H75&lt;=0,"該当",""))</f>
        <v>#VALUE!</v>
      </c>
      <c r="J75" s="17" t="e">
        <f>IF(AND(A75&lt;=#REF!,#REF!&lt;'リスト（入院R9）'!B75),"該当","")</f>
        <v>#REF!</v>
      </c>
      <c r="K75" s="17" t="s">
        <v>461</v>
      </c>
    </row>
    <row r="76" spans="1:11">
      <c r="A76" s="17">
        <v>72.5</v>
      </c>
      <c r="B76" s="17">
        <v>73.5</v>
      </c>
      <c r="C76" s="17" t="s">
        <v>462</v>
      </c>
      <c r="D76" s="17">
        <v>73</v>
      </c>
      <c r="F76" s="161" t="e">
        <f>新様式97_看護職員処遇改善評価料・入院ベースアップ評価料!$M$117-A76</f>
        <v>#VALUE!</v>
      </c>
      <c r="G76" s="161" t="e">
        <f>新様式97_看護職員処遇改善評価料・入院ベースアップ評価料!$M$117-B76</f>
        <v>#VALUE!</v>
      </c>
      <c r="H76" s="17" t="e">
        <f t="shared" si="1"/>
        <v>#VALUE!</v>
      </c>
      <c r="I76" s="17" t="e">
        <f>IF(新様式97_看護職員処遇改善評価料・入院ベースアップ評価料!$M$117=B76,"",IF(H76&lt;=0,"該当",""))</f>
        <v>#VALUE!</v>
      </c>
      <c r="J76" s="17" t="e">
        <f>IF(AND(A76&lt;=#REF!,#REF!&lt;'リスト（入院R9）'!B76),"該当","")</f>
        <v>#REF!</v>
      </c>
      <c r="K76" s="17" t="s">
        <v>462</v>
      </c>
    </row>
    <row r="77" spans="1:11">
      <c r="A77" s="17">
        <v>73.5</v>
      </c>
      <c r="B77" s="17">
        <v>74.5</v>
      </c>
      <c r="C77" s="17" t="s">
        <v>463</v>
      </c>
      <c r="D77" s="17">
        <v>74</v>
      </c>
      <c r="F77" s="161" t="e">
        <f>新様式97_看護職員処遇改善評価料・入院ベースアップ評価料!$M$117-A77</f>
        <v>#VALUE!</v>
      </c>
      <c r="G77" s="161" t="e">
        <f>新様式97_看護職員処遇改善評価料・入院ベースアップ評価料!$M$117-B77</f>
        <v>#VALUE!</v>
      </c>
      <c r="H77" s="17" t="e">
        <f t="shared" si="1"/>
        <v>#VALUE!</v>
      </c>
      <c r="I77" s="17" t="e">
        <f>IF(新様式97_看護職員処遇改善評価料・入院ベースアップ評価料!$M$117=B77,"",IF(H77&lt;=0,"該当",""))</f>
        <v>#VALUE!</v>
      </c>
      <c r="J77" s="17" t="e">
        <f>IF(AND(A77&lt;=#REF!,#REF!&lt;'リスト（入院R9）'!B77),"該当","")</f>
        <v>#REF!</v>
      </c>
      <c r="K77" s="17" t="s">
        <v>463</v>
      </c>
    </row>
    <row r="78" spans="1:11">
      <c r="A78" s="17">
        <v>74.5</v>
      </c>
      <c r="B78" s="17">
        <v>75.5</v>
      </c>
      <c r="C78" s="17" t="s">
        <v>464</v>
      </c>
      <c r="D78" s="17">
        <v>75</v>
      </c>
      <c r="F78" s="161" t="e">
        <f>新様式97_看護職員処遇改善評価料・入院ベースアップ評価料!$M$117-A78</f>
        <v>#VALUE!</v>
      </c>
      <c r="G78" s="161" t="e">
        <f>新様式97_看護職員処遇改善評価料・入院ベースアップ評価料!$M$117-B78</f>
        <v>#VALUE!</v>
      </c>
      <c r="H78" s="17" t="e">
        <f t="shared" si="1"/>
        <v>#VALUE!</v>
      </c>
      <c r="I78" s="17" t="e">
        <f>IF(新様式97_看護職員処遇改善評価料・入院ベースアップ評価料!$M$117=B78,"",IF(H78&lt;=0,"該当",""))</f>
        <v>#VALUE!</v>
      </c>
      <c r="J78" s="17" t="e">
        <f>IF(AND(A78&lt;=#REF!,#REF!&lt;'リスト（入院R9）'!B78),"該当","")</f>
        <v>#REF!</v>
      </c>
      <c r="K78" s="17" t="s">
        <v>464</v>
      </c>
    </row>
    <row r="79" spans="1:11">
      <c r="A79" s="17">
        <v>75.5</v>
      </c>
      <c r="B79" s="17">
        <v>76.5</v>
      </c>
      <c r="C79" s="17" t="s">
        <v>465</v>
      </c>
      <c r="D79" s="17">
        <v>76</v>
      </c>
      <c r="F79" s="161" t="e">
        <f>新様式97_看護職員処遇改善評価料・入院ベースアップ評価料!$M$117-A79</f>
        <v>#VALUE!</v>
      </c>
      <c r="G79" s="161" t="e">
        <f>新様式97_看護職員処遇改善評価料・入院ベースアップ評価料!$M$117-B79</f>
        <v>#VALUE!</v>
      </c>
      <c r="H79" s="17" t="e">
        <f t="shared" si="1"/>
        <v>#VALUE!</v>
      </c>
      <c r="I79" s="17" t="e">
        <f>IF(新様式97_看護職員処遇改善評価料・入院ベースアップ評価料!$M$117=B79,"",IF(H79&lt;=0,"該当",""))</f>
        <v>#VALUE!</v>
      </c>
      <c r="J79" s="17" t="e">
        <f>IF(AND(A79&lt;=#REF!,#REF!&lt;'リスト（入院R9）'!B79),"該当","")</f>
        <v>#REF!</v>
      </c>
      <c r="K79" s="17" t="s">
        <v>465</v>
      </c>
    </row>
    <row r="80" spans="1:11">
      <c r="A80" s="17">
        <v>76.5</v>
      </c>
      <c r="B80" s="17">
        <v>77.5</v>
      </c>
      <c r="C80" s="17" t="s">
        <v>466</v>
      </c>
      <c r="D80" s="17">
        <v>77</v>
      </c>
      <c r="F80" s="161" t="e">
        <f>新様式97_看護職員処遇改善評価料・入院ベースアップ評価料!$M$117-A80</f>
        <v>#VALUE!</v>
      </c>
      <c r="G80" s="161" t="e">
        <f>新様式97_看護職員処遇改善評価料・入院ベースアップ評価料!$M$117-B80</f>
        <v>#VALUE!</v>
      </c>
      <c r="H80" s="17" t="e">
        <f t="shared" si="1"/>
        <v>#VALUE!</v>
      </c>
      <c r="I80" s="17" t="e">
        <f>IF(新様式97_看護職員処遇改善評価料・入院ベースアップ評価料!$M$117=B80,"",IF(H80&lt;=0,"該当",""))</f>
        <v>#VALUE!</v>
      </c>
      <c r="J80" s="17" t="e">
        <f>IF(AND(A80&lt;=#REF!,#REF!&lt;'リスト（入院R9）'!B80),"該当","")</f>
        <v>#REF!</v>
      </c>
      <c r="K80" s="17" t="s">
        <v>466</v>
      </c>
    </row>
    <row r="81" spans="1:11">
      <c r="A81" s="17">
        <v>77.5</v>
      </c>
      <c r="B81" s="17">
        <v>78.5</v>
      </c>
      <c r="C81" s="17" t="s">
        <v>467</v>
      </c>
      <c r="D81" s="17">
        <v>78</v>
      </c>
      <c r="F81" s="161" t="e">
        <f>新様式97_看護職員処遇改善評価料・入院ベースアップ評価料!$M$117-A81</f>
        <v>#VALUE!</v>
      </c>
      <c r="G81" s="161" t="e">
        <f>新様式97_看護職員処遇改善評価料・入院ベースアップ評価料!$M$117-B81</f>
        <v>#VALUE!</v>
      </c>
      <c r="H81" s="17" t="e">
        <f t="shared" si="1"/>
        <v>#VALUE!</v>
      </c>
      <c r="I81" s="17" t="e">
        <f>IF(新様式97_看護職員処遇改善評価料・入院ベースアップ評価料!$M$117=B81,"",IF(H81&lt;=0,"該当",""))</f>
        <v>#VALUE!</v>
      </c>
      <c r="J81" s="17" t="e">
        <f>IF(AND(A81&lt;=#REF!,#REF!&lt;'リスト（入院R9）'!B81),"該当","")</f>
        <v>#REF!</v>
      </c>
      <c r="K81" s="17" t="s">
        <v>467</v>
      </c>
    </row>
    <row r="82" spans="1:11">
      <c r="A82" s="17">
        <v>78.5</v>
      </c>
      <c r="B82" s="17">
        <v>79.5</v>
      </c>
      <c r="C82" s="17" t="s">
        <v>468</v>
      </c>
      <c r="D82" s="17">
        <v>79</v>
      </c>
      <c r="F82" s="161" t="e">
        <f>新様式97_看護職員処遇改善評価料・入院ベースアップ評価料!$M$117-A82</f>
        <v>#VALUE!</v>
      </c>
      <c r="G82" s="161" t="e">
        <f>新様式97_看護職員処遇改善評価料・入院ベースアップ評価料!$M$117-B82</f>
        <v>#VALUE!</v>
      </c>
      <c r="H82" s="17" t="e">
        <f t="shared" si="1"/>
        <v>#VALUE!</v>
      </c>
      <c r="I82" s="17" t="e">
        <f>IF(新様式97_看護職員処遇改善評価料・入院ベースアップ評価料!$M$117=B82,"",IF(H82&lt;=0,"該当",""))</f>
        <v>#VALUE!</v>
      </c>
      <c r="J82" s="17" t="e">
        <f>IF(AND(A82&lt;=#REF!,#REF!&lt;'リスト（入院R9）'!B82),"該当","")</f>
        <v>#REF!</v>
      </c>
      <c r="K82" s="17" t="s">
        <v>468</v>
      </c>
    </row>
    <row r="83" spans="1:11">
      <c r="A83" s="17">
        <v>79.5</v>
      </c>
      <c r="B83" s="17">
        <v>80.5</v>
      </c>
      <c r="C83" s="17" t="s">
        <v>469</v>
      </c>
      <c r="D83" s="17">
        <v>80</v>
      </c>
      <c r="F83" s="161" t="e">
        <f>新様式97_看護職員処遇改善評価料・入院ベースアップ評価料!$M$117-A83</f>
        <v>#VALUE!</v>
      </c>
      <c r="G83" s="161" t="e">
        <f>新様式97_看護職員処遇改善評価料・入院ベースアップ評価料!$M$117-B83</f>
        <v>#VALUE!</v>
      </c>
      <c r="H83" s="17" t="e">
        <f t="shared" si="1"/>
        <v>#VALUE!</v>
      </c>
      <c r="I83" s="17" t="e">
        <f>IF(新様式97_看護職員処遇改善評価料・入院ベースアップ評価料!$M$117=B83,"",IF(H83&lt;=0,"該当",""))</f>
        <v>#VALUE!</v>
      </c>
      <c r="J83" s="17" t="e">
        <f>IF(AND(A83&lt;=#REF!,#REF!&lt;'リスト（入院R9）'!B83),"該当","")</f>
        <v>#REF!</v>
      </c>
      <c r="K83" s="17" t="s">
        <v>469</v>
      </c>
    </row>
    <row r="84" spans="1:11">
      <c r="A84" s="17">
        <v>80.5</v>
      </c>
      <c r="B84" s="17">
        <v>81.5</v>
      </c>
      <c r="C84" s="17" t="s">
        <v>470</v>
      </c>
      <c r="D84" s="17">
        <v>81</v>
      </c>
      <c r="F84" s="161" t="e">
        <f>新様式97_看護職員処遇改善評価料・入院ベースアップ評価料!$M$117-A84</f>
        <v>#VALUE!</v>
      </c>
      <c r="G84" s="161" t="e">
        <f>新様式97_看護職員処遇改善評価料・入院ベースアップ評価料!$M$117-B84</f>
        <v>#VALUE!</v>
      </c>
      <c r="H84" s="17" t="e">
        <f t="shared" si="1"/>
        <v>#VALUE!</v>
      </c>
      <c r="I84" s="17" t="e">
        <f>IF(新様式97_看護職員処遇改善評価料・入院ベースアップ評価料!$M$117=B84,"",IF(H84&lt;=0,"該当",""))</f>
        <v>#VALUE!</v>
      </c>
      <c r="J84" s="17" t="e">
        <f>IF(AND(A84&lt;=#REF!,#REF!&lt;'リスト（入院R9）'!B84),"該当","")</f>
        <v>#REF!</v>
      </c>
      <c r="K84" s="17" t="s">
        <v>470</v>
      </c>
    </row>
    <row r="85" spans="1:11">
      <c r="A85" s="17">
        <v>81.5</v>
      </c>
      <c r="B85" s="17">
        <v>82.5</v>
      </c>
      <c r="C85" s="17" t="s">
        <v>471</v>
      </c>
      <c r="D85" s="17">
        <v>82</v>
      </c>
      <c r="F85" s="161" t="e">
        <f>新様式97_看護職員処遇改善評価料・入院ベースアップ評価料!$M$117-A85</f>
        <v>#VALUE!</v>
      </c>
      <c r="G85" s="161" t="e">
        <f>新様式97_看護職員処遇改善評価料・入院ベースアップ評価料!$M$117-B85</f>
        <v>#VALUE!</v>
      </c>
      <c r="H85" s="17" t="e">
        <f t="shared" si="1"/>
        <v>#VALUE!</v>
      </c>
      <c r="I85" s="17" t="e">
        <f>IF(新様式97_看護職員処遇改善評価料・入院ベースアップ評価料!$M$117=B85,"",IF(H85&lt;=0,"該当",""))</f>
        <v>#VALUE!</v>
      </c>
      <c r="J85" s="17" t="e">
        <f>IF(AND(A85&lt;=#REF!,#REF!&lt;'リスト（入院R9）'!B85),"該当","")</f>
        <v>#REF!</v>
      </c>
      <c r="K85" s="17" t="s">
        <v>471</v>
      </c>
    </row>
    <row r="86" spans="1:11">
      <c r="A86" s="17">
        <v>82.5</v>
      </c>
      <c r="B86" s="17">
        <v>83.5</v>
      </c>
      <c r="C86" s="17" t="s">
        <v>472</v>
      </c>
      <c r="D86" s="17">
        <v>83</v>
      </c>
      <c r="F86" s="161" t="e">
        <f>新様式97_看護職員処遇改善評価料・入院ベースアップ評価料!$M$117-A86</f>
        <v>#VALUE!</v>
      </c>
      <c r="G86" s="161" t="e">
        <f>新様式97_看護職員処遇改善評価料・入院ベースアップ評価料!$M$117-B86</f>
        <v>#VALUE!</v>
      </c>
      <c r="H86" s="17" t="e">
        <f t="shared" si="1"/>
        <v>#VALUE!</v>
      </c>
      <c r="I86" s="17" t="e">
        <f>IF(新様式97_看護職員処遇改善評価料・入院ベースアップ評価料!$M$117=B86,"",IF(H86&lt;=0,"該当",""))</f>
        <v>#VALUE!</v>
      </c>
      <c r="J86" s="17" t="e">
        <f>IF(AND(A86&lt;=#REF!,#REF!&lt;'リスト（入院R9）'!B86),"該当","")</f>
        <v>#REF!</v>
      </c>
      <c r="K86" s="17" t="s">
        <v>472</v>
      </c>
    </row>
    <row r="87" spans="1:11">
      <c r="A87" s="17">
        <v>83.5</v>
      </c>
      <c r="B87" s="17">
        <v>84.5</v>
      </c>
      <c r="C87" s="17" t="s">
        <v>473</v>
      </c>
      <c r="D87" s="17">
        <v>84</v>
      </c>
      <c r="F87" s="161" t="e">
        <f>新様式97_看護職員処遇改善評価料・入院ベースアップ評価料!$M$117-A87</f>
        <v>#VALUE!</v>
      </c>
      <c r="G87" s="161" t="e">
        <f>新様式97_看護職員処遇改善評価料・入院ベースアップ評価料!$M$117-B87</f>
        <v>#VALUE!</v>
      </c>
      <c r="H87" s="17" t="e">
        <f t="shared" si="1"/>
        <v>#VALUE!</v>
      </c>
      <c r="I87" s="17" t="e">
        <f>IF(新様式97_看護職員処遇改善評価料・入院ベースアップ評価料!$M$117=B87,"",IF(H87&lt;=0,"該当",""))</f>
        <v>#VALUE!</v>
      </c>
      <c r="J87" s="17" t="e">
        <f>IF(AND(A87&lt;=#REF!,#REF!&lt;'リスト（入院R9）'!B87),"該当","")</f>
        <v>#REF!</v>
      </c>
      <c r="K87" s="17" t="s">
        <v>473</v>
      </c>
    </row>
    <row r="88" spans="1:11">
      <c r="A88" s="17">
        <v>84.5</v>
      </c>
      <c r="B88" s="17">
        <v>85.5</v>
      </c>
      <c r="C88" s="17" t="s">
        <v>474</v>
      </c>
      <c r="D88" s="17">
        <v>85</v>
      </c>
      <c r="F88" s="161" t="e">
        <f>新様式97_看護職員処遇改善評価料・入院ベースアップ評価料!$M$117-A88</f>
        <v>#VALUE!</v>
      </c>
      <c r="G88" s="161" t="e">
        <f>新様式97_看護職員処遇改善評価料・入院ベースアップ評価料!$M$117-B88</f>
        <v>#VALUE!</v>
      </c>
      <c r="H88" s="17" t="e">
        <f t="shared" si="1"/>
        <v>#VALUE!</v>
      </c>
      <c r="I88" s="17" t="e">
        <f>IF(新様式97_看護職員処遇改善評価料・入院ベースアップ評価料!$M$117=B88,"",IF(H88&lt;=0,"該当",""))</f>
        <v>#VALUE!</v>
      </c>
      <c r="J88" s="17" t="e">
        <f>IF(AND(A88&lt;=#REF!,#REF!&lt;'リスト（入院R9）'!B88),"該当","")</f>
        <v>#REF!</v>
      </c>
      <c r="K88" s="17" t="s">
        <v>474</v>
      </c>
    </row>
    <row r="89" spans="1:11">
      <c r="A89" s="17">
        <v>85.5</v>
      </c>
      <c r="B89" s="17">
        <v>86.5</v>
      </c>
      <c r="C89" s="17" t="s">
        <v>475</v>
      </c>
      <c r="D89" s="17">
        <v>86</v>
      </c>
      <c r="F89" s="161" t="e">
        <f>新様式97_看護職員処遇改善評価料・入院ベースアップ評価料!$M$117-A89</f>
        <v>#VALUE!</v>
      </c>
      <c r="G89" s="161" t="e">
        <f>新様式97_看護職員処遇改善評価料・入院ベースアップ評価料!$M$117-B89</f>
        <v>#VALUE!</v>
      </c>
      <c r="H89" s="17" t="e">
        <f t="shared" si="1"/>
        <v>#VALUE!</v>
      </c>
      <c r="I89" s="17" t="e">
        <f>IF(新様式97_看護職員処遇改善評価料・入院ベースアップ評価料!$M$117=B89,"",IF(H89&lt;=0,"該当",""))</f>
        <v>#VALUE!</v>
      </c>
      <c r="J89" s="17" t="e">
        <f>IF(AND(A89&lt;=#REF!,#REF!&lt;'リスト（入院R9）'!B89),"該当","")</f>
        <v>#REF!</v>
      </c>
      <c r="K89" s="17" t="s">
        <v>475</v>
      </c>
    </row>
    <row r="90" spans="1:11">
      <c r="A90" s="17">
        <v>86.5</v>
      </c>
      <c r="B90" s="17">
        <v>87.5</v>
      </c>
      <c r="C90" s="17" t="s">
        <v>476</v>
      </c>
      <c r="D90" s="17">
        <v>87</v>
      </c>
      <c r="F90" s="161" t="e">
        <f>新様式97_看護職員処遇改善評価料・入院ベースアップ評価料!$M$117-A90</f>
        <v>#VALUE!</v>
      </c>
      <c r="G90" s="161" t="e">
        <f>新様式97_看護職員処遇改善評価料・入院ベースアップ評価料!$M$117-B90</f>
        <v>#VALUE!</v>
      </c>
      <c r="H90" s="17" t="e">
        <f t="shared" si="1"/>
        <v>#VALUE!</v>
      </c>
      <c r="I90" s="17" t="e">
        <f>IF(新様式97_看護職員処遇改善評価料・入院ベースアップ評価料!$M$117=B90,"",IF(H90&lt;=0,"該当",""))</f>
        <v>#VALUE!</v>
      </c>
      <c r="J90" s="17" t="e">
        <f>IF(AND(A90&lt;=#REF!,#REF!&lt;'リスト（入院R9）'!B90),"該当","")</f>
        <v>#REF!</v>
      </c>
      <c r="K90" s="17" t="s">
        <v>476</v>
      </c>
    </row>
    <row r="91" spans="1:11">
      <c r="A91" s="17">
        <v>87.5</v>
      </c>
      <c r="B91" s="17">
        <v>88.5</v>
      </c>
      <c r="C91" s="17" t="s">
        <v>477</v>
      </c>
      <c r="D91" s="17">
        <v>88</v>
      </c>
      <c r="F91" s="161" t="e">
        <f>新様式97_看護職員処遇改善評価料・入院ベースアップ評価料!$M$117-A91</f>
        <v>#VALUE!</v>
      </c>
      <c r="G91" s="161" t="e">
        <f>新様式97_看護職員処遇改善評価料・入院ベースアップ評価料!$M$117-B91</f>
        <v>#VALUE!</v>
      </c>
      <c r="H91" s="17" t="e">
        <f t="shared" si="1"/>
        <v>#VALUE!</v>
      </c>
      <c r="I91" s="17" t="e">
        <f>IF(新様式97_看護職員処遇改善評価料・入院ベースアップ評価料!$M$117=B91,"",IF(H91&lt;=0,"該当",""))</f>
        <v>#VALUE!</v>
      </c>
      <c r="J91" s="17" t="e">
        <f>IF(AND(A91&lt;=#REF!,#REF!&lt;'リスト（入院R9）'!B91),"該当","")</f>
        <v>#REF!</v>
      </c>
      <c r="K91" s="17" t="s">
        <v>477</v>
      </c>
    </row>
    <row r="92" spans="1:11">
      <c r="A92" s="17">
        <v>88.5</v>
      </c>
      <c r="B92" s="17">
        <v>89.5</v>
      </c>
      <c r="C92" s="17" t="s">
        <v>478</v>
      </c>
      <c r="D92" s="17">
        <v>89</v>
      </c>
      <c r="F92" s="161" t="e">
        <f>新様式97_看護職員処遇改善評価料・入院ベースアップ評価料!$M$117-A92</f>
        <v>#VALUE!</v>
      </c>
      <c r="G92" s="161" t="e">
        <f>新様式97_看護職員処遇改善評価料・入院ベースアップ評価料!$M$117-B92</f>
        <v>#VALUE!</v>
      </c>
      <c r="H92" s="17" t="e">
        <f t="shared" si="1"/>
        <v>#VALUE!</v>
      </c>
      <c r="I92" s="17" t="e">
        <f>IF(新様式97_看護職員処遇改善評価料・入院ベースアップ評価料!$M$117=B92,"",IF(H92&lt;=0,"該当",""))</f>
        <v>#VALUE!</v>
      </c>
      <c r="J92" s="17" t="e">
        <f>IF(AND(A92&lt;=#REF!,#REF!&lt;'リスト（入院R9）'!B92),"該当","")</f>
        <v>#REF!</v>
      </c>
      <c r="K92" s="17" t="s">
        <v>478</v>
      </c>
    </row>
    <row r="93" spans="1:11">
      <c r="A93" s="17">
        <v>89.5</v>
      </c>
      <c r="B93" s="17">
        <v>90.5</v>
      </c>
      <c r="C93" s="17" t="s">
        <v>479</v>
      </c>
      <c r="D93" s="17">
        <v>90</v>
      </c>
      <c r="F93" s="161" t="e">
        <f>新様式97_看護職員処遇改善評価料・入院ベースアップ評価料!$M$117-A93</f>
        <v>#VALUE!</v>
      </c>
      <c r="G93" s="161" t="e">
        <f>新様式97_看護職員処遇改善評価料・入院ベースアップ評価料!$M$117-B93</f>
        <v>#VALUE!</v>
      </c>
      <c r="H93" s="17" t="e">
        <f t="shared" si="1"/>
        <v>#VALUE!</v>
      </c>
      <c r="I93" s="17" t="e">
        <f>IF(新様式97_看護職員処遇改善評価料・入院ベースアップ評価料!$M$117=B93,"",IF(H93&lt;=0,"該当",""))</f>
        <v>#VALUE!</v>
      </c>
      <c r="J93" s="17" t="e">
        <f>IF(AND(A93&lt;=#REF!,#REF!&lt;'リスト（入院R9）'!B93),"該当","")</f>
        <v>#REF!</v>
      </c>
      <c r="K93" s="17" t="s">
        <v>479</v>
      </c>
    </row>
    <row r="94" spans="1:11">
      <c r="A94" s="17">
        <v>90.5</v>
      </c>
      <c r="B94" s="17">
        <v>91.5</v>
      </c>
      <c r="C94" s="17" t="s">
        <v>480</v>
      </c>
      <c r="D94" s="17">
        <v>91</v>
      </c>
      <c r="F94" s="161" t="e">
        <f>新様式97_看護職員処遇改善評価料・入院ベースアップ評価料!$M$117-A94</f>
        <v>#VALUE!</v>
      </c>
      <c r="G94" s="161" t="e">
        <f>新様式97_看護職員処遇改善評価料・入院ベースアップ評価料!$M$117-B94</f>
        <v>#VALUE!</v>
      </c>
      <c r="H94" s="17" t="e">
        <f t="shared" si="1"/>
        <v>#VALUE!</v>
      </c>
      <c r="I94" s="17" t="e">
        <f>IF(新様式97_看護職員処遇改善評価料・入院ベースアップ評価料!$M$117=B94,"",IF(H94&lt;=0,"該当",""))</f>
        <v>#VALUE!</v>
      </c>
      <c r="J94" s="17" t="e">
        <f>IF(AND(A94&lt;=#REF!,#REF!&lt;'リスト（入院R9）'!B94),"該当","")</f>
        <v>#REF!</v>
      </c>
      <c r="K94" s="17" t="s">
        <v>480</v>
      </c>
    </row>
    <row r="95" spans="1:11">
      <c r="A95" s="17">
        <v>91.5</v>
      </c>
      <c r="B95" s="17">
        <v>92.5</v>
      </c>
      <c r="C95" s="17" t="s">
        <v>481</v>
      </c>
      <c r="D95" s="17">
        <v>92</v>
      </c>
      <c r="F95" s="161" t="e">
        <f>新様式97_看護職員処遇改善評価料・入院ベースアップ評価料!$M$117-A95</f>
        <v>#VALUE!</v>
      </c>
      <c r="G95" s="161" t="e">
        <f>新様式97_看護職員処遇改善評価料・入院ベースアップ評価料!$M$117-B95</f>
        <v>#VALUE!</v>
      </c>
      <c r="H95" s="17" t="e">
        <f t="shared" si="1"/>
        <v>#VALUE!</v>
      </c>
      <c r="I95" s="17" t="e">
        <f>IF(新様式97_看護職員処遇改善評価料・入院ベースアップ評価料!$M$117=B95,"",IF(H95&lt;=0,"該当",""))</f>
        <v>#VALUE!</v>
      </c>
      <c r="J95" s="17" t="e">
        <f>IF(AND(A95&lt;=#REF!,#REF!&lt;'リスト（入院R9）'!B95),"該当","")</f>
        <v>#REF!</v>
      </c>
      <c r="K95" s="17" t="s">
        <v>481</v>
      </c>
    </row>
    <row r="96" spans="1:11">
      <c r="A96" s="17">
        <v>92.5</v>
      </c>
      <c r="B96" s="17">
        <v>93.5</v>
      </c>
      <c r="C96" s="17" t="s">
        <v>482</v>
      </c>
      <c r="D96" s="17">
        <v>93</v>
      </c>
      <c r="F96" s="161" t="e">
        <f>新様式97_看護職員処遇改善評価料・入院ベースアップ評価料!$M$117-A96</f>
        <v>#VALUE!</v>
      </c>
      <c r="G96" s="161" t="e">
        <f>新様式97_看護職員処遇改善評価料・入院ベースアップ評価料!$M$117-B96</f>
        <v>#VALUE!</v>
      </c>
      <c r="H96" s="17" t="e">
        <f t="shared" si="1"/>
        <v>#VALUE!</v>
      </c>
      <c r="I96" s="17" t="e">
        <f>IF(新様式97_看護職員処遇改善評価料・入院ベースアップ評価料!$M$117=B96,"",IF(H96&lt;=0,"該当",""))</f>
        <v>#VALUE!</v>
      </c>
      <c r="J96" s="17" t="e">
        <f>IF(AND(A96&lt;=#REF!,#REF!&lt;'リスト（入院R9）'!B96),"該当","")</f>
        <v>#REF!</v>
      </c>
      <c r="K96" s="17" t="s">
        <v>482</v>
      </c>
    </row>
    <row r="97" spans="1:11">
      <c r="A97" s="17">
        <v>93.5</v>
      </c>
      <c r="B97" s="17">
        <v>94.5</v>
      </c>
      <c r="C97" s="17" t="s">
        <v>483</v>
      </c>
      <c r="D97" s="17">
        <v>94</v>
      </c>
      <c r="F97" s="161" t="e">
        <f>新様式97_看護職員処遇改善評価料・入院ベースアップ評価料!$M$117-A97</f>
        <v>#VALUE!</v>
      </c>
      <c r="G97" s="161" t="e">
        <f>新様式97_看護職員処遇改善評価料・入院ベースアップ評価料!$M$117-B97</f>
        <v>#VALUE!</v>
      </c>
      <c r="H97" s="17" t="e">
        <f t="shared" si="1"/>
        <v>#VALUE!</v>
      </c>
      <c r="I97" s="17" t="e">
        <f>IF(新様式97_看護職員処遇改善評価料・入院ベースアップ評価料!$M$117=B97,"",IF(H97&lt;=0,"該当",""))</f>
        <v>#VALUE!</v>
      </c>
      <c r="J97" s="17" t="e">
        <f>IF(AND(A97&lt;=#REF!,#REF!&lt;'リスト（入院R9）'!B97),"該当","")</f>
        <v>#REF!</v>
      </c>
      <c r="K97" s="17" t="s">
        <v>483</v>
      </c>
    </row>
    <row r="98" spans="1:11">
      <c r="A98" s="17">
        <v>94.5</v>
      </c>
      <c r="B98" s="17">
        <v>95.5</v>
      </c>
      <c r="C98" s="17" t="s">
        <v>484</v>
      </c>
      <c r="D98" s="17">
        <v>95</v>
      </c>
      <c r="F98" s="161" t="e">
        <f>新様式97_看護職員処遇改善評価料・入院ベースアップ評価料!$M$117-A98</f>
        <v>#VALUE!</v>
      </c>
      <c r="G98" s="161" t="e">
        <f>新様式97_看護職員処遇改善評価料・入院ベースアップ評価料!$M$117-B98</f>
        <v>#VALUE!</v>
      </c>
      <c r="H98" s="17" t="e">
        <f t="shared" si="1"/>
        <v>#VALUE!</v>
      </c>
      <c r="I98" s="17" t="e">
        <f>IF(新様式97_看護職員処遇改善評価料・入院ベースアップ評価料!$M$117=B98,"",IF(H98&lt;=0,"該当",""))</f>
        <v>#VALUE!</v>
      </c>
      <c r="J98" s="17" t="e">
        <f>IF(AND(A98&lt;=#REF!,#REF!&lt;'リスト（入院R9）'!B98),"該当","")</f>
        <v>#REF!</v>
      </c>
      <c r="K98" s="17" t="s">
        <v>484</v>
      </c>
    </row>
    <row r="99" spans="1:11">
      <c r="A99" s="17">
        <v>95.5</v>
      </c>
      <c r="B99" s="17">
        <v>96.5</v>
      </c>
      <c r="C99" s="17" t="s">
        <v>485</v>
      </c>
      <c r="D99" s="17">
        <v>96</v>
      </c>
      <c r="F99" s="161" t="e">
        <f>新様式97_看護職員処遇改善評価料・入院ベースアップ評価料!$M$117-A99</f>
        <v>#VALUE!</v>
      </c>
      <c r="G99" s="161" t="e">
        <f>新様式97_看護職員処遇改善評価料・入院ベースアップ評価料!$M$117-B99</f>
        <v>#VALUE!</v>
      </c>
      <c r="H99" s="17" t="e">
        <f t="shared" si="1"/>
        <v>#VALUE!</v>
      </c>
      <c r="I99" s="17" t="e">
        <f>IF(新様式97_看護職員処遇改善評価料・入院ベースアップ評価料!$M$117=B99,"",IF(H99&lt;=0,"該当",""))</f>
        <v>#VALUE!</v>
      </c>
      <c r="J99" s="17" t="e">
        <f>IF(AND(A99&lt;=#REF!,#REF!&lt;'リスト（入院R9）'!B99),"該当","")</f>
        <v>#REF!</v>
      </c>
      <c r="K99" s="17" t="s">
        <v>485</v>
      </c>
    </row>
    <row r="100" spans="1:11">
      <c r="A100" s="17">
        <v>96.5</v>
      </c>
      <c r="B100" s="17">
        <v>97.5</v>
      </c>
      <c r="C100" s="17" t="s">
        <v>486</v>
      </c>
      <c r="D100" s="17">
        <v>97</v>
      </c>
      <c r="F100" s="161" t="e">
        <f>新様式97_看護職員処遇改善評価料・入院ベースアップ評価料!$M$117-A100</f>
        <v>#VALUE!</v>
      </c>
      <c r="G100" s="161" t="e">
        <f>新様式97_看護職員処遇改善評価料・入院ベースアップ評価料!$M$117-B100</f>
        <v>#VALUE!</v>
      </c>
      <c r="H100" s="17" t="e">
        <f t="shared" si="1"/>
        <v>#VALUE!</v>
      </c>
      <c r="I100" s="17" t="e">
        <f>IF(新様式97_看護職員処遇改善評価料・入院ベースアップ評価料!$M$117=B100,"",IF(H100&lt;=0,"該当",""))</f>
        <v>#VALUE!</v>
      </c>
      <c r="J100" s="17" t="e">
        <f>IF(AND(A100&lt;=#REF!,#REF!&lt;'リスト（入院R9）'!B100),"該当","")</f>
        <v>#REF!</v>
      </c>
      <c r="K100" s="17" t="s">
        <v>486</v>
      </c>
    </row>
    <row r="101" spans="1:11">
      <c r="A101" s="17">
        <v>97.5</v>
      </c>
      <c r="B101" s="17">
        <v>98.5</v>
      </c>
      <c r="C101" s="17" t="s">
        <v>487</v>
      </c>
      <c r="D101" s="17">
        <v>98</v>
      </c>
      <c r="F101" s="161" t="e">
        <f>新様式97_看護職員処遇改善評価料・入院ベースアップ評価料!$M$117-A101</f>
        <v>#VALUE!</v>
      </c>
      <c r="G101" s="161" t="e">
        <f>新様式97_看護職員処遇改善評価料・入院ベースアップ評価料!$M$117-B101</f>
        <v>#VALUE!</v>
      </c>
      <c r="H101" s="17" t="e">
        <f t="shared" si="1"/>
        <v>#VALUE!</v>
      </c>
      <c r="I101" s="17" t="e">
        <f>IF(新様式97_看護職員処遇改善評価料・入院ベースアップ評価料!$M$117=B101,"",IF(H101&lt;=0,"該当",""))</f>
        <v>#VALUE!</v>
      </c>
      <c r="J101" s="17" t="e">
        <f>IF(AND(A101&lt;=#REF!,#REF!&lt;'リスト（入院R9）'!B101),"該当","")</f>
        <v>#REF!</v>
      </c>
      <c r="K101" s="17" t="s">
        <v>487</v>
      </c>
    </row>
    <row r="102" spans="1:11">
      <c r="A102" s="17">
        <v>98.5</v>
      </c>
      <c r="B102" s="17">
        <v>99.5</v>
      </c>
      <c r="C102" s="17" t="s">
        <v>488</v>
      </c>
      <c r="D102" s="17">
        <v>99</v>
      </c>
      <c r="F102" s="161" t="e">
        <f>新様式97_看護職員処遇改善評価料・入院ベースアップ評価料!$M$117-A102</f>
        <v>#VALUE!</v>
      </c>
      <c r="G102" s="161" t="e">
        <f>新様式97_看護職員処遇改善評価料・入院ベースアップ評価料!$M$117-B102</f>
        <v>#VALUE!</v>
      </c>
      <c r="H102" s="17" t="e">
        <f t="shared" si="1"/>
        <v>#VALUE!</v>
      </c>
      <c r="I102" s="17" t="e">
        <f>IF(新様式97_看護職員処遇改善評価料・入院ベースアップ評価料!$M$117=B102,"",IF(H102&lt;=0,"該当",""))</f>
        <v>#VALUE!</v>
      </c>
      <c r="J102" s="17" t="e">
        <f>IF(AND(A102&lt;=#REF!,#REF!&lt;'リスト（入院R9）'!B102),"該当","")</f>
        <v>#REF!</v>
      </c>
      <c r="K102" s="17" t="s">
        <v>488</v>
      </c>
    </row>
    <row r="103" spans="1:11">
      <c r="A103" s="17">
        <v>99.5</v>
      </c>
      <c r="B103" s="17">
        <v>100.5</v>
      </c>
      <c r="C103" s="17" t="s">
        <v>489</v>
      </c>
      <c r="D103" s="17">
        <v>100</v>
      </c>
      <c r="F103" s="161" t="e">
        <f>新様式97_看護職員処遇改善評価料・入院ベースアップ評価料!$M$117-A103</f>
        <v>#VALUE!</v>
      </c>
      <c r="G103" s="161" t="e">
        <f>新様式97_看護職員処遇改善評価料・入院ベースアップ評価料!$M$117-B103</f>
        <v>#VALUE!</v>
      </c>
      <c r="H103" s="17" t="e">
        <f t="shared" si="1"/>
        <v>#VALUE!</v>
      </c>
      <c r="I103" s="17" t="e">
        <f>IF(新様式97_看護職員処遇改善評価料・入院ベースアップ評価料!$M$117=B103,"",IF(H103&lt;=0,"該当",""))</f>
        <v>#VALUE!</v>
      </c>
      <c r="J103" s="17" t="e">
        <f>IF(AND(A103&lt;=#REF!,#REF!&lt;'リスト（入院R9）'!B103),"該当","")</f>
        <v>#REF!</v>
      </c>
      <c r="K103" s="17" t="s">
        <v>489</v>
      </c>
    </row>
    <row r="104" spans="1:11">
      <c r="A104" s="17">
        <v>100.5</v>
      </c>
      <c r="B104" s="17">
        <v>101.5</v>
      </c>
      <c r="C104" s="17" t="s">
        <v>490</v>
      </c>
      <c r="D104" s="17">
        <v>101</v>
      </c>
      <c r="F104" s="161" t="e">
        <f>新様式97_看護職員処遇改善評価料・入院ベースアップ評価料!$M$117-A104</f>
        <v>#VALUE!</v>
      </c>
      <c r="G104" s="161" t="e">
        <f>新様式97_看護職員処遇改善評価料・入院ベースアップ評価料!$M$117-B104</f>
        <v>#VALUE!</v>
      </c>
      <c r="H104" s="17" t="e">
        <f t="shared" si="1"/>
        <v>#VALUE!</v>
      </c>
      <c r="I104" s="17" t="e">
        <f>IF(新様式97_看護職員処遇改善評価料・入院ベースアップ評価料!$M$117=B104,"",IF(H104&lt;=0,"該当",""))</f>
        <v>#VALUE!</v>
      </c>
      <c r="J104" s="17" t="e">
        <f>IF(AND(A104&lt;=#REF!,#REF!&lt;'リスト（入院R9）'!B104),"該当","")</f>
        <v>#REF!</v>
      </c>
      <c r="K104" s="17" t="s">
        <v>490</v>
      </c>
    </row>
    <row r="105" spans="1:11">
      <c r="A105" s="17">
        <v>101.5</v>
      </c>
      <c r="B105" s="17">
        <v>102.5</v>
      </c>
      <c r="C105" s="17" t="s">
        <v>491</v>
      </c>
      <c r="D105" s="17">
        <v>102</v>
      </c>
      <c r="F105" s="161" t="e">
        <f>新様式97_看護職員処遇改善評価料・入院ベースアップ評価料!$M$117-A105</f>
        <v>#VALUE!</v>
      </c>
      <c r="G105" s="161" t="e">
        <f>新様式97_看護職員処遇改善評価料・入院ベースアップ評価料!$M$117-B105</f>
        <v>#VALUE!</v>
      </c>
      <c r="H105" s="17" t="e">
        <f t="shared" si="1"/>
        <v>#VALUE!</v>
      </c>
      <c r="I105" s="17" t="e">
        <f>IF(新様式97_看護職員処遇改善評価料・入院ベースアップ評価料!$M$117=B105,"",IF(H105&lt;=0,"該当",""))</f>
        <v>#VALUE!</v>
      </c>
      <c r="J105" s="17" t="e">
        <f>IF(AND(A105&lt;=#REF!,#REF!&lt;'リスト（入院R9）'!B105),"該当","")</f>
        <v>#REF!</v>
      </c>
      <c r="K105" s="17" t="s">
        <v>491</v>
      </c>
    </row>
    <row r="106" spans="1:11">
      <c r="A106" s="17">
        <v>102.5</v>
      </c>
      <c r="B106" s="17">
        <v>103.5</v>
      </c>
      <c r="C106" s="17" t="s">
        <v>492</v>
      </c>
      <c r="D106" s="17">
        <v>103</v>
      </c>
      <c r="F106" s="161" t="e">
        <f>新様式97_看護職員処遇改善評価料・入院ベースアップ評価料!$M$117-A106</f>
        <v>#VALUE!</v>
      </c>
      <c r="G106" s="161" t="e">
        <f>新様式97_看護職員処遇改善評価料・入院ベースアップ評価料!$M$117-B106</f>
        <v>#VALUE!</v>
      </c>
      <c r="H106" s="17" t="e">
        <f t="shared" si="1"/>
        <v>#VALUE!</v>
      </c>
      <c r="I106" s="17" t="e">
        <f>IF(新様式97_看護職員処遇改善評価料・入院ベースアップ評価料!$M$117=B106,"",IF(H106&lt;=0,"該当",""))</f>
        <v>#VALUE!</v>
      </c>
      <c r="J106" s="17" t="e">
        <f>IF(AND(A106&lt;=#REF!,#REF!&lt;'リスト（入院R9）'!B106),"該当","")</f>
        <v>#REF!</v>
      </c>
      <c r="K106" s="17" t="s">
        <v>492</v>
      </c>
    </row>
    <row r="107" spans="1:11">
      <c r="A107" s="17">
        <v>103.5</v>
      </c>
      <c r="B107" s="17">
        <v>104.5</v>
      </c>
      <c r="C107" s="17" t="s">
        <v>493</v>
      </c>
      <c r="D107" s="17">
        <v>104</v>
      </c>
      <c r="F107" s="161" t="e">
        <f>新様式97_看護職員処遇改善評価料・入院ベースアップ評価料!$M$117-A107</f>
        <v>#VALUE!</v>
      </c>
      <c r="G107" s="161" t="e">
        <f>新様式97_看護職員処遇改善評価料・入院ベースアップ評価料!$M$117-B107</f>
        <v>#VALUE!</v>
      </c>
      <c r="H107" s="17" t="e">
        <f t="shared" si="1"/>
        <v>#VALUE!</v>
      </c>
      <c r="I107" s="17" t="e">
        <f>IF(新様式97_看護職員処遇改善評価料・入院ベースアップ評価料!$M$117=B107,"",IF(H107&lt;=0,"該当",""))</f>
        <v>#VALUE!</v>
      </c>
      <c r="J107" s="17" t="e">
        <f>IF(AND(A107&lt;=#REF!,#REF!&lt;'リスト（入院R9）'!B107),"該当","")</f>
        <v>#REF!</v>
      </c>
      <c r="K107" s="17" t="s">
        <v>493</v>
      </c>
    </row>
    <row r="108" spans="1:11">
      <c r="A108" s="17">
        <v>104.5</v>
      </c>
      <c r="B108" s="17">
        <v>105.5</v>
      </c>
      <c r="C108" s="17" t="s">
        <v>494</v>
      </c>
      <c r="D108" s="17">
        <v>105</v>
      </c>
      <c r="F108" s="161" t="e">
        <f>新様式97_看護職員処遇改善評価料・入院ベースアップ評価料!$M$117-A108</f>
        <v>#VALUE!</v>
      </c>
      <c r="G108" s="161" t="e">
        <f>新様式97_看護職員処遇改善評価料・入院ベースアップ評価料!$M$117-B108</f>
        <v>#VALUE!</v>
      </c>
      <c r="H108" s="17" t="e">
        <f t="shared" si="1"/>
        <v>#VALUE!</v>
      </c>
      <c r="I108" s="17" t="e">
        <f>IF(新様式97_看護職員処遇改善評価料・入院ベースアップ評価料!$M$117=B108,"",IF(H108&lt;=0,"該当",""))</f>
        <v>#VALUE!</v>
      </c>
      <c r="J108" s="17" t="e">
        <f>IF(AND(A108&lt;=#REF!,#REF!&lt;'リスト（入院R9）'!B108),"該当","")</f>
        <v>#REF!</v>
      </c>
      <c r="K108" s="17" t="s">
        <v>494</v>
      </c>
    </row>
    <row r="109" spans="1:11">
      <c r="A109" s="17">
        <v>105.5</v>
      </c>
      <c r="B109" s="17">
        <v>106.5</v>
      </c>
      <c r="C109" s="17" t="s">
        <v>495</v>
      </c>
      <c r="D109" s="17">
        <v>106</v>
      </c>
      <c r="F109" s="161" t="e">
        <f>新様式97_看護職員処遇改善評価料・入院ベースアップ評価料!$M$117-A109</f>
        <v>#VALUE!</v>
      </c>
      <c r="G109" s="161" t="e">
        <f>新様式97_看護職員処遇改善評価料・入院ベースアップ評価料!$M$117-B109</f>
        <v>#VALUE!</v>
      </c>
      <c r="H109" s="17" t="e">
        <f t="shared" si="1"/>
        <v>#VALUE!</v>
      </c>
      <c r="I109" s="17" t="e">
        <f>IF(新様式97_看護職員処遇改善評価料・入院ベースアップ評価料!$M$117=B109,"",IF(H109&lt;=0,"該当",""))</f>
        <v>#VALUE!</v>
      </c>
      <c r="J109" s="17" t="e">
        <f>IF(AND(A109&lt;=#REF!,#REF!&lt;'リスト（入院R9）'!B109),"該当","")</f>
        <v>#REF!</v>
      </c>
      <c r="K109" s="17" t="s">
        <v>495</v>
      </c>
    </row>
    <row r="110" spans="1:11">
      <c r="A110" s="17">
        <v>106.5</v>
      </c>
      <c r="B110" s="17">
        <v>107.5</v>
      </c>
      <c r="C110" s="17" t="s">
        <v>496</v>
      </c>
      <c r="D110" s="17">
        <v>107</v>
      </c>
      <c r="F110" s="161" t="e">
        <f>新様式97_看護職員処遇改善評価料・入院ベースアップ評価料!$M$117-A110</f>
        <v>#VALUE!</v>
      </c>
      <c r="G110" s="161" t="e">
        <f>新様式97_看護職員処遇改善評価料・入院ベースアップ評価料!$M$117-B110</f>
        <v>#VALUE!</v>
      </c>
      <c r="H110" s="17" t="e">
        <f t="shared" si="1"/>
        <v>#VALUE!</v>
      </c>
      <c r="I110" s="17" t="e">
        <f>IF(新様式97_看護職員処遇改善評価料・入院ベースアップ評価料!$M$117=B110,"",IF(H110&lt;=0,"該当",""))</f>
        <v>#VALUE!</v>
      </c>
      <c r="J110" s="17" t="e">
        <f>IF(AND(A110&lt;=#REF!,#REF!&lt;'リスト（入院R9）'!B110),"該当","")</f>
        <v>#REF!</v>
      </c>
      <c r="K110" s="17" t="s">
        <v>496</v>
      </c>
    </row>
    <row r="111" spans="1:11">
      <c r="A111" s="17">
        <v>107.5</v>
      </c>
      <c r="B111" s="17">
        <v>108.5</v>
      </c>
      <c r="C111" s="17" t="s">
        <v>497</v>
      </c>
      <c r="D111" s="17">
        <v>108</v>
      </c>
      <c r="F111" s="161" t="e">
        <f>新様式97_看護職員処遇改善評価料・入院ベースアップ評価料!$M$117-A111</f>
        <v>#VALUE!</v>
      </c>
      <c r="G111" s="161" t="e">
        <f>新様式97_看護職員処遇改善評価料・入院ベースアップ評価料!$M$117-B111</f>
        <v>#VALUE!</v>
      </c>
      <c r="H111" s="17" t="e">
        <f t="shared" si="1"/>
        <v>#VALUE!</v>
      </c>
      <c r="I111" s="17" t="e">
        <f>IF(新様式97_看護職員処遇改善評価料・入院ベースアップ評価料!$M$117=B111,"",IF(H111&lt;=0,"該当",""))</f>
        <v>#VALUE!</v>
      </c>
      <c r="J111" s="17" t="e">
        <f>IF(AND(A111&lt;=#REF!,#REF!&lt;'リスト（入院R9）'!B111),"該当","")</f>
        <v>#REF!</v>
      </c>
      <c r="K111" s="17" t="s">
        <v>497</v>
      </c>
    </row>
    <row r="112" spans="1:11">
      <c r="A112" s="17">
        <v>108.5</v>
      </c>
      <c r="B112" s="17">
        <v>109.5</v>
      </c>
      <c r="C112" s="17" t="s">
        <v>498</v>
      </c>
      <c r="D112" s="17">
        <v>109</v>
      </c>
      <c r="F112" s="161" t="e">
        <f>新様式97_看護職員処遇改善評価料・入院ベースアップ評価料!$M$117-A112</f>
        <v>#VALUE!</v>
      </c>
      <c r="G112" s="161" t="e">
        <f>新様式97_看護職員処遇改善評価料・入院ベースアップ評価料!$M$117-B112</f>
        <v>#VALUE!</v>
      </c>
      <c r="H112" s="17" t="e">
        <f t="shared" si="1"/>
        <v>#VALUE!</v>
      </c>
      <c r="I112" s="17" t="e">
        <f>IF(新様式97_看護職員処遇改善評価料・入院ベースアップ評価料!$M$117=B112,"",IF(H112&lt;=0,"該当",""))</f>
        <v>#VALUE!</v>
      </c>
      <c r="J112" s="17" t="e">
        <f>IF(AND(A112&lt;=#REF!,#REF!&lt;'リスト（入院R9）'!B112),"該当","")</f>
        <v>#REF!</v>
      </c>
      <c r="K112" s="17" t="s">
        <v>498</v>
      </c>
    </row>
    <row r="113" spans="1:11">
      <c r="A113" s="17">
        <v>109.5</v>
      </c>
      <c r="B113" s="17">
        <v>110.5</v>
      </c>
      <c r="C113" s="17" t="s">
        <v>499</v>
      </c>
      <c r="D113" s="17">
        <v>110</v>
      </c>
      <c r="F113" s="161" t="e">
        <f>新様式97_看護職員処遇改善評価料・入院ベースアップ評価料!$M$117-A113</f>
        <v>#VALUE!</v>
      </c>
      <c r="G113" s="161" t="e">
        <f>新様式97_看護職員処遇改善評価料・入院ベースアップ評価料!$M$117-B113</f>
        <v>#VALUE!</v>
      </c>
      <c r="H113" s="17" t="e">
        <f t="shared" si="1"/>
        <v>#VALUE!</v>
      </c>
      <c r="I113" s="17" t="e">
        <f>IF(新様式97_看護職員処遇改善評価料・入院ベースアップ評価料!$M$117=B113,"",IF(H113&lt;=0,"該当",""))</f>
        <v>#VALUE!</v>
      </c>
      <c r="J113" s="17" t="e">
        <f>IF(AND(A113&lt;=#REF!,#REF!&lt;'リスト（入院R9）'!B113),"該当","")</f>
        <v>#REF!</v>
      </c>
      <c r="K113" s="17" t="s">
        <v>499</v>
      </c>
    </row>
    <row r="114" spans="1:11">
      <c r="A114" s="17">
        <v>110.5</v>
      </c>
      <c r="B114" s="17">
        <v>111.5</v>
      </c>
      <c r="C114" s="17" t="s">
        <v>500</v>
      </c>
      <c r="D114" s="17">
        <v>111</v>
      </c>
      <c r="F114" s="161" t="e">
        <f>新様式97_看護職員処遇改善評価料・入院ベースアップ評価料!$M$117-A114</f>
        <v>#VALUE!</v>
      </c>
      <c r="G114" s="161" t="e">
        <f>新様式97_看護職員処遇改善評価料・入院ベースアップ評価料!$M$117-B114</f>
        <v>#VALUE!</v>
      </c>
      <c r="H114" s="17" t="e">
        <f t="shared" si="1"/>
        <v>#VALUE!</v>
      </c>
      <c r="I114" s="17" t="e">
        <f>IF(新様式97_看護職員処遇改善評価料・入院ベースアップ評価料!$M$117=B114,"",IF(H114&lt;=0,"該当",""))</f>
        <v>#VALUE!</v>
      </c>
      <c r="J114" s="17" t="e">
        <f>IF(AND(A114&lt;=#REF!,#REF!&lt;'リスト（入院R9）'!B114),"該当","")</f>
        <v>#REF!</v>
      </c>
      <c r="K114" s="17" t="s">
        <v>500</v>
      </c>
    </row>
    <row r="115" spans="1:11">
      <c r="A115" s="17">
        <v>111.5</v>
      </c>
      <c r="B115" s="17">
        <v>112.5</v>
      </c>
      <c r="C115" s="17" t="s">
        <v>501</v>
      </c>
      <c r="D115" s="17">
        <v>112</v>
      </c>
      <c r="F115" s="161" t="e">
        <f>新様式97_看護職員処遇改善評価料・入院ベースアップ評価料!$M$117-A115</f>
        <v>#VALUE!</v>
      </c>
      <c r="G115" s="161" t="e">
        <f>新様式97_看護職員処遇改善評価料・入院ベースアップ評価料!$M$117-B115</f>
        <v>#VALUE!</v>
      </c>
      <c r="H115" s="17" t="e">
        <f t="shared" si="1"/>
        <v>#VALUE!</v>
      </c>
      <c r="I115" s="17" t="e">
        <f>IF(新様式97_看護職員処遇改善評価料・入院ベースアップ評価料!$M$117=B115,"",IF(H115&lt;=0,"該当",""))</f>
        <v>#VALUE!</v>
      </c>
      <c r="J115" s="17" t="e">
        <f>IF(AND(A115&lt;=#REF!,#REF!&lt;'リスト（入院R9）'!B115),"該当","")</f>
        <v>#REF!</v>
      </c>
      <c r="K115" s="17" t="s">
        <v>501</v>
      </c>
    </row>
    <row r="116" spans="1:11">
      <c r="A116" s="17">
        <v>112.5</v>
      </c>
      <c r="B116" s="17">
        <v>113.5</v>
      </c>
      <c r="C116" s="17" t="s">
        <v>502</v>
      </c>
      <c r="D116" s="17">
        <v>113</v>
      </c>
      <c r="F116" s="161" t="e">
        <f>新様式97_看護職員処遇改善評価料・入院ベースアップ評価料!$M$117-A116</f>
        <v>#VALUE!</v>
      </c>
      <c r="G116" s="161" t="e">
        <f>新様式97_看護職員処遇改善評価料・入院ベースアップ評価料!$M$117-B116</f>
        <v>#VALUE!</v>
      </c>
      <c r="H116" s="17" t="e">
        <f t="shared" si="1"/>
        <v>#VALUE!</v>
      </c>
      <c r="I116" s="17" t="e">
        <f>IF(新様式97_看護職員処遇改善評価料・入院ベースアップ評価料!$M$117=B116,"",IF(H116&lt;=0,"該当",""))</f>
        <v>#VALUE!</v>
      </c>
      <c r="J116" s="17" t="e">
        <f>IF(AND(A116&lt;=#REF!,#REF!&lt;'リスト（入院R9）'!B116),"該当","")</f>
        <v>#REF!</v>
      </c>
      <c r="K116" s="17" t="s">
        <v>502</v>
      </c>
    </row>
    <row r="117" spans="1:11">
      <c r="A117" s="17">
        <v>113.5</v>
      </c>
      <c r="B117" s="17">
        <v>114.5</v>
      </c>
      <c r="C117" s="17" t="s">
        <v>503</v>
      </c>
      <c r="D117" s="17">
        <v>114</v>
      </c>
      <c r="F117" s="161" t="e">
        <f>新様式97_看護職員処遇改善評価料・入院ベースアップ評価料!$M$117-A117</f>
        <v>#VALUE!</v>
      </c>
      <c r="G117" s="161" t="e">
        <f>新様式97_看護職員処遇改善評価料・入院ベースアップ評価料!$M$117-B117</f>
        <v>#VALUE!</v>
      </c>
      <c r="H117" s="17" t="e">
        <f t="shared" si="1"/>
        <v>#VALUE!</v>
      </c>
      <c r="I117" s="17" t="e">
        <f>IF(新様式97_看護職員処遇改善評価料・入院ベースアップ評価料!$M$117=B117,"",IF(H117&lt;=0,"該当",""))</f>
        <v>#VALUE!</v>
      </c>
      <c r="J117" s="17" t="e">
        <f>IF(AND(A117&lt;=#REF!,#REF!&lt;'リスト（入院R9）'!B117),"該当","")</f>
        <v>#REF!</v>
      </c>
      <c r="K117" s="17" t="s">
        <v>503</v>
      </c>
    </row>
    <row r="118" spans="1:11">
      <c r="A118" s="17">
        <v>114.5</v>
      </c>
      <c r="B118" s="17">
        <v>115.5</v>
      </c>
      <c r="C118" s="17" t="s">
        <v>504</v>
      </c>
      <c r="D118" s="17">
        <v>115</v>
      </c>
      <c r="F118" s="161" t="e">
        <f>新様式97_看護職員処遇改善評価料・入院ベースアップ評価料!$M$117-A118</f>
        <v>#VALUE!</v>
      </c>
      <c r="G118" s="161" t="e">
        <f>新様式97_看護職員処遇改善評価料・入院ベースアップ評価料!$M$117-B118</f>
        <v>#VALUE!</v>
      </c>
      <c r="H118" s="17" t="e">
        <f t="shared" si="1"/>
        <v>#VALUE!</v>
      </c>
      <c r="I118" s="17" t="e">
        <f>IF(新様式97_看護職員処遇改善評価料・入院ベースアップ評価料!$M$117=B118,"",IF(H118&lt;=0,"該当",""))</f>
        <v>#VALUE!</v>
      </c>
      <c r="J118" s="17" t="e">
        <f>IF(AND(A118&lt;=#REF!,#REF!&lt;'リスト（入院R9）'!B118),"該当","")</f>
        <v>#REF!</v>
      </c>
      <c r="K118" s="17" t="s">
        <v>504</v>
      </c>
    </row>
    <row r="119" spans="1:11">
      <c r="A119" s="17">
        <v>115.5</v>
      </c>
      <c r="B119" s="17">
        <v>116.5</v>
      </c>
      <c r="C119" s="17" t="s">
        <v>505</v>
      </c>
      <c r="D119" s="17">
        <v>116</v>
      </c>
      <c r="F119" s="161" t="e">
        <f>新様式97_看護職員処遇改善評価料・入院ベースアップ評価料!$M$117-A119</f>
        <v>#VALUE!</v>
      </c>
      <c r="G119" s="161" t="e">
        <f>新様式97_看護職員処遇改善評価料・入院ベースアップ評価料!$M$117-B119</f>
        <v>#VALUE!</v>
      </c>
      <c r="H119" s="17" t="e">
        <f t="shared" si="1"/>
        <v>#VALUE!</v>
      </c>
      <c r="I119" s="17" t="e">
        <f>IF(新様式97_看護職員処遇改善評価料・入院ベースアップ評価料!$M$117=B119,"",IF(H119&lt;=0,"該当",""))</f>
        <v>#VALUE!</v>
      </c>
      <c r="J119" s="17" t="e">
        <f>IF(AND(A119&lt;=#REF!,#REF!&lt;'リスト（入院R9）'!B119),"該当","")</f>
        <v>#REF!</v>
      </c>
      <c r="K119" s="17" t="s">
        <v>505</v>
      </c>
    </row>
    <row r="120" spans="1:11">
      <c r="A120" s="17">
        <v>116.5</v>
      </c>
      <c r="B120" s="17">
        <v>117.5</v>
      </c>
      <c r="C120" s="17" t="s">
        <v>506</v>
      </c>
      <c r="D120" s="17">
        <v>117</v>
      </c>
      <c r="F120" s="161" t="e">
        <f>新様式97_看護職員処遇改善評価料・入院ベースアップ評価料!$M$117-A120</f>
        <v>#VALUE!</v>
      </c>
      <c r="G120" s="161" t="e">
        <f>新様式97_看護職員処遇改善評価料・入院ベースアップ評価料!$M$117-B120</f>
        <v>#VALUE!</v>
      </c>
      <c r="H120" s="17" t="e">
        <f t="shared" si="1"/>
        <v>#VALUE!</v>
      </c>
      <c r="I120" s="17" t="e">
        <f>IF(新様式97_看護職員処遇改善評価料・入院ベースアップ評価料!$M$117=B120,"",IF(H120&lt;=0,"該当",""))</f>
        <v>#VALUE!</v>
      </c>
      <c r="J120" s="17" t="e">
        <f>IF(AND(A120&lt;=#REF!,#REF!&lt;'リスト（入院R9）'!B120),"該当","")</f>
        <v>#REF!</v>
      </c>
      <c r="K120" s="17" t="s">
        <v>506</v>
      </c>
    </row>
    <row r="121" spans="1:11">
      <c r="A121" s="17">
        <v>117.5</v>
      </c>
      <c r="B121" s="17">
        <v>118.5</v>
      </c>
      <c r="C121" s="17" t="s">
        <v>507</v>
      </c>
      <c r="D121" s="17">
        <v>118</v>
      </c>
      <c r="F121" s="161" t="e">
        <f>新様式97_看護職員処遇改善評価料・入院ベースアップ評価料!$M$117-A121</f>
        <v>#VALUE!</v>
      </c>
      <c r="G121" s="161" t="e">
        <f>新様式97_看護職員処遇改善評価料・入院ベースアップ評価料!$M$117-B121</f>
        <v>#VALUE!</v>
      </c>
      <c r="H121" s="17" t="e">
        <f t="shared" si="1"/>
        <v>#VALUE!</v>
      </c>
      <c r="I121" s="17" t="e">
        <f>IF(新様式97_看護職員処遇改善評価料・入院ベースアップ評価料!$M$117=B121,"",IF(H121&lt;=0,"該当",""))</f>
        <v>#VALUE!</v>
      </c>
      <c r="J121" s="17" t="e">
        <f>IF(AND(A121&lt;=#REF!,#REF!&lt;'リスト（入院R9）'!B121),"該当","")</f>
        <v>#REF!</v>
      </c>
      <c r="K121" s="17" t="s">
        <v>507</v>
      </c>
    </row>
    <row r="122" spans="1:11">
      <c r="A122" s="17">
        <v>118.5</v>
      </c>
      <c r="B122" s="17">
        <v>119.5</v>
      </c>
      <c r="C122" s="17" t="s">
        <v>508</v>
      </c>
      <c r="D122" s="17">
        <v>119</v>
      </c>
      <c r="F122" s="161" t="e">
        <f>新様式97_看護職員処遇改善評価料・入院ベースアップ評価料!$M$117-A122</f>
        <v>#VALUE!</v>
      </c>
      <c r="G122" s="161" t="e">
        <f>新様式97_看護職員処遇改善評価料・入院ベースアップ評価料!$M$117-B122</f>
        <v>#VALUE!</v>
      </c>
      <c r="H122" s="17" t="e">
        <f t="shared" si="1"/>
        <v>#VALUE!</v>
      </c>
      <c r="I122" s="17" t="e">
        <f>IF(新様式97_看護職員処遇改善評価料・入院ベースアップ評価料!$M$117=B122,"",IF(H122&lt;=0,"該当",""))</f>
        <v>#VALUE!</v>
      </c>
      <c r="J122" s="17" t="e">
        <f>IF(AND(A122&lt;=#REF!,#REF!&lt;'リスト（入院R9）'!B122),"該当","")</f>
        <v>#REF!</v>
      </c>
      <c r="K122" s="17" t="s">
        <v>508</v>
      </c>
    </row>
    <row r="123" spans="1:11">
      <c r="A123" s="17">
        <v>119.5</v>
      </c>
      <c r="B123" s="17">
        <v>120.5</v>
      </c>
      <c r="C123" s="17" t="s">
        <v>509</v>
      </c>
      <c r="D123" s="17">
        <v>120</v>
      </c>
      <c r="F123" s="161" t="e">
        <f>新様式97_看護職員処遇改善評価料・入院ベースアップ評価料!$M$117-A123</f>
        <v>#VALUE!</v>
      </c>
      <c r="G123" s="161" t="e">
        <f>新様式97_看護職員処遇改善評価料・入院ベースアップ評価料!$M$117-B123</f>
        <v>#VALUE!</v>
      </c>
      <c r="H123" s="17" t="e">
        <f t="shared" si="1"/>
        <v>#VALUE!</v>
      </c>
      <c r="I123" s="17" t="e">
        <f>IF(新様式97_看護職員処遇改善評価料・入院ベースアップ評価料!$M$117=B123,"",IF(H123&lt;=0,"該当",""))</f>
        <v>#VALUE!</v>
      </c>
      <c r="J123" s="17" t="e">
        <f>IF(AND(A123&lt;=#REF!,#REF!&lt;'リスト（入院R9）'!B123),"該当","")</f>
        <v>#REF!</v>
      </c>
      <c r="K123" s="17" t="s">
        <v>509</v>
      </c>
    </row>
    <row r="124" spans="1:11">
      <c r="A124" s="17">
        <v>120.5</v>
      </c>
      <c r="B124" s="17">
        <v>121.5</v>
      </c>
      <c r="C124" s="17" t="s">
        <v>510</v>
      </c>
      <c r="D124" s="17">
        <v>121</v>
      </c>
      <c r="F124" s="161" t="e">
        <f>新様式97_看護職員処遇改善評価料・入院ベースアップ評価料!$M$117-A124</f>
        <v>#VALUE!</v>
      </c>
      <c r="G124" s="161" t="e">
        <f>新様式97_看護職員処遇改善評価料・入院ベースアップ評価料!$M$117-B124</f>
        <v>#VALUE!</v>
      </c>
      <c r="H124" s="17" t="e">
        <f t="shared" si="1"/>
        <v>#VALUE!</v>
      </c>
      <c r="I124" s="17" t="e">
        <f>IF(新様式97_看護職員処遇改善評価料・入院ベースアップ評価料!$M$117=B124,"",IF(H124&lt;=0,"該当",""))</f>
        <v>#VALUE!</v>
      </c>
      <c r="J124" s="17" t="e">
        <f>IF(AND(A124&lt;=#REF!,#REF!&lt;'リスト（入院R9）'!B124),"該当","")</f>
        <v>#REF!</v>
      </c>
      <c r="K124" s="17" t="s">
        <v>510</v>
      </c>
    </row>
    <row r="125" spans="1:11">
      <c r="A125" s="17">
        <v>121.5</v>
      </c>
      <c r="B125" s="17">
        <v>122.5</v>
      </c>
      <c r="C125" s="17" t="s">
        <v>511</v>
      </c>
      <c r="D125" s="17">
        <v>122</v>
      </c>
      <c r="F125" s="161" t="e">
        <f>新様式97_看護職員処遇改善評価料・入院ベースアップ評価料!$M$117-A125</f>
        <v>#VALUE!</v>
      </c>
      <c r="G125" s="161" t="e">
        <f>新様式97_看護職員処遇改善評価料・入院ベースアップ評価料!$M$117-B125</f>
        <v>#VALUE!</v>
      </c>
      <c r="H125" s="17" t="e">
        <f t="shared" si="1"/>
        <v>#VALUE!</v>
      </c>
      <c r="I125" s="17" t="e">
        <f>IF(新様式97_看護職員処遇改善評価料・入院ベースアップ評価料!$M$117=B125,"",IF(H125&lt;=0,"該当",""))</f>
        <v>#VALUE!</v>
      </c>
      <c r="J125" s="17" t="e">
        <f>IF(AND(A125&lt;=#REF!,#REF!&lt;'リスト（入院R9）'!B125),"該当","")</f>
        <v>#REF!</v>
      </c>
      <c r="K125" s="17" t="s">
        <v>511</v>
      </c>
    </row>
    <row r="126" spans="1:11">
      <c r="A126" s="17">
        <v>122.5</v>
      </c>
      <c r="B126" s="17">
        <v>123.5</v>
      </c>
      <c r="C126" s="17" t="s">
        <v>512</v>
      </c>
      <c r="D126" s="17">
        <v>123</v>
      </c>
      <c r="F126" s="161" t="e">
        <f>新様式97_看護職員処遇改善評価料・入院ベースアップ評価料!$M$117-A126</f>
        <v>#VALUE!</v>
      </c>
      <c r="G126" s="161" t="e">
        <f>新様式97_看護職員処遇改善評価料・入院ベースアップ評価料!$M$117-B126</f>
        <v>#VALUE!</v>
      </c>
      <c r="H126" s="17" t="e">
        <f t="shared" si="1"/>
        <v>#VALUE!</v>
      </c>
      <c r="I126" s="17" t="e">
        <f>IF(新様式97_看護職員処遇改善評価料・入院ベースアップ評価料!$M$117=B126,"",IF(H126&lt;=0,"該当",""))</f>
        <v>#VALUE!</v>
      </c>
      <c r="J126" s="17" t="e">
        <f>IF(AND(A126&lt;=#REF!,#REF!&lt;'リスト（入院R9）'!B126),"該当","")</f>
        <v>#REF!</v>
      </c>
      <c r="K126" s="17" t="s">
        <v>512</v>
      </c>
    </row>
    <row r="127" spans="1:11">
      <c r="A127" s="17">
        <v>123.5</v>
      </c>
      <c r="B127" s="17">
        <v>124.5</v>
      </c>
      <c r="C127" s="17" t="s">
        <v>513</v>
      </c>
      <c r="D127" s="17">
        <v>124</v>
      </c>
      <c r="F127" s="161" t="e">
        <f>新様式97_看護職員処遇改善評価料・入院ベースアップ評価料!$M$117-A127</f>
        <v>#VALUE!</v>
      </c>
      <c r="G127" s="161" t="e">
        <f>新様式97_看護職員処遇改善評価料・入院ベースアップ評価料!$M$117-B127</f>
        <v>#VALUE!</v>
      </c>
      <c r="H127" s="17" t="e">
        <f t="shared" si="1"/>
        <v>#VALUE!</v>
      </c>
      <c r="I127" s="17" t="e">
        <f>IF(新様式97_看護職員処遇改善評価料・入院ベースアップ評価料!$M$117=B127,"",IF(H127&lt;=0,"該当",""))</f>
        <v>#VALUE!</v>
      </c>
      <c r="J127" s="17" t="e">
        <f>IF(AND(A127&lt;=#REF!,#REF!&lt;'リスト（入院R9）'!B127),"該当","")</f>
        <v>#REF!</v>
      </c>
      <c r="K127" s="17" t="s">
        <v>513</v>
      </c>
    </row>
    <row r="128" spans="1:11">
      <c r="A128" s="17">
        <v>124.5</v>
      </c>
      <c r="B128" s="17">
        <v>125.5</v>
      </c>
      <c r="C128" s="17" t="s">
        <v>514</v>
      </c>
      <c r="D128" s="17">
        <v>125</v>
      </c>
      <c r="F128" s="161" t="e">
        <f>新様式97_看護職員処遇改善評価料・入院ベースアップ評価料!$M$117-A128</f>
        <v>#VALUE!</v>
      </c>
      <c r="G128" s="161" t="e">
        <f>新様式97_看護職員処遇改善評価料・入院ベースアップ評価料!$M$117-B128</f>
        <v>#VALUE!</v>
      </c>
      <c r="H128" s="17" t="e">
        <f t="shared" si="1"/>
        <v>#VALUE!</v>
      </c>
      <c r="I128" s="17" t="e">
        <f>IF(新様式97_看護職員処遇改善評価料・入院ベースアップ評価料!$M$117=B128,"",IF(H128&lt;=0,"該当",""))</f>
        <v>#VALUE!</v>
      </c>
      <c r="J128" s="17" t="e">
        <f>IF(AND(A128&lt;=#REF!,#REF!&lt;'リスト（入院R9）'!B128),"該当","")</f>
        <v>#REF!</v>
      </c>
      <c r="K128" s="17" t="s">
        <v>514</v>
      </c>
    </row>
    <row r="129" spans="1:11">
      <c r="A129" s="17">
        <v>125.5</v>
      </c>
      <c r="B129" s="17">
        <v>126.5</v>
      </c>
      <c r="C129" s="17" t="s">
        <v>515</v>
      </c>
      <c r="D129" s="17">
        <v>126</v>
      </c>
      <c r="F129" s="161" t="e">
        <f>新様式97_看護職員処遇改善評価料・入院ベースアップ評価料!$M$117-A129</f>
        <v>#VALUE!</v>
      </c>
      <c r="G129" s="161" t="e">
        <f>新様式97_看護職員処遇改善評価料・入院ベースアップ評価料!$M$117-B129</f>
        <v>#VALUE!</v>
      </c>
      <c r="H129" s="17" t="e">
        <f t="shared" si="1"/>
        <v>#VALUE!</v>
      </c>
      <c r="I129" s="17" t="e">
        <f>IF(新様式97_看護職員処遇改善評価料・入院ベースアップ評価料!$M$117=B129,"",IF(H129&lt;=0,"該当",""))</f>
        <v>#VALUE!</v>
      </c>
      <c r="J129" s="17" t="e">
        <f>IF(AND(A129&lt;=#REF!,#REF!&lt;'リスト（入院R9）'!B129),"該当","")</f>
        <v>#REF!</v>
      </c>
      <c r="K129" s="17" t="s">
        <v>515</v>
      </c>
    </row>
    <row r="130" spans="1:11">
      <c r="A130" s="17">
        <v>126.5</v>
      </c>
      <c r="B130" s="17">
        <v>127.5</v>
      </c>
      <c r="C130" s="17" t="s">
        <v>516</v>
      </c>
      <c r="D130" s="17">
        <v>127</v>
      </c>
      <c r="F130" s="161" t="e">
        <f>新様式97_看護職員処遇改善評価料・入院ベースアップ評価料!$M$117-A130</f>
        <v>#VALUE!</v>
      </c>
      <c r="G130" s="161" t="e">
        <f>新様式97_看護職員処遇改善評価料・入院ベースアップ評価料!$M$117-B130</f>
        <v>#VALUE!</v>
      </c>
      <c r="H130" s="17" t="e">
        <f t="shared" si="1"/>
        <v>#VALUE!</v>
      </c>
      <c r="I130" s="17" t="e">
        <f>IF(新様式97_看護職員処遇改善評価料・入院ベースアップ評価料!$M$117=B130,"",IF(H130&lt;=0,"該当",""))</f>
        <v>#VALUE!</v>
      </c>
      <c r="J130" s="17" t="e">
        <f>IF(AND(A130&lt;=#REF!,#REF!&lt;'リスト（入院R9）'!B130),"該当","")</f>
        <v>#REF!</v>
      </c>
      <c r="K130" s="17" t="s">
        <v>516</v>
      </c>
    </row>
    <row r="131" spans="1:11">
      <c r="A131" s="17">
        <v>127.5</v>
      </c>
      <c r="B131" s="17">
        <v>128.5</v>
      </c>
      <c r="C131" s="17" t="s">
        <v>517</v>
      </c>
      <c r="D131" s="17">
        <v>128</v>
      </c>
      <c r="F131" s="161" t="e">
        <f>新様式97_看護職員処遇改善評価料・入院ベースアップ評価料!$M$117-A131</f>
        <v>#VALUE!</v>
      </c>
      <c r="G131" s="161" t="e">
        <f>新様式97_看護職員処遇改善評価料・入院ベースアップ評価料!$M$117-B131</f>
        <v>#VALUE!</v>
      </c>
      <c r="H131" s="17" t="e">
        <f t="shared" si="1"/>
        <v>#VALUE!</v>
      </c>
      <c r="I131" s="17" t="e">
        <f>IF(新様式97_看護職員処遇改善評価料・入院ベースアップ評価料!$M$117=B131,"",IF(H131&lt;=0,"該当",""))</f>
        <v>#VALUE!</v>
      </c>
      <c r="J131" s="17" t="e">
        <f>IF(AND(A131&lt;=#REF!,#REF!&lt;'リスト（入院R9）'!B131),"該当","")</f>
        <v>#REF!</v>
      </c>
      <c r="K131" s="17" t="s">
        <v>517</v>
      </c>
    </row>
    <row r="132" spans="1:11">
      <c r="A132" s="17">
        <v>128.5</v>
      </c>
      <c r="B132" s="17">
        <v>129.5</v>
      </c>
      <c r="C132" s="17" t="s">
        <v>518</v>
      </c>
      <c r="D132" s="17">
        <v>129</v>
      </c>
      <c r="F132" s="161" t="e">
        <f>新様式97_看護職員処遇改善評価料・入院ベースアップ評価料!$M$117-A132</f>
        <v>#VALUE!</v>
      </c>
      <c r="G132" s="161" t="e">
        <f>新様式97_看護職員処遇改善評価料・入院ベースアップ評価料!$M$117-B132</f>
        <v>#VALUE!</v>
      </c>
      <c r="H132" s="17" t="e">
        <f t="shared" si="1"/>
        <v>#VALUE!</v>
      </c>
      <c r="I132" s="17" t="e">
        <f>IF(新様式97_看護職員処遇改善評価料・入院ベースアップ評価料!$M$117=B132,"",IF(H132&lt;=0,"該当",""))</f>
        <v>#VALUE!</v>
      </c>
      <c r="J132" s="17" t="e">
        <f>IF(AND(A132&lt;=#REF!,#REF!&lt;'リスト（入院R9）'!B132),"該当","")</f>
        <v>#REF!</v>
      </c>
      <c r="K132" s="17" t="s">
        <v>518</v>
      </c>
    </row>
    <row r="133" spans="1:11">
      <c r="A133" s="17">
        <v>129.5</v>
      </c>
      <c r="B133" s="17">
        <v>130.5</v>
      </c>
      <c r="C133" s="17" t="s">
        <v>519</v>
      </c>
      <c r="D133" s="17">
        <v>130</v>
      </c>
      <c r="F133" s="161" t="e">
        <f>新様式97_看護職員処遇改善評価料・入院ベースアップ評価料!$M$117-A133</f>
        <v>#VALUE!</v>
      </c>
      <c r="G133" s="161" t="e">
        <f>新様式97_看護職員処遇改善評価料・入院ベースアップ評価料!$M$117-B133</f>
        <v>#VALUE!</v>
      </c>
      <c r="H133" s="17" t="e">
        <f t="shared" ref="H133:H196" si="2">F133*G133</f>
        <v>#VALUE!</v>
      </c>
      <c r="I133" s="17" t="e">
        <f>IF(新様式97_看護職員処遇改善評価料・入院ベースアップ評価料!$M$117=B133,"",IF(H133&lt;=0,"該当",""))</f>
        <v>#VALUE!</v>
      </c>
      <c r="J133" s="17" t="e">
        <f>IF(AND(A133&lt;=#REF!,#REF!&lt;'リスト（入院R9）'!B133),"該当","")</f>
        <v>#REF!</v>
      </c>
      <c r="K133" s="17" t="s">
        <v>519</v>
      </c>
    </row>
    <row r="134" spans="1:11">
      <c r="A134" s="17">
        <v>130.5</v>
      </c>
      <c r="B134" s="17">
        <v>131.5</v>
      </c>
      <c r="C134" s="17" t="s">
        <v>520</v>
      </c>
      <c r="D134" s="17">
        <v>131</v>
      </c>
      <c r="F134" s="161" t="e">
        <f>新様式97_看護職員処遇改善評価料・入院ベースアップ評価料!$M$117-A134</f>
        <v>#VALUE!</v>
      </c>
      <c r="G134" s="161" t="e">
        <f>新様式97_看護職員処遇改善評価料・入院ベースアップ評価料!$M$117-B134</f>
        <v>#VALUE!</v>
      </c>
      <c r="H134" s="17" t="e">
        <f t="shared" si="2"/>
        <v>#VALUE!</v>
      </c>
      <c r="I134" s="17" t="e">
        <f>IF(新様式97_看護職員処遇改善評価料・入院ベースアップ評価料!$M$117=B134,"",IF(H134&lt;=0,"該当",""))</f>
        <v>#VALUE!</v>
      </c>
      <c r="J134" s="17" t="e">
        <f>IF(AND(A134&lt;=#REF!,#REF!&lt;'リスト（入院R9）'!B134),"該当","")</f>
        <v>#REF!</v>
      </c>
      <c r="K134" s="17" t="s">
        <v>520</v>
      </c>
    </row>
    <row r="135" spans="1:11">
      <c r="A135" s="17">
        <v>131.5</v>
      </c>
      <c r="B135" s="17">
        <v>132.5</v>
      </c>
      <c r="C135" s="17" t="s">
        <v>521</v>
      </c>
      <c r="D135" s="17">
        <v>132</v>
      </c>
      <c r="F135" s="161" t="e">
        <f>新様式97_看護職員処遇改善評価料・入院ベースアップ評価料!$M$117-A135</f>
        <v>#VALUE!</v>
      </c>
      <c r="G135" s="161" t="e">
        <f>新様式97_看護職員処遇改善評価料・入院ベースアップ評価料!$M$117-B135</f>
        <v>#VALUE!</v>
      </c>
      <c r="H135" s="17" t="e">
        <f t="shared" si="2"/>
        <v>#VALUE!</v>
      </c>
      <c r="I135" s="17" t="e">
        <f>IF(新様式97_看護職員処遇改善評価料・入院ベースアップ評価料!$M$117=B135,"",IF(H135&lt;=0,"該当",""))</f>
        <v>#VALUE!</v>
      </c>
      <c r="J135" s="17" t="e">
        <f>IF(AND(A135&lt;=#REF!,#REF!&lt;'リスト（入院R9）'!B135),"該当","")</f>
        <v>#REF!</v>
      </c>
      <c r="K135" s="17" t="s">
        <v>521</v>
      </c>
    </row>
    <row r="136" spans="1:11">
      <c r="A136" s="17">
        <v>132.5</v>
      </c>
      <c r="B136" s="17">
        <v>133.5</v>
      </c>
      <c r="C136" s="17" t="s">
        <v>522</v>
      </c>
      <c r="D136" s="17">
        <v>133</v>
      </c>
      <c r="F136" s="161" t="e">
        <f>新様式97_看護職員処遇改善評価料・入院ベースアップ評価料!$M$117-A136</f>
        <v>#VALUE!</v>
      </c>
      <c r="G136" s="161" t="e">
        <f>新様式97_看護職員処遇改善評価料・入院ベースアップ評価料!$M$117-B136</f>
        <v>#VALUE!</v>
      </c>
      <c r="H136" s="17" t="e">
        <f t="shared" si="2"/>
        <v>#VALUE!</v>
      </c>
      <c r="I136" s="17" t="e">
        <f>IF(新様式97_看護職員処遇改善評価料・入院ベースアップ評価料!$M$117=B136,"",IF(H136&lt;=0,"該当",""))</f>
        <v>#VALUE!</v>
      </c>
      <c r="J136" s="17" t="e">
        <f>IF(AND(A136&lt;=#REF!,#REF!&lt;'リスト（入院R9）'!B136),"該当","")</f>
        <v>#REF!</v>
      </c>
      <c r="K136" s="17" t="s">
        <v>522</v>
      </c>
    </row>
    <row r="137" spans="1:11">
      <c r="A137" s="17">
        <v>133.5</v>
      </c>
      <c r="B137" s="17">
        <v>134.5</v>
      </c>
      <c r="C137" s="17" t="s">
        <v>523</v>
      </c>
      <c r="D137" s="17">
        <v>134</v>
      </c>
      <c r="F137" s="161" t="e">
        <f>新様式97_看護職員処遇改善評価料・入院ベースアップ評価料!$M$117-A137</f>
        <v>#VALUE!</v>
      </c>
      <c r="G137" s="161" t="e">
        <f>新様式97_看護職員処遇改善評価料・入院ベースアップ評価料!$M$117-B137</f>
        <v>#VALUE!</v>
      </c>
      <c r="H137" s="17" t="e">
        <f t="shared" si="2"/>
        <v>#VALUE!</v>
      </c>
      <c r="I137" s="17" t="e">
        <f>IF(新様式97_看護職員処遇改善評価料・入院ベースアップ評価料!$M$117=B137,"",IF(H137&lt;=0,"該当",""))</f>
        <v>#VALUE!</v>
      </c>
      <c r="J137" s="17" t="e">
        <f>IF(AND(A137&lt;=#REF!,#REF!&lt;'リスト（入院R9）'!B137),"該当","")</f>
        <v>#REF!</v>
      </c>
      <c r="K137" s="17" t="s">
        <v>523</v>
      </c>
    </row>
    <row r="138" spans="1:11">
      <c r="A138" s="17">
        <v>134.5</v>
      </c>
      <c r="B138" s="17">
        <v>135.5</v>
      </c>
      <c r="C138" s="17" t="s">
        <v>524</v>
      </c>
      <c r="D138" s="17">
        <v>135</v>
      </c>
      <c r="F138" s="161" t="e">
        <f>新様式97_看護職員処遇改善評価料・入院ベースアップ評価料!$M$117-A138</f>
        <v>#VALUE!</v>
      </c>
      <c r="G138" s="161" t="e">
        <f>新様式97_看護職員処遇改善評価料・入院ベースアップ評価料!$M$117-B138</f>
        <v>#VALUE!</v>
      </c>
      <c r="H138" s="17" t="e">
        <f t="shared" si="2"/>
        <v>#VALUE!</v>
      </c>
      <c r="I138" s="17" t="e">
        <f>IF(新様式97_看護職員処遇改善評価料・入院ベースアップ評価料!$M$117=B138,"",IF(H138&lt;=0,"該当",""))</f>
        <v>#VALUE!</v>
      </c>
      <c r="J138" s="17" t="e">
        <f>IF(AND(A138&lt;=#REF!,#REF!&lt;'リスト（入院R9）'!B138),"該当","")</f>
        <v>#REF!</v>
      </c>
      <c r="K138" s="17" t="s">
        <v>524</v>
      </c>
    </row>
    <row r="139" spans="1:11">
      <c r="A139" s="17">
        <v>135.5</v>
      </c>
      <c r="B139" s="17">
        <v>136.5</v>
      </c>
      <c r="C139" s="17" t="s">
        <v>525</v>
      </c>
      <c r="D139" s="17">
        <v>136</v>
      </c>
      <c r="F139" s="161" t="e">
        <f>新様式97_看護職員処遇改善評価料・入院ベースアップ評価料!$M$117-A139</f>
        <v>#VALUE!</v>
      </c>
      <c r="G139" s="161" t="e">
        <f>新様式97_看護職員処遇改善評価料・入院ベースアップ評価料!$M$117-B139</f>
        <v>#VALUE!</v>
      </c>
      <c r="H139" s="17" t="e">
        <f t="shared" si="2"/>
        <v>#VALUE!</v>
      </c>
      <c r="I139" s="17" t="e">
        <f>IF(新様式97_看護職員処遇改善評価料・入院ベースアップ評価料!$M$117=B139,"",IF(H139&lt;=0,"該当",""))</f>
        <v>#VALUE!</v>
      </c>
      <c r="J139" s="17" t="e">
        <f>IF(AND(A139&lt;=#REF!,#REF!&lt;'リスト（入院R9）'!B139),"該当","")</f>
        <v>#REF!</v>
      </c>
      <c r="K139" s="17" t="s">
        <v>525</v>
      </c>
    </row>
    <row r="140" spans="1:11">
      <c r="A140" s="17">
        <v>136.5</v>
      </c>
      <c r="B140" s="17">
        <v>137.5</v>
      </c>
      <c r="C140" s="17" t="s">
        <v>526</v>
      </c>
      <c r="D140" s="17">
        <v>137</v>
      </c>
      <c r="F140" s="161" t="e">
        <f>新様式97_看護職員処遇改善評価料・入院ベースアップ評価料!$M$117-A140</f>
        <v>#VALUE!</v>
      </c>
      <c r="G140" s="161" t="e">
        <f>新様式97_看護職員処遇改善評価料・入院ベースアップ評価料!$M$117-B140</f>
        <v>#VALUE!</v>
      </c>
      <c r="H140" s="17" t="e">
        <f t="shared" si="2"/>
        <v>#VALUE!</v>
      </c>
      <c r="I140" s="17" t="e">
        <f>IF(新様式97_看護職員処遇改善評価料・入院ベースアップ評価料!$M$117=B140,"",IF(H140&lt;=0,"該当",""))</f>
        <v>#VALUE!</v>
      </c>
      <c r="J140" s="17" t="e">
        <f>IF(AND(A140&lt;=#REF!,#REF!&lt;'リスト（入院R9）'!B140),"該当","")</f>
        <v>#REF!</v>
      </c>
      <c r="K140" s="17" t="s">
        <v>526</v>
      </c>
    </row>
    <row r="141" spans="1:11">
      <c r="A141" s="17">
        <v>137.5</v>
      </c>
      <c r="B141" s="17">
        <v>138.5</v>
      </c>
      <c r="C141" s="17" t="s">
        <v>527</v>
      </c>
      <c r="D141" s="17">
        <v>138</v>
      </c>
      <c r="F141" s="161" t="e">
        <f>新様式97_看護職員処遇改善評価料・入院ベースアップ評価料!$M$117-A141</f>
        <v>#VALUE!</v>
      </c>
      <c r="G141" s="161" t="e">
        <f>新様式97_看護職員処遇改善評価料・入院ベースアップ評価料!$M$117-B141</f>
        <v>#VALUE!</v>
      </c>
      <c r="H141" s="17" t="e">
        <f t="shared" si="2"/>
        <v>#VALUE!</v>
      </c>
      <c r="I141" s="17" t="e">
        <f>IF(新様式97_看護職員処遇改善評価料・入院ベースアップ評価料!$M$117=B141,"",IF(H141&lt;=0,"該当",""))</f>
        <v>#VALUE!</v>
      </c>
      <c r="J141" s="17" t="e">
        <f>IF(AND(A141&lt;=#REF!,#REF!&lt;'リスト（入院R9）'!B141),"該当","")</f>
        <v>#REF!</v>
      </c>
      <c r="K141" s="17" t="s">
        <v>527</v>
      </c>
    </row>
    <row r="142" spans="1:11">
      <c r="A142" s="17">
        <v>138.5</v>
      </c>
      <c r="B142" s="17">
        <v>139.5</v>
      </c>
      <c r="C142" s="17" t="s">
        <v>528</v>
      </c>
      <c r="D142" s="17">
        <v>139</v>
      </c>
      <c r="F142" s="161" t="e">
        <f>新様式97_看護職員処遇改善評価料・入院ベースアップ評価料!$M$117-A142</f>
        <v>#VALUE!</v>
      </c>
      <c r="G142" s="161" t="e">
        <f>新様式97_看護職員処遇改善評価料・入院ベースアップ評価料!$M$117-B142</f>
        <v>#VALUE!</v>
      </c>
      <c r="H142" s="17" t="e">
        <f t="shared" si="2"/>
        <v>#VALUE!</v>
      </c>
      <c r="I142" s="17" t="e">
        <f>IF(新様式97_看護職員処遇改善評価料・入院ベースアップ評価料!$M$117=B142,"",IF(H142&lt;=0,"該当",""))</f>
        <v>#VALUE!</v>
      </c>
      <c r="J142" s="17" t="e">
        <f>IF(AND(A142&lt;=#REF!,#REF!&lt;'リスト（入院R9）'!B142),"該当","")</f>
        <v>#REF!</v>
      </c>
      <c r="K142" s="17" t="s">
        <v>528</v>
      </c>
    </row>
    <row r="143" spans="1:11">
      <c r="A143" s="17">
        <v>139.5</v>
      </c>
      <c r="B143" s="17">
        <v>140.5</v>
      </c>
      <c r="C143" s="17" t="s">
        <v>529</v>
      </c>
      <c r="D143" s="17">
        <v>140</v>
      </c>
      <c r="F143" s="161" t="e">
        <f>新様式97_看護職員処遇改善評価料・入院ベースアップ評価料!$M$117-A143</f>
        <v>#VALUE!</v>
      </c>
      <c r="G143" s="161" t="e">
        <f>新様式97_看護職員処遇改善評価料・入院ベースアップ評価料!$M$117-B143</f>
        <v>#VALUE!</v>
      </c>
      <c r="H143" s="17" t="e">
        <f t="shared" si="2"/>
        <v>#VALUE!</v>
      </c>
      <c r="I143" s="17" t="e">
        <f>IF(新様式97_看護職員処遇改善評価料・入院ベースアップ評価料!$M$117=B143,"",IF(H143&lt;=0,"該当",""))</f>
        <v>#VALUE!</v>
      </c>
      <c r="J143" s="17" t="e">
        <f>IF(AND(A143&lt;=#REF!,#REF!&lt;'リスト（入院R9）'!B143),"該当","")</f>
        <v>#REF!</v>
      </c>
      <c r="K143" s="17" t="s">
        <v>529</v>
      </c>
    </row>
    <row r="144" spans="1:11">
      <c r="A144" s="17">
        <v>140.5</v>
      </c>
      <c r="B144" s="17">
        <v>141.5</v>
      </c>
      <c r="C144" s="17" t="s">
        <v>530</v>
      </c>
      <c r="D144" s="17">
        <v>141</v>
      </c>
      <c r="F144" s="161" t="e">
        <f>新様式97_看護職員処遇改善評価料・入院ベースアップ評価料!$M$117-A144</f>
        <v>#VALUE!</v>
      </c>
      <c r="G144" s="161" t="e">
        <f>新様式97_看護職員処遇改善評価料・入院ベースアップ評価料!$M$117-B144</f>
        <v>#VALUE!</v>
      </c>
      <c r="H144" s="17" t="e">
        <f t="shared" si="2"/>
        <v>#VALUE!</v>
      </c>
      <c r="I144" s="17" t="e">
        <f>IF(新様式97_看護職員処遇改善評価料・入院ベースアップ評価料!$M$117=B144,"",IF(H144&lt;=0,"該当",""))</f>
        <v>#VALUE!</v>
      </c>
      <c r="J144" s="17" t="e">
        <f>IF(AND(A144&lt;=#REF!,#REF!&lt;'リスト（入院R9）'!B144),"該当","")</f>
        <v>#REF!</v>
      </c>
      <c r="K144" s="17" t="s">
        <v>530</v>
      </c>
    </row>
    <row r="145" spans="1:11">
      <c r="A145" s="17">
        <v>141.5</v>
      </c>
      <c r="B145" s="17">
        <v>142.5</v>
      </c>
      <c r="C145" s="17" t="s">
        <v>531</v>
      </c>
      <c r="D145" s="17">
        <v>142</v>
      </c>
      <c r="F145" s="161" t="e">
        <f>新様式97_看護職員処遇改善評価料・入院ベースアップ評価料!$M$117-A145</f>
        <v>#VALUE!</v>
      </c>
      <c r="G145" s="161" t="e">
        <f>新様式97_看護職員処遇改善評価料・入院ベースアップ評価料!$M$117-B145</f>
        <v>#VALUE!</v>
      </c>
      <c r="H145" s="17" t="e">
        <f t="shared" si="2"/>
        <v>#VALUE!</v>
      </c>
      <c r="I145" s="17" t="e">
        <f>IF(新様式97_看護職員処遇改善評価料・入院ベースアップ評価料!$M$117=B145,"",IF(H145&lt;=0,"該当",""))</f>
        <v>#VALUE!</v>
      </c>
      <c r="J145" s="17" t="e">
        <f>IF(AND(A145&lt;=#REF!,#REF!&lt;'リスト（入院R9）'!B145),"該当","")</f>
        <v>#REF!</v>
      </c>
      <c r="K145" s="17" t="s">
        <v>531</v>
      </c>
    </row>
    <row r="146" spans="1:11">
      <c r="A146" s="17">
        <v>142.5</v>
      </c>
      <c r="B146" s="17">
        <v>143.5</v>
      </c>
      <c r="C146" s="17" t="s">
        <v>532</v>
      </c>
      <c r="D146" s="17">
        <v>143</v>
      </c>
      <c r="F146" s="161" t="e">
        <f>新様式97_看護職員処遇改善評価料・入院ベースアップ評価料!$M$117-A146</f>
        <v>#VALUE!</v>
      </c>
      <c r="G146" s="161" t="e">
        <f>新様式97_看護職員処遇改善評価料・入院ベースアップ評価料!$M$117-B146</f>
        <v>#VALUE!</v>
      </c>
      <c r="H146" s="17" t="e">
        <f t="shared" si="2"/>
        <v>#VALUE!</v>
      </c>
      <c r="I146" s="17" t="e">
        <f>IF(新様式97_看護職員処遇改善評価料・入院ベースアップ評価料!$M$117=B146,"",IF(H146&lt;=0,"該当",""))</f>
        <v>#VALUE!</v>
      </c>
      <c r="J146" s="17" t="e">
        <f>IF(AND(A146&lt;=#REF!,#REF!&lt;'リスト（入院R9）'!B146),"該当","")</f>
        <v>#REF!</v>
      </c>
      <c r="K146" s="17" t="s">
        <v>532</v>
      </c>
    </row>
    <row r="147" spans="1:11">
      <c r="A147" s="17">
        <v>143.5</v>
      </c>
      <c r="B147" s="17">
        <v>144.5</v>
      </c>
      <c r="C147" s="17" t="s">
        <v>533</v>
      </c>
      <c r="D147" s="17">
        <v>144</v>
      </c>
      <c r="F147" s="161" t="e">
        <f>新様式97_看護職員処遇改善評価料・入院ベースアップ評価料!$M$117-A147</f>
        <v>#VALUE!</v>
      </c>
      <c r="G147" s="161" t="e">
        <f>新様式97_看護職員処遇改善評価料・入院ベースアップ評価料!$M$117-B147</f>
        <v>#VALUE!</v>
      </c>
      <c r="H147" s="17" t="e">
        <f t="shared" si="2"/>
        <v>#VALUE!</v>
      </c>
      <c r="I147" s="17" t="e">
        <f>IF(新様式97_看護職員処遇改善評価料・入院ベースアップ評価料!$M$117=B147,"",IF(H147&lt;=0,"該当",""))</f>
        <v>#VALUE!</v>
      </c>
      <c r="J147" s="17" t="e">
        <f>IF(AND(A147&lt;=#REF!,#REF!&lt;'リスト（入院R9）'!B147),"該当","")</f>
        <v>#REF!</v>
      </c>
      <c r="K147" s="17" t="s">
        <v>533</v>
      </c>
    </row>
    <row r="148" spans="1:11">
      <c r="A148" s="17">
        <v>144.5</v>
      </c>
      <c r="B148" s="17">
        <v>145.5</v>
      </c>
      <c r="C148" s="17" t="s">
        <v>534</v>
      </c>
      <c r="D148" s="17">
        <v>145</v>
      </c>
      <c r="F148" s="161" t="e">
        <f>新様式97_看護職員処遇改善評価料・入院ベースアップ評価料!$M$117-A148</f>
        <v>#VALUE!</v>
      </c>
      <c r="G148" s="161" t="e">
        <f>新様式97_看護職員処遇改善評価料・入院ベースアップ評価料!$M$117-B148</f>
        <v>#VALUE!</v>
      </c>
      <c r="H148" s="17" t="e">
        <f t="shared" si="2"/>
        <v>#VALUE!</v>
      </c>
      <c r="I148" s="17" t="e">
        <f>IF(新様式97_看護職員処遇改善評価料・入院ベースアップ評価料!$M$117=B148,"",IF(H148&lt;=0,"該当",""))</f>
        <v>#VALUE!</v>
      </c>
      <c r="J148" s="17" t="e">
        <f>IF(AND(A148&lt;=#REF!,#REF!&lt;'リスト（入院R9）'!B148),"該当","")</f>
        <v>#REF!</v>
      </c>
      <c r="K148" s="17" t="s">
        <v>534</v>
      </c>
    </row>
    <row r="149" spans="1:11">
      <c r="A149" s="17">
        <v>145.5</v>
      </c>
      <c r="B149" s="17">
        <v>146.5</v>
      </c>
      <c r="C149" s="17" t="s">
        <v>535</v>
      </c>
      <c r="D149" s="17">
        <v>146</v>
      </c>
      <c r="F149" s="161" t="e">
        <f>新様式97_看護職員処遇改善評価料・入院ベースアップ評価料!$M$117-A149</f>
        <v>#VALUE!</v>
      </c>
      <c r="G149" s="161" t="e">
        <f>新様式97_看護職員処遇改善評価料・入院ベースアップ評価料!$M$117-B149</f>
        <v>#VALUE!</v>
      </c>
      <c r="H149" s="17" t="e">
        <f t="shared" si="2"/>
        <v>#VALUE!</v>
      </c>
      <c r="I149" s="17" t="e">
        <f>IF(新様式97_看護職員処遇改善評価料・入院ベースアップ評価料!$M$117=B149,"",IF(H149&lt;=0,"該当",""))</f>
        <v>#VALUE!</v>
      </c>
      <c r="J149" s="17" t="e">
        <f>IF(AND(A149&lt;=#REF!,#REF!&lt;'リスト（入院R9）'!B149),"該当","")</f>
        <v>#REF!</v>
      </c>
      <c r="K149" s="17" t="s">
        <v>535</v>
      </c>
    </row>
    <row r="150" spans="1:11">
      <c r="A150" s="17">
        <v>146.5</v>
      </c>
      <c r="B150" s="17">
        <v>147.5</v>
      </c>
      <c r="C150" s="17" t="s">
        <v>536</v>
      </c>
      <c r="D150" s="17">
        <v>147</v>
      </c>
      <c r="F150" s="161" t="e">
        <f>新様式97_看護職員処遇改善評価料・入院ベースアップ評価料!$M$117-A150</f>
        <v>#VALUE!</v>
      </c>
      <c r="G150" s="161" t="e">
        <f>新様式97_看護職員処遇改善評価料・入院ベースアップ評価料!$M$117-B150</f>
        <v>#VALUE!</v>
      </c>
      <c r="H150" s="17" t="e">
        <f t="shared" si="2"/>
        <v>#VALUE!</v>
      </c>
      <c r="I150" s="17" t="e">
        <f>IF(新様式97_看護職員処遇改善評価料・入院ベースアップ評価料!$M$117=B150,"",IF(H150&lt;=0,"該当",""))</f>
        <v>#VALUE!</v>
      </c>
      <c r="J150" s="17" t="e">
        <f>IF(AND(A150&lt;=#REF!,#REF!&lt;'リスト（入院R9）'!B150),"該当","")</f>
        <v>#REF!</v>
      </c>
      <c r="K150" s="17" t="s">
        <v>536</v>
      </c>
    </row>
    <row r="151" spans="1:11">
      <c r="A151" s="17">
        <v>147.5</v>
      </c>
      <c r="B151" s="17">
        <v>148.5</v>
      </c>
      <c r="C151" s="17" t="s">
        <v>537</v>
      </c>
      <c r="D151" s="17">
        <v>148</v>
      </c>
      <c r="F151" s="161" t="e">
        <f>新様式97_看護職員処遇改善評価料・入院ベースアップ評価料!$M$117-A151</f>
        <v>#VALUE!</v>
      </c>
      <c r="G151" s="161" t="e">
        <f>新様式97_看護職員処遇改善評価料・入院ベースアップ評価料!$M$117-B151</f>
        <v>#VALUE!</v>
      </c>
      <c r="H151" s="17" t="e">
        <f t="shared" si="2"/>
        <v>#VALUE!</v>
      </c>
      <c r="I151" s="17" t="e">
        <f>IF(新様式97_看護職員処遇改善評価料・入院ベースアップ評価料!$M$117=B151,"",IF(H151&lt;=0,"該当",""))</f>
        <v>#VALUE!</v>
      </c>
      <c r="J151" s="17" t="e">
        <f>IF(AND(A151&lt;=#REF!,#REF!&lt;'リスト（入院R9）'!B151),"該当","")</f>
        <v>#REF!</v>
      </c>
      <c r="K151" s="17" t="s">
        <v>537</v>
      </c>
    </row>
    <row r="152" spans="1:11">
      <c r="A152" s="17">
        <v>148.5</v>
      </c>
      <c r="B152" s="17">
        <v>149.5</v>
      </c>
      <c r="C152" s="17" t="s">
        <v>538</v>
      </c>
      <c r="D152" s="17">
        <v>149</v>
      </c>
      <c r="F152" s="161" t="e">
        <f>新様式97_看護職員処遇改善評価料・入院ベースアップ評価料!$M$117-A152</f>
        <v>#VALUE!</v>
      </c>
      <c r="G152" s="161" t="e">
        <f>新様式97_看護職員処遇改善評価料・入院ベースアップ評価料!$M$117-B152</f>
        <v>#VALUE!</v>
      </c>
      <c r="H152" s="17" t="e">
        <f t="shared" si="2"/>
        <v>#VALUE!</v>
      </c>
      <c r="I152" s="17" t="e">
        <f>IF(新様式97_看護職員処遇改善評価料・入院ベースアップ評価料!$M$117=B152,"",IF(H152&lt;=0,"該当",""))</f>
        <v>#VALUE!</v>
      </c>
      <c r="J152" s="17" t="e">
        <f>IF(AND(A152&lt;=#REF!,#REF!&lt;'リスト（入院R9）'!B152),"該当","")</f>
        <v>#REF!</v>
      </c>
      <c r="K152" s="17" t="s">
        <v>538</v>
      </c>
    </row>
    <row r="153" spans="1:11">
      <c r="A153" s="17">
        <v>149.5</v>
      </c>
      <c r="B153" s="17">
        <v>150.5</v>
      </c>
      <c r="C153" s="17" t="s">
        <v>539</v>
      </c>
      <c r="D153" s="17">
        <v>150</v>
      </c>
      <c r="F153" s="161" t="e">
        <f>新様式97_看護職員処遇改善評価料・入院ベースアップ評価料!$M$117-A153</f>
        <v>#VALUE!</v>
      </c>
      <c r="G153" s="161" t="e">
        <f>新様式97_看護職員処遇改善評価料・入院ベースアップ評価料!$M$117-B153</f>
        <v>#VALUE!</v>
      </c>
      <c r="H153" s="17" t="e">
        <f t="shared" si="2"/>
        <v>#VALUE!</v>
      </c>
      <c r="I153" s="17" t="e">
        <f>IF(新様式97_看護職員処遇改善評価料・入院ベースアップ評価料!$M$117=B153,"",IF(H153&lt;=0,"該当",""))</f>
        <v>#VALUE!</v>
      </c>
      <c r="J153" s="17" t="e">
        <f>IF(AND(A153&lt;=#REF!,#REF!&lt;'リスト（入院R9）'!B153),"該当","")</f>
        <v>#REF!</v>
      </c>
      <c r="K153" s="17" t="s">
        <v>539</v>
      </c>
    </row>
    <row r="154" spans="1:11">
      <c r="A154" s="17">
        <v>150.5</v>
      </c>
      <c r="B154" s="17">
        <v>151.5</v>
      </c>
      <c r="C154" s="17" t="s">
        <v>540</v>
      </c>
      <c r="D154" s="17">
        <v>151</v>
      </c>
      <c r="F154" s="161" t="e">
        <f>新様式97_看護職員処遇改善評価料・入院ベースアップ評価料!$M$117-A154</f>
        <v>#VALUE!</v>
      </c>
      <c r="G154" s="161" t="e">
        <f>新様式97_看護職員処遇改善評価料・入院ベースアップ評価料!$M$117-B154</f>
        <v>#VALUE!</v>
      </c>
      <c r="H154" s="17" t="e">
        <f t="shared" si="2"/>
        <v>#VALUE!</v>
      </c>
      <c r="I154" s="17" t="e">
        <f>IF(新様式97_看護職員処遇改善評価料・入院ベースアップ評価料!$M$117=B154,"",IF(H154&lt;=0,"該当",""))</f>
        <v>#VALUE!</v>
      </c>
      <c r="J154" s="17" t="e">
        <f>IF(AND(A154&lt;=#REF!,#REF!&lt;'リスト（入院R9）'!B154),"該当","")</f>
        <v>#REF!</v>
      </c>
      <c r="K154" s="17" t="s">
        <v>540</v>
      </c>
    </row>
    <row r="155" spans="1:11">
      <c r="A155" s="17">
        <v>151.5</v>
      </c>
      <c r="B155" s="17">
        <v>152.5</v>
      </c>
      <c r="C155" s="17" t="s">
        <v>541</v>
      </c>
      <c r="D155" s="17">
        <v>152</v>
      </c>
      <c r="F155" s="161" t="e">
        <f>新様式97_看護職員処遇改善評価料・入院ベースアップ評価料!$M$117-A155</f>
        <v>#VALUE!</v>
      </c>
      <c r="G155" s="161" t="e">
        <f>新様式97_看護職員処遇改善評価料・入院ベースアップ評価料!$M$117-B155</f>
        <v>#VALUE!</v>
      </c>
      <c r="H155" s="17" t="e">
        <f t="shared" si="2"/>
        <v>#VALUE!</v>
      </c>
      <c r="I155" s="17" t="e">
        <f>IF(新様式97_看護職員処遇改善評価料・入院ベースアップ評価料!$M$117=B155,"",IF(H155&lt;=0,"該当",""))</f>
        <v>#VALUE!</v>
      </c>
      <c r="J155" s="17" t="e">
        <f>IF(AND(A155&lt;=#REF!,#REF!&lt;'リスト（入院R9）'!B155),"該当","")</f>
        <v>#REF!</v>
      </c>
      <c r="K155" s="17" t="s">
        <v>541</v>
      </c>
    </row>
    <row r="156" spans="1:11">
      <c r="A156" s="17">
        <v>152.5</v>
      </c>
      <c r="B156" s="17">
        <v>153.5</v>
      </c>
      <c r="C156" s="17" t="s">
        <v>542</v>
      </c>
      <c r="D156" s="17">
        <v>153</v>
      </c>
      <c r="F156" s="161" t="e">
        <f>新様式97_看護職員処遇改善評価料・入院ベースアップ評価料!$M$117-A156</f>
        <v>#VALUE!</v>
      </c>
      <c r="G156" s="161" t="e">
        <f>新様式97_看護職員処遇改善評価料・入院ベースアップ評価料!$M$117-B156</f>
        <v>#VALUE!</v>
      </c>
      <c r="H156" s="17" t="e">
        <f t="shared" si="2"/>
        <v>#VALUE!</v>
      </c>
      <c r="I156" s="17" t="e">
        <f>IF(新様式97_看護職員処遇改善評価料・入院ベースアップ評価料!$M$117=B156,"",IF(H156&lt;=0,"該当",""))</f>
        <v>#VALUE!</v>
      </c>
      <c r="J156" s="17" t="e">
        <f>IF(AND(A156&lt;=#REF!,#REF!&lt;'リスト（入院R9）'!B156),"該当","")</f>
        <v>#REF!</v>
      </c>
      <c r="K156" s="17" t="s">
        <v>542</v>
      </c>
    </row>
    <row r="157" spans="1:11">
      <c r="A157" s="17">
        <v>153.5</v>
      </c>
      <c r="B157" s="17">
        <v>154.5</v>
      </c>
      <c r="C157" s="17" t="s">
        <v>543</v>
      </c>
      <c r="D157" s="17">
        <v>154</v>
      </c>
      <c r="F157" s="161" t="e">
        <f>新様式97_看護職員処遇改善評価料・入院ベースアップ評価料!$M$117-A157</f>
        <v>#VALUE!</v>
      </c>
      <c r="G157" s="161" t="e">
        <f>新様式97_看護職員処遇改善評価料・入院ベースアップ評価料!$M$117-B157</f>
        <v>#VALUE!</v>
      </c>
      <c r="H157" s="17" t="e">
        <f t="shared" si="2"/>
        <v>#VALUE!</v>
      </c>
      <c r="I157" s="17" t="e">
        <f>IF(新様式97_看護職員処遇改善評価料・入院ベースアップ評価料!$M$117=B157,"",IF(H157&lt;=0,"該当",""))</f>
        <v>#VALUE!</v>
      </c>
      <c r="J157" s="17" t="e">
        <f>IF(AND(A157&lt;=#REF!,#REF!&lt;'リスト（入院R9）'!B157),"該当","")</f>
        <v>#REF!</v>
      </c>
      <c r="K157" s="17" t="s">
        <v>543</v>
      </c>
    </row>
    <row r="158" spans="1:11">
      <c r="A158" s="17">
        <v>154.5</v>
      </c>
      <c r="B158" s="17">
        <v>155.5</v>
      </c>
      <c r="C158" s="17" t="s">
        <v>544</v>
      </c>
      <c r="D158" s="17">
        <v>155</v>
      </c>
      <c r="F158" s="161" t="e">
        <f>新様式97_看護職員処遇改善評価料・入院ベースアップ評価料!$M$117-A158</f>
        <v>#VALUE!</v>
      </c>
      <c r="G158" s="161" t="e">
        <f>新様式97_看護職員処遇改善評価料・入院ベースアップ評価料!$M$117-B158</f>
        <v>#VALUE!</v>
      </c>
      <c r="H158" s="17" t="e">
        <f t="shared" si="2"/>
        <v>#VALUE!</v>
      </c>
      <c r="I158" s="17" t="e">
        <f>IF(新様式97_看護職員処遇改善評価料・入院ベースアップ評価料!$M$117=B158,"",IF(H158&lt;=0,"該当",""))</f>
        <v>#VALUE!</v>
      </c>
      <c r="J158" s="17" t="e">
        <f>IF(AND(A158&lt;=#REF!,#REF!&lt;'リスト（入院R9）'!B158),"該当","")</f>
        <v>#REF!</v>
      </c>
      <c r="K158" s="17" t="s">
        <v>544</v>
      </c>
    </row>
    <row r="159" spans="1:11">
      <c r="A159" s="17">
        <v>155.5</v>
      </c>
      <c r="B159" s="17">
        <v>156.5</v>
      </c>
      <c r="C159" s="17" t="s">
        <v>545</v>
      </c>
      <c r="D159" s="17">
        <v>156</v>
      </c>
      <c r="F159" s="161" t="e">
        <f>新様式97_看護職員処遇改善評価料・入院ベースアップ評価料!$M$117-A159</f>
        <v>#VALUE!</v>
      </c>
      <c r="G159" s="161" t="e">
        <f>新様式97_看護職員処遇改善評価料・入院ベースアップ評価料!$M$117-B159</f>
        <v>#VALUE!</v>
      </c>
      <c r="H159" s="17" t="e">
        <f t="shared" si="2"/>
        <v>#VALUE!</v>
      </c>
      <c r="I159" s="17" t="e">
        <f>IF(新様式97_看護職員処遇改善評価料・入院ベースアップ評価料!$M$117=B159,"",IF(H159&lt;=0,"該当",""))</f>
        <v>#VALUE!</v>
      </c>
      <c r="J159" s="17" t="e">
        <f>IF(AND(A159&lt;=#REF!,#REF!&lt;'リスト（入院R9）'!B159),"該当","")</f>
        <v>#REF!</v>
      </c>
      <c r="K159" s="17" t="s">
        <v>545</v>
      </c>
    </row>
    <row r="160" spans="1:11">
      <c r="A160" s="17">
        <v>156.5</v>
      </c>
      <c r="B160" s="17">
        <v>157.5</v>
      </c>
      <c r="C160" s="17" t="s">
        <v>546</v>
      </c>
      <c r="D160" s="17">
        <v>157</v>
      </c>
      <c r="F160" s="161" t="e">
        <f>新様式97_看護職員処遇改善評価料・入院ベースアップ評価料!$M$117-A160</f>
        <v>#VALUE!</v>
      </c>
      <c r="G160" s="161" t="e">
        <f>新様式97_看護職員処遇改善評価料・入院ベースアップ評価料!$M$117-B160</f>
        <v>#VALUE!</v>
      </c>
      <c r="H160" s="17" t="e">
        <f t="shared" si="2"/>
        <v>#VALUE!</v>
      </c>
      <c r="I160" s="17" t="e">
        <f>IF(新様式97_看護職員処遇改善評価料・入院ベースアップ評価料!$M$117=B160,"",IF(H160&lt;=0,"該当",""))</f>
        <v>#VALUE!</v>
      </c>
      <c r="J160" s="17" t="e">
        <f>IF(AND(A160&lt;=#REF!,#REF!&lt;'リスト（入院R9）'!B160),"該当","")</f>
        <v>#REF!</v>
      </c>
      <c r="K160" s="17" t="s">
        <v>546</v>
      </c>
    </row>
    <row r="161" spans="1:11">
      <c r="A161" s="17">
        <v>157.5</v>
      </c>
      <c r="B161" s="17">
        <v>158.5</v>
      </c>
      <c r="C161" s="17" t="s">
        <v>547</v>
      </c>
      <c r="D161" s="17">
        <v>158</v>
      </c>
      <c r="F161" s="161" t="e">
        <f>新様式97_看護職員処遇改善評価料・入院ベースアップ評価料!$M$117-A161</f>
        <v>#VALUE!</v>
      </c>
      <c r="G161" s="161" t="e">
        <f>新様式97_看護職員処遇改善評価料・入院ベースアップ評価料!$M$117-B161</f>
        <v>#VALUE!</v>
      </c>
      <c r="H161" s="17" t="e">
        <f t="shared" si="2"/>
        <v>#VALUE!</v>
      </c>
      <c r="I161" s="17" t="e">
        <f>IF(新様式97_看護職員処遇改善評価料・入院ベースアップ評価料!$M$117=B161,"",IF(H161&lt;=0,"該当",""))</f>
        <v>#VALUE!</v>
      </c>
      <c r="J161" s="17" t="e">
        <f>IF(AND(A161&lt;=#REF!,#REF!&lt;'リスト（入院R9）'!B161),"該当","")</f>
        <v>#REF!</v>
      </c>
      <c r="K161" s="17" t="s">
        <v>547</v>
      </c>
    </row>
    <row r="162" spans="1:11">
      <c r="A162" s="17">
        <v>158.5</v>
      </c>
      <c r="B162" s="17">
        <v>159.5</v>
      </c>
      <c r="C162" s="17" t="s">
        <v>548</v>
      </c>
      <c r="D162" s="17">
        <v>159</v>
      </c>
      <c r="F162" s="161" t="e">
        <f>新様式97_看護職員処遇改善評価料・入院ベースアップ評価料!$M$117-A162</f>
        <v>#VALUE!</v>
      </c>
      <c r="G162" s="161" t="e">
        <f>新様式97_看護職員処遇改善評価料・入院ベースアップ評価料!$M$117-B162</f>
        <v>#VALUE!</v>
      </c>
      <c r="H162" s="17" t="e">
        <f t="shared" si="2"/>
        <v>#VALUE!</v>
      </c>
      <c r="I162" s="17" t="e">
        <f>IF(新様式97_看護職員処遇改善評価料・入院ベースアップ評価料!$M$117=B162,"",IF(H162&lt;=0,"該当",""))</f>
        <v>#VALUE!</v>
      </c>
      <c r="J162" s="17" t="e">
        <f>IF(AND(A162&lt;=#REF!,#REF!&lt;'リスト（入院R9）'!B162),"該当","")</f>
        <v>#REF!</v>
      </c>
      <c r="K162" s="17" t="s">
        <v>548</v>
      </c>
    </row>
    <row r="163" spans="1:11">
      <c r="A163" s="17">
        <v>159.5</v>
      </c>
      <c r="B163" s="17">
        <v>160.5</v>
      </c>
      <c r="C163" s="17" t="s">
        <v>549</v>
      </c>
      <c r="D163" s="17">
        <v>160</v>
      </c>
      <c r="F163" s="161" t="e">
        <f>新様式97_看護職員処遇改善評価料・入院ベースアップ評価料!$M$117-A163</f>
        <v>#VALUE!</v>
      </c>
      <c r="G163" s="161" t="e">
        <f>新様式97_看護職員処遇改善評価料・入院ベースアップ評価料!$M$117-B163</f>
        <v>#VALUE!</v>
      </c>
      <c r="H163" s="17" t="e">
        <f t="shared" si="2"/>
        <v>#VALUE!</v>
      </c>
      <c r="I163" s="17" t="e">
        <f>IF(新様式97_看護職員処遇改善評価料・入院ベースアップ評価料!$M$117=B163,"",IF(H163&lt;=0,"該当",""))</f>
        <v>#VALUE!</v>
      </c>
      <c r="J163" s="17" t="e">
        <f>IF(AND(A163&lt;=#REF!,#REF!&lt;'リスト（入院R9）'!B163),"該当","")</f>
        <v>#REF!</v>
      </c>
      <c r="K163" s="17" t="s">
        <v>549</v>
      </c>
    </row>
    <row r="164" spans="1:11">
      <c r="A164" s="17">
        <v>160.5</v>
      </c>
      <c r="B164" s="17">
        <v>161.5</v>
      </c>
      <c r="C164" s="17" t="s">
        <v>550</v>
      </c>
      <c r="D164" s="17">
        <v>161</v>
      </c>
      <c r="F164" s="161" t="e">
        <f>新様式97_看護職員処遇改善評価料・入院ベースアップ評価料!$M$117-A164</f>
        <v>#VALUE!</v>
      </c>
      <c r="G164" s="161" t="e">
        <f>新様式97_看護職員処遇改善評価料・入院ベースアップ評価料!$M$117-B164</f>
        <v>#VALUE!</v>
      </c>
      <c r="H164" s="17" t="e">
        <f t="shared" si="2"/>
        <v>#VALUE!</v>
      </c>
      <c r="I164" s="17" t="e">
        <f>IF(新様式97_看護職員処遇改善評価料・入院ベースアップ評価料!$M$117=B164,"",IF(H164&lt;=0,"該当",""))</f>
        <v>#VALUE!</v>
      </c>
      <c r="J164" s="17" t="e">
        <f>IF(AND(A164&lt;=#REF!,#REF!&lt;'リスト（入院R9）'!B164),"該当","")</f>
        <v>#REF!</v>
      </c>
      <c r="K164" s="17" t="s">
        <v>550</v>
      </c>
    </row>
    <row r="165" spans="1:11">
      <c r="A165" s="17">
        <v>161.5</v>
      </c>
      <c r="B165" s="17">
        <v>162.5</v>
      </c>
      <c r="C165" s="17" t="s">
        <v>551</v>
      </c>
      <c r="D165" s="17">
        <v>162</v>
      </c>
      <c r="F165" s="161" t="e">
        <f>新様式97_看護職員処遇改善評価料・入院ベースアップ評価料!$M$117-A165</f>
        <v>#VALUE!</v>
      </c>
      <c r="G165" s="161" t="e">
        <f>新様式97_看護職員処遇改善評価料・入院ベースアップ評価料!$M$117-B165</f>
        <v>#VALUE!</v>
      </c>
      <c r="H165" s="17" t="e">
        <f t="shared" si="2"/>
        <v>#VALUE!</v>
      </c>
      <c r="I165" s="17" t="e">
        <f>IF(新様式97_看護職員処遇改善評価料・入院ベースアップ評価料!$M$117=B165,"",IF(H165&lt;=0,"該当",""))</f>
        <v>#VALUE!</v>
      </c>
      <c r="J165" s="17" t="e">
        <f>IF(AND(A165&lt;=#REF!,#REF!&lt;'リスト（入院R9）'!B165),"該当","")</f>
        <v>#REF!</v>
      </c>
      <c r="K165" s="17" t="s">
        <v>551</v>
      </c>
    </row>
    <row r="166" spans="1:11">
      <c r="A166" s="17">
        <v>162.5</v>
      </c>
      <c r="B166" s="17">
        <v>163.5</v>
      </c>
      <c r="C166" s="17" t="s">
        <v>552</v>
      </c>
      <c r="D166" s="17">
        <v>163</v>
      </c>
      <c r="F166" s="161" t="e">
        <f>新様式97_看護職員処遇改善評価料・入院ベースアップ評価料!$M$117-A166</f>
        <v>#VALUE!</v>
      </c>
      <c r="G166" s="161" t="e">
        <f>新様式97_看護職員処遇改善評価料・入院ベースアップ評価料!$M$117-B166</f>
        <v>#VALUE!</v>
      </c>
      <c r="H166" s="17" t="e">
        <f t="shared" si="2"/>
        <v>#VALUE!</v>
      </c>
      <c r="I166" s="17" t="e">
        <f>IF(新様式97_看護職員処遇改善評価料・入院ベースアップ評価料!$M$117=B166,"",IF(H166&lt;=0,"該当",""))</f>
        <v>#VALUE!</v>
      </c>
      <c r="J166" s="17" t="e">
        <f>IF(AND(A166&lt;=#REF!,#REF!&lt;'リスト（入院R9）'!B166),"該当","")</f>
        <v>#REF!</v>
      </c>
      <c r="K166" s="17" t="s">
        <v>552</v>
      </c>
    </row>
    <row r="167" spans="1:11">
      <c r="A167" s="17">
        <v>163.5</v>
      </c>
      <c r="B167" s="17">
        <v>164.5</v>
      </c>
      <c r="C167" s="17" t="s">
        <v>553</v>
      </c>
      <c r="D167" s="17">
        <v>164</v>
      </c>
      <c r="F167" s="161" t="e">
        <f>新様式97_看護職員処遇改善評価料・入院ベースアップ評価料!$M$117-A167</f>
        <v>#VALUE!</v>
      </c>
      <c r="G167" s="161" t="e">
        <f>新様式97_看護職員処遇改善評価料・入院ベースアップ評価料!$M$117-B167</f>
        <v>#VALUE!</v>
      </c>
      <c r="H167" s="17" t="e">
        <f t="shared" si="2"/>
        <v>#VALUE!</v>
      </c>
      <c r="I167" s="17" t="e">
        <f>IF(新様式97_看護職員処遇改善評価料・入院ベースアップ評価料!$M$117=B167,"",IF(H167&lt;=0,"該当",""))</f>
        <v>#VALUE!</v>
      </c>
      <c r="J167" s="17" t="e">
        <f>IF(AND(A167&lt;=#REF!,#REF!&lt;'リスト（入院R9）'!B167),"該当","")</f>
        <v>#REF!</v>
      </c>
      <c r="K167" s="17" t="s">
        <v>553</v>
      </c>
    </row>
    <row r="168" spans="1:11">
      <c r="A168" s="17">
        <v>164.5</v>
      </c>
      <c r="B168" s="17">
        <v>165.5</v>
      </c>
      <c r="C168" s="17" t="s">
        <v>554</v>
      </c>
      <c r="D168" s="17">
        <v>165</v>
      </c>
      <c r="F168" s="161" t="e">
        <f>新様式97_看護職員処遇改善評価料・入院ベースアップ評価料!$M$117-A168</f>
        <v>#VALUE!</v>
      </c>
      <c r="G168" s="161" t="e">
        <f>新様式97_看護職員処遇改善評価料・入院ベースアップ評価料!$M$117-B168</f>
        <v>#VALUE!</v>
      </c>
      <c r="H168" s="17" t="e">
        <f t="shared" si="2"/>
        <v>#VALUE!</v>
      </c>
      <c r="I168" s="17" t="e">
        <f>IF(新様式97_看護職員処遇改善評価料・入院ベースアップ評価料!$M$117=B168,"",IF(H168&lt;=0,"該当",""))</f>
        <v>#VALUE!</v>
      </c>
      <c r="J168" s="17" t="e">
        <f>IF(AND(A168&lt;=#REF!,#REF!&lt;'リスト（入院R9）'!B168),"該当","")</f>
        <v>#REF!</v>
      </c>
      <c r="K168" s="17" t="s">
        <v>554</v>
      </c>
    </row>
    <row r="169" spans="1:11">
      <c r="A169" s="17">
        <v>165.5</v>
      </c>
      <c r="B169" s="17">
        <v>166.5</v>
      </c>
      <c r="C169" s="17" t="s">
        <v>555</v>
      </c>
      <c r="D169" s="17">
        <v>166</v>
      </c>
      <c r="F169" s="161" t="e">
        <f>新様式97_看護職員処遇改善評価料・入院ベースアップ評価料!$M$117-A169</f>
        <v>#VALUE!</v>
      </c>
      <c r="G169" s="161" t="e">
        <f>新様式97_看護職員処遇改善評価料・入院ベースアップ評価料!$M$117-B169</f>
        <v>#VALUE!</v>
      </c>
      <c r="H169" s="17" t="e">
        <f t="shared" si="2"/>
        <v>#VALUE!</v>
      </c>
      <c r="I169" s="17" t="e">
        <f>IF(新様式97_看護職員処遇改善評価料・入院ベースアップ評価料!$M$117=B169,"",IF(H169&lt;=0,"該当",""))</f>
        <v>#VALUE!</v>
      </c>
      <c r="J169" s="17" t="e">
        <f>IF(AND(A169&lt;=#REF!,#REF!&lt;'リスト（入院R9）'!B169),"該当","")</f>
        <v>#REF!</v>
      </c>
      <c r="K169" s="17" t="s">
        <v>555</v>
      </c>
    </row>
    <row r="170" spans="1:11">
      <c r="A170" s="17">
        <v>166.5</v>
      </c>
      <c r="B170" s="17">
        <v>167.5</v>
      </c>
      <c r="C170" s="17" t="s">
        <v>556</v>
      </c>
      <c r="D170" s="17">
        <v>167</v>
      </c>
      <c r="F170" s="161" t="e">
        <f>新様式97_看護職員処遇改善評価料・入院ベースアップ評価料!$M$117-A170</f>
        <v>#VALUE!</v>
      </c>
      <c r="G170" s="161" t="e">
        <f>新様式97_看護職員処遇改善評価料・入院ベースアップ評価料!$M$117-B170</f>
        <v>#VALUE!</v>
      </c>
      <c r="H170" s="17" t="e">
        <f t="shared" si="2"/>
        <v>#VALUE!</v>
      </c>
      <c r="I170" s="17" t="e">
        <f>IF(新様式97_看護職員処遇改善評価料・入院ベースアップ評価料!$M$117=B170,"",IF(H170&lt;=0,"該当",""))</f>
        <v>#VALUE!</v>
      </c>
      <c r="J170" s="17" t="e">
        <f>IF(AND(A170&lt;=#REF!,#REF!&lt;'リスト（入院R9）'!B170),"該当","")</f>
        <v>#REF!</v>
      </c>
      <c r="K170" s="17" t="s">
        <v>556</v>
      </c>
    </row>
    <row r="171" spans="1:11">
      <c r="A171" s="17">
        <v>167.5</v>
      </c>
      <c r="B171" s="17">
        <v>168.5</v>
      </c>
      <c r="C171" s="17" t="s">
        <v>557</v>
      </c>
      <c r="D171" s="17">
        <v>168</v>
      </c>
      <c r="F171" s="161" t="e">
        <f>新様式97_看護職員処遇改善評価料・入院ベースアップ評価料!$M$117-A171</f>
        <v>#VALUE!</v>
      </c>
      <c r="G171" s="161" t="e">
        <f>新様式97_看護職員処遇改善評価料・入院ベースアップ評価料!$M$117-B171</f>
        <v>#VALUE!</v>
      </c>
      <c r="H171" s="17" t="e">
        <f t="shared" si="2"/>
        <v>#VALUE!</v>
      </c>
      <c r="I171" s="17" t="e">
        <f>IF(新様式97_看護職員処遇改善評価料・入院ベースアップ評価料!$M$117=B171,"",IF(H171&lt;=0,"該当",""))</f>
        <v>#VALUE!</v>
      </c>
      <c r="J171" s="17" t="e">
        <f>IF(AND(A171&lt;=#REF!,#REF!&lt;'リスト（入院R9）'!B171),"該当","")</f>
        <v>#REF!</v>
      </c>
      <c r="K171" s="17" t="s">
        <v>557</v>
      </c>
    </row>
    <row r="172" spans="1:11">
      <c r="A172" s="17">
        <v>168.5</v>
      </c>
      <c r="B172" s="17">
        <v>169.5</v>
      </c>
      <c r="C172" s="17" t="s">
        <v>558</v>
      </c>
      <c r="D172" s="17">
        <v>169</v>
      </c>
      <c r="F172" s="161" t="e">
        <f>新様式97_看護職員処遇改善評価料・入院ベースアップ評価料!$M$117-A172</f>
        <v>#VALUE!</v>
      </c>
      <c r="G172" s="161" t="e">
        <f>新様式97_看護職員処遇改善評価料・入院ベースアップ評価料!$M$117-B172</f>
        <v>#VALUE!</v>
      </c>
      <c r="H172" s="17" t="e">
        <f t="shared" si="2"/>
        <v>#VALUE!</v>
      </c>
      <c r="I172" s="17" t="e">
        <f>IF(新様式97_看護職員処遇改善評価料・入院ベースアップ評価料!$M$117=B172,"",IF(H172&lt;=0,"該当",""))</f>
        <v>#VALUE!</v>
      </c>
      <c r="J172" s="17" t="e">
        <f>IF(AND(A172&lt;=#REF!,#REF!&lt;'リスト（入院R9）'!B172),"該当","")</f>
        <v>#REF!</v>
      </c>
      <c r="K172" s="17" t="s">
        <v>558</v>
      </c>
    </row>
    <row r="173" spans="1:11">
      <c r="A173" s="17">
        <v>169.5</v>
      </c>
      <c r="B173" s="17">
        <v>170.5</v>
      </c>
      <c r="C173" s="17" t="s">
        <v>559</v>
      </c>
      <c r="D173" s="17">
        <v>170</v>
      </c>
      <c r="F173" s="161" t="e">
        <f>新様式97_看護職員処遇改善評価料・入院ベースアップ評価料!$M$117-A173</f>
        <v>#VALUE!</v>
      </c>
      <c r="G173" s="161" t="e">
        <f>新様式97_看護職員処遇改善評価料・入院ベースアップ評価料!$M$117-B173</f>
        <v>#VALUE!</v>
      </c>
      <c r="H173" s="17" t="e">
        <f t="shared" si="2"/>
        <v>#VALUE!</v>
      </c>
      <c r="I173" s="17" t="e">
        <f>IF(新様式97_看護職員処遇改善評価料・入院ベースアップ評価料!$M$117=B173,"",IF(H173&lt;=0,"該当",""))</f>
        <v>#VALUE!</v>
      </c>
      <c r="J173" s="17" t="e">
        <f>IF(AND(A173&lt;=#REF!,#REF!&lt;'リスト（入院R9）'!B173),"該当","")</f>
        <v>#REF!</v>
      </c>
      <c r="K173" s="17" t="s">
        <v>559</v>
      </c>
    </row>
    <row r="174" spans="1:11">
      <c r="A174" s="17">
        <v>170.5</v>
      </c>
      <c r="B174" s="17">
        <v>171.5</v>
      </c>
      <c r="C174" s="17" t="s">
        <v>560</v>
      </c>
      <c r="D174" s="17">
        <v>171</v>
      </c>
      <c r="F174" s="161" t="e">
        <f>新様式97_看護職員処遇改善評価料・入院ベースアップ評価料!$M$117-A174</f>
        <v>#VALUE!</v>
      </c>
      <c r="G174" s="161" t="e">
        <f>新様式97_看護職員処遇改善評価料・入院ベースアップ評価料!$M$117-B174</f>
        <v>#VALUE!</v>
      </c>
      <c r="H174" s="17" t="e">
        <f t="shared" si="2"/>
        <v>#VALUE!</v>
      </c>
      <c r="I174" s="17" t="e">
        <f>IF(新様式97_看護職員処遇改善評価料・入院ベースアップ評価料!$M$117=B174,"",IF(H174&lt;=0,"該当",""))</f>
        <v>#VALUE!</v>
      </c>
      <c r="J174" s="17" t="e">
        <f>IF(AND(A174&lt;=#REF!,#REF!&lt;'リスト（入院R9）'!B174),"該当","")</f>
        <v>#REF!</v>
      </c>
      <c r="K174" s="17" t="s">
        <v>560</v>
      </c>
    </row>
    <row r="175" spans="1:11">
      <c r="A175" s="17">
        <v>171.5</v>
      </c>
      <c r="B175" s="17">
        <v>172.5</v>
      </c>
      <c r="C175" s="17" t="s">
        <v>561</v>
      </c>
      <c r="D175" s="17">
        <v>172</v>
      </c>
      <c r="F175" s="161" t="e">
        <f>新様式97_看護職員処遇改善評価料・入院ベースアップ評価料!$M$117-A175</f>
        <v>#VALUE!</v>
      </c>
      <c r="G175" s="161" t="e">
        <f>新様式97_看護職員処遇改善評価料・入院ベースアップ評価料!$M$117-B175</f>
        <v>#VALUE!</v>
      </c>
      <c r="H175" s="17" t="e">
        <f t="shared" si="2"/>
        <v>#VALUE!</v>
      </c>
      <c r="I175" s="17" t="e">
        <f>IF(新様式97_看護職員処遇改善評価料・入院ベースアップ評価料!$M$117=B175,"",IF(H175&lt;=0,"該当",""))</f>
        <v>#VALUE!</v>
      </c>
      <c r="J175" s="17" t="e">
        <f>IF(AND(A175&lt;=#REF!,#REF!&lt;'リスト（入院R9）'!B175),"該当","")</f>
        <v>#REF!</v>
      </c>
      <c r="K175" s="17" t="s">
        <v>561</v>
      </c>
    </row>
    <row r="176" spans="1:11">
      <c r="A176" s="17">
        <v>172.5</v>
      </c>
      <c r="B176" s="17">
        <v>173.5</v>
      </c>
      <c r="C176" s="17" t="s">
        <v>562</v>
      </c>
      <c r="D176" s="17">
        <v>173</v>
      </c>
      <c r="F176" s="161" t="e">
        <f>新様式97_看護職員処遇改善評価料・入院ベースアップ評価料!$M$117-A176</f>
        <v>#VALUE!</v>
      </c>
      <c r="G176" s="161" t="e">
        <f>新様式97_看護職員処遇改善評価料・入院ベースアップ評価料!$M$117-B176</f>
        <v>#VALUE!</v>
      </c>
      <c r="H176" s="17" t="e">
        <f t="shared" si="2"/>
        <v>#VALUE!</v>
      </c>
      <c r="I176" s="17" t="e">
        <f>IF(新様式97_看護職員処遇改善評価料・入院ベースアップ評価料!$M$117=B176,"",IF(H176&lt;=0,"該当",""))</f>
        <v>#VALUE!</v>
      </c>
      <c r="J176" s="17" t="e">
        <f>IF(AND(A176&lt;=#REF!,#REF!&lt;'リスト（入院R9）'!B176),"該当","")</f>
        <v>#REF!</v>
      </c>
      <c r="K176" s="17" t="s">
        <v>562</v>
      </c>
    </row>
    <row r="177" spans="1:11">
      <c r="A177" s="17">
        <v>173.5</v>
      </c>
      <c r="B177" s="17">
        <v>174.5</v>
      </c>
      <c r="C177" s="17" t="s">
        <v>563</v>
      </c>
      <c r="D177" s="17">
        <v>174</v>
      </c>
      <c r="F177" s="161" t="e">
        <f>新様式97_看護職員処遇改善評価料・入院ベースアップ評価料!$M$117-A177</f>
        <v>#VALUE!</v>
      </c>
      <c r="G177" s="161" t="e">
        <f>新様式97_看護職員処遇改善評価料・入院ベースアップ評価料!$M$117-B177</f>
        <v>#VALUE!</v>
      </c>
      <c r="H177" s="17" t="e">
        <f t="shared" si="2"/>
        <v>#VALUE!</v>
      </c>
      <c r="I177" s="17" t="e">
        <f>IF(新様式97_看護職員処遇改善評価料・入院ベースアップ評価料!$M$117=B177,"",IF(H177&lt;=0,"該当",""))</f>
        <v>#VALUE!</v>
      </c>
      <c r="J177" s="17" t="e">
        <f>IF(AND(A177&lt;=#REF!,#REF!&lt;'リスト（入院R9）'!B177),"該当","")</f>
        <v>#REF!</v>
      </c>
      <c r="K177" s="17" t="s">
        <v>563</v>
      </c>
    </row>
    <row r="178" spans="1:11">
      <c r="A178" s="17">
        <v>174.5</v>
      </c>
      <c r="B178" s="17">
        <v>175.5</v>
      </c>
      <c r="C178" s="17" t="s">
        <v>564</v>
      </c>
      <c r="D178" s="17">
        <v>175</v>
      </c>
      <c r="F178" s="161" t="e">
        <f>新様式97_看護職員処遇改善評価料・入院ベースアップ評価料!$M$117-A178</f>
        <v>#VALUE!</v>
      </c>
      <c r="G178" s="161" t="e">
        <f>新様式97_看護職員処遇改善評価料・入院ベースアップ評価料!$M$117-B178</f>
        <v>#VALUE!</v>
      </c>
      <c r="H178" s="17" t="e">
        <f t="shared" si="2"/>
        <v>#VALUE!</v>
      </c>
      <c r="I178" s="17" t="e">
        <f>IF(新様式97_看護職員処遇改善評価料・入院ベースアップ評価料!$M$117=B178,"",IF(H178&lt;=0,"該当",""))</f>
        <v>#VALUE!</v>
      </c>
      <c r="J178" s="17" t="e">
        <f>IF(AND(A178&lt;=#REF!,#REF!&lt;'リスト（入院R9）'!B178),"該当","")</f>
        <v>#REF!</v>
      </c>
      <c r="K178" s="17" t="s">
        <v>564</v>
      </c>
    </row>
    <row r="179" spans="1:11">
      <c r="A179" s="17">
        <v>175.5</v>
      </c>
      <c r="B179" s="17">
        <v>176.5</v>
      </c>
      <c r="C179" s="17" t="s">
        <v>565</v>
      </c>
      <c r="D179" s="17">
        <v>176</v>
      </c>
      <c r="F179" s="161" t="e">
        <f>新様式97_看護職員処遇改善評価料・入院ベースアップ評価料!$M$117-A179</f>
        <v>#VALUE!</v>
      </c>
      <c r="G179" s="161" t="e">
        <f>新様式97_看護職員処遇改善評価料・入院ベースアップ評価料!$M$117-B179</f>
        <v>#VALUE!</v>
      </c>
      <c r="H179" s="17" t="e">
        <f t="shared" si="2"/>
        <v>#VALUE!</v>
      </c>
      <c r="I179" s="17" t="e">
        <f>IF(新様式97_看護職員処遇改善評価料・入院ベースアップ評価料!$M$117=B179,"",IF(H179&lt;=0,"該当",""))</f>
        <v>#VALUE!</v>
      </c>
      <c r="J179" s="17" t="e">
        <f>IF(AND(A179&lt;=#REF!,#REF!&lt;'リスト（入院R9）'!B179),"該当","")</f>
        <v>#REF!</v>
      </c>
      <c r="K179" s="17" t="s">
        <v>565</v>
      </c>
    </row>
    <row r="180" spans="1:11">
      <c r="A180" s="17">
        <v>176.5</v>
      </c>
      <c r="B180" s="17">
        <v>177.5</v>
      </c>
      <c r="C180" s="17" t="s">
        <v>566</v>
      </c>
      <c r="D180" s="17">
        <v>177</v>
      </c>
      <c r="F180" s="161" t="e">
        <f>新様式97_看護職員処遇改善評価料・入院ベースアップ評価料!$M$117-A180</f>
        <v>#VALUE!</v>
      </c>
      <c r="G180" s="161" t="e">
        <f>新様式97_看護職員処遇改善評価料・入院ベースアップ評価料!$M$117-B180</f>
        <v>#VALUE!</v>
      </c>
      <c r="H180" s="17" t="e">
        <f t="shared" si="2"/>
        <v>#VALUE!</v>
      </c>
      <c r="I180" s="17" t="e">
        <f>IF(新様式97_看護職員処遇改善評価料・入院ベースアップ評価料!$M$117=B180,"",IF(H180&lt;=0,"該当",""))</f>
        <v>#VALUE!</v>
      </c>
      <c r="J180" s="17" t="e">
        <f>IF(AND(A180&lt;=#REF!,#REF!&lt;'リスト（入院R9）'!B180),"該当","")</f>
        <v>#REF!</v>
      </c>
      <c r="K180" s="17" t="s">
        <v>566</v>
      </c>
    </row>
    <row r="181" spans="1:11">
      <c r="A181" s="17">
        <v>177.5</v>
      </c>
      <c r="B181" s="17">
        <v>178.5</v>
      </c>
      <c r="C181" s="17" t="s">
        <v>567</v>
      </c>
      <c r="D181" s="17">
        <v>178</v>
      </c>
      <c r="F181" s="161" t="e">
        <f>新様式97_看護職員処遇改善評価料・入院ベースアップ評価料!$M$117-A181</f>
        <v>#VALUE!</v>
      </c>
      <c r="G181" s="161" t="e">
        <f>新様式97_看護職員処遇改善評価料・入院ベースアップ評価料!$M$117-B181</f>
        <v>#VALUE!</v>
      </c>
      <c r="H181" s="17" t="e">
        <f t="shared" si="2"/>
        <v>#VALUE!</v>
      </c>
      <c r="I181" s="17" t="e">
        <f>IF(新様式97_看護職員処遇改善評価料・入院ベースアップ評価料!$M$117=B181,"",IF(H181&lt;=0,"該当",""))</f>
        <v>#VALUE!</v>
      </c>
      <c r="J181" s="17" t="e">
        <f>IF(AND(A181&lt;=#REF!,#REF!&lt;'リスト（入院R9）'!B181),"該当","")</f>
        <v>#REF!</v>
      </c>
      <c r="K181" s="17" t="s">
        <v>567</v>
      </c>
    </row>
    <row r="182" spans="1:11">
      <c r="A182" s="17">
        <v>178.5</v>
      </c>
      <c r="B182" s="17">
        <v>179.5</v>
      </c>
      <c r="C182" s="17" t="s">
        <v>568</v>
      </c>
      <c r="D182" s="17">
        <v>179</v>
      </c>
      <c r="F182" s="161" t="e">
        <f>新様式97_看護職員処遇改善評価料・入院ベースアップ評価料!$M$117-A182</f>
        <v>#VALUE!</v>
      </c>
      <c r="G182" s="161" t="e">
        <f>新様式97_看護職員処遇改善評価料・入院ベースアップ評価料!$M$117-B182</f>
        <v>#VALUE!</v>
      </c>
      <c r="H182" s="17" t="e">
        <f t="shared" si="2"/>
        <v>#VALUE!</v>
      </c>
      <c r="I182" s="17" t="e">
        <f>IF(新様式97_看護職員処遇改善評価料・入院ベースアップ評価料!$M$117=B182,"",IF(H182&lt;=0,"該当",""))</f>
        <v>#VALUE!</v>
      </c>
      <c r="J182" s="17" t="e">
        <f>IF(AND(A182&lt;=#REF!,#REF!&lt;'リスト（入院R9）'!B182),"該当","")</f>
        <v>#REF!</v>
      </c>
      <c r="K182" s="17" t="s">
        <v>568</v>
      </c>
    </row>
    <row r="183" spans="1:11">
      <c r="A183" s="17">
        <v>179.5</v>
      </c>
      <c r="B183" s="17">
        <v>180.5</v>
      </c>
      <c r="C183" s="17" t="s">
        <v>569</v>
      </c>
      <c r="D183" s="17">
        <v>180</v>
      </c>
      <c r="F183" s="161" t="e">
        <f>新様式97_看護職員処遇改善評価料・入院ベースアップ評価料!$M$117-A183</f>
        <v>#VALUE!</v>
      </c>
      <c r="G183" s="161" t="e">
        <f>新様式97_看護職員処遇改善評価料・入院ベースアップ評価料!$M$117-B183</f>
        <v>#VALUE!</v>
      </c>
      <c r="H183" s="17" t="e">
        <f t="shared" si="2"/>
        <v>#VALUE!</v>
      </c>
      <c r="I183" s="17" t="e">
        <f>IF(新様式97_看護職員処遇改善評価料・入院ベースアップ評価料!$M$117=B183,"",IF(H183&lt;=0,"該当",""))</f>
        <v>#VALUE!</v>
      </c>
      <c r="J183" s="17" t="e">
        <f>IF(AND(A183&lt;=#REF!,#REF!&lt;'リスト（入院R9）'!B183),"該当","")</f>
        <v>#REF!</v>
      </c>
      <c r="K183" s="17" t="s">
        <v>569</v>
      </c>
    </row>
    <row r="184" spans="1:11">
      <c r="A184" s="17">
        <v>180.5</v>
      </c>
      <c r="B184" s="17">
        <v>181.5</v>
      </c>
      <c r="C184" s="17" t="s">
        <v>570</v>
      </c>
      <c r="D184" s="17">
        <v>181</v>
      </c>
      <c r="F184" s="161" t="e">
        <f>新様式97_看護職員処遇改善評価料・入院ベースアップ評価料!$M$117-A184</f>
        <v>#VALUE!</v>
      </c>
      <c r="G184" s="161" t="e">
        <f>新様式97_看護職員処遇改善評価料・入院ベースアップ評価料!$M$117-B184</f>
        <v>#VALUE!</v>
      </c>
      <c r="H184" s="17" t="e">
        <f t="shared" si="2"/>
        <v>#VALUE!</v>
      </c>
      <c r="I184" s="17" t="e">
        <f>IF(新様式97_看護職員処遇改善評価料・入院ベースアップ評価料!$M$117=B184,"",IF(H184&lt;=0,"該当",""))</f>
        <v>#VALUE!</v>
      </c>
      <c r="J184" s="17" t="e">
        <f>IF(AND(A184&lt;=#REF!,#REF!&lt;'リスト（入院R9）'!B184),"該当","")</f>
        <v>#REF!</v>
      </c>
      <c r="K184" s="17" t="s">
        <v>570</v>
      </c>
    </row>
    <row r="185" spans="1:11">
      <c r="A185" s="17">
        <v>181.5</v>
      </c>
      <c r="B185" s="17">
        <v>182.5</v>
      </c>
      <c r="C185" s="17" t="s">
        <v>571</v>
      </c>
      <c r="D185" s="17">
        <v>182</v>
      </c>
      <c r="F185" s="161" t="e">
        <f>新様式97_看護職員処遇改善評価料・入院ベースアップ評価料!$M$117-A185</f>
        <v>#VALUE!</v>
      </c>
      <c r="G185" s="161" t="e">
        <f>新様式97_看護職員処遇改善評価料・入院ベースアップ評価料!$M$117-B185</f>
        <v>#VALUE!</v>
      </c>
      <c r="H185" s="17" t="e">
        <f t="shared" si="2"/>
        <v>#VALUE!</v>
      </c>
      <c r="I185" s="17" t="e">
        <f>IF(新様式97_看護職員処遇改善評価料・入院ベースアップ評価料!$M$117=B185,"",IF(H185&lt;=0,"該当",""))</f>
        <v>#VALUE!</v>
      </c>
      <c r="J185" s="17" t="e">
        <f>IF(AND(A185&lt;=#REF!,#REF!&lt;'リスト（入院R9）'!B185),"該当","")</f>
        <v>#REF!</v>
      </c>
      <c r="K185" s="17" t="s">
        <v>571</v>
      </c>
    </row>
    <row r="186" spans="1:11">
      <c r="A186" s="17">
        <v>182.5</v>
      </c>
      <c r="B186" s="17">
        <v>183.5</v>
      </c>
      <c r="C186" s="17" t="s">
        <v>572</v>
      </c>
      <c r="D186" s="17">
        <v>183</v>
      </c>
      <c r="F186" s="161" t="e">
        <f>新様式97_看護職員処遇改善評価料・入院ベースアップ評価料!$M$117-A186</f>
        <v>#VALUE!</v>
      </c>
      <c r="G186" s="161" t="e">
        <f>新様式97_看護職員処遇改善評価料・入院ベースアップ評価料!$M$117-B186</f>
        <v>#VALUE!</v>
      </c>
      <c r="H186" s="17" t="e">
        <f t="shared" si="2"/>
        <v>#VALUE!</v>
      </c>
      <c r="I186" s="17" t="e">
        <f>IF(新様式97_看護職員処遇改善評価料・入院ベースアップ評価料!$M$117=B186,"",IF(H186&lt;=0,"該当",""))</f>
        <v>#VALUE!</v>
      </c>
      <c r="J186" s="17" t="e">
        <f>IF(AND(A186&lt;=#REF!,#REF!&lt;'リスト（入院R9）'!B186),"該当","")</f>
        <v>#REF!</v>
      </c>
      <c r="K186" s="17" t="s">
        <v>572</v>
      </c>
    </row>
    <row r="187" spans="1:11">
      <c r="A187" s="17">
        <v>183.5</v>
      </c>
      <c r="B187" s="17">
        <v>184.5</v>
      </c>
      <c r="C187" s="17" t="s">
        <v>573</v>
      </c>
      <c r="D187" s="17">
        <v>184</v>
      </c>
      <c r="F187" s="161" t="e">
        <f>新様式97_看護職員処遇改善評価料・入院ベースアップ評価料!$M$117-A187</f>
        <v>#VALUE!</v>
      </c>
      <c r="G187" s="161" t="e">
        <f>新様式97_看護職員処遇改善評価料・入院ベースアップ評価料!$M$117-B187</f>
        <v>#VALUE!</v>
      </c>
      <c r="H187" s="17" t="e">
        <f t="shared" si="2"/>
        <v>#VALUE!</v>
      </c>
      <c r="I187" s="17" t="e">
        <f>IF(新様式97_看護職員処遇改善評価料・入院ベースアップ評価料!$M$117=B187,"",IF(H187&lt;=0,"該当",""))</f>
        <v>#VALUE!</v>
      </c>
      <c r="J187" s="17" t="e">
        <f>IF(AND(A187&lt;=#REF!,#REF!&lt;'リスト（入院R9）'!B187),"該当","")</f>
        <v>#REF!</v>
      </c>
      <c r="K187" s="17" t="s">
        <v>573</v>
      </c>
    </row>
    <row r="188" spans="1:11">
      <c r="A188" s="17">
        <v>184.5</v>
      </c>
      <c r="B188" s="17">
        <v>185.5</v>
      </c>
      <c r="C188" s="17" t="s">
        <v>574</v>
      </c>
      <c r="D188" s="17">
        <v>185</v>
      </c>
      <c r="F188" s="161" t="e">
        <f>新様式97_看護職員処遇改善評価料・入院ベースアップ評価料!$M$117-A188</f>
        <v>#VALUE!</v>
      </c>
      <c r="G188" s="161" t="e">
        <f>新様式97_看護職員処遇改善評価料・入院ベースアップ評価料!$M$117-B188</f>
        <v>#VALUE!</v>
      </c>
      <c r="H188" s="17" t="e">
        <f t="shared" si="2"/>
        <v>#VALUE!</v>
      </c>
      <c r="I188" s="17" t="e">
        <f>IF(新様式97_看護職員処遇改善評価料・入院ベースアップ評価料!$M$117=B188,"",IF(H188&lt;=0,"該当",""))</f>
        <v>#VALUE!</v>
      </c>
      <c r="J188" s="17" t="e">
        <f>IF(AND(A188&lt;=#REF!,#REF!&lt;'リスト（入院R9）'!B188),"該当","")</f>
        <v>#REF!</v>
      </c>
      <c r="K188" s="17" t="s">
        <v>574</v>
      </c>
    </row>
    <row r="189" spans="1:11">
      <c r="A189" s="17">
        <v>185.5</v>
      </c>
      <c r="B189" s="17">
        <v>186.5</v>
      </c>
      <c r="C189" s="17" t="s">
        <v>575</v>
      </c>
      <c r="D189" s="17">
        <v>186</v>
      </c>
      <c r="F189" s="161" t="e">
        <f>新様式97_看護職員処遇改善評価料・入院ベースアップ評価料!$M$117-A189</f>
        <v>#VALUE!</v>
      </c>
      <c r="G189" s="161" t="e">
        <f>新様式97_看護職員処遇改善評価料・入院ベースアップ評価料!$M$117-B189</f>
        <v>#VALUE!</v>
      </c>
      <c r="H189" s="17" t="e">
        <f t="shared" si="2"/>
        <v>#VALUE!</v>
      </c>
      <c r="I189" s="17" t="e">
        <f>IF(新様式97_看護職員処遇改善評価料・入院ベースアップ評価料!$M$117=B189,"",IF(H189&lt;=0,"該当",""))</f>
        <v>#VALUE!</v>
      </c>
      <c r="J189" s="17" t="e">
        <f>IF(AND(A189&lt;=#REF!,#REF!&lt;'リスト（入院R9）'!B189),"該当","")</f>
        <v>#REF!</v>
      </c>
      <c r="K189" s="17" t="s">
        <v>575</v>
      </c>
    </row>
    <row r="190" spans="1:11">
      <c r="A190" s="17">
        <v>186.5</v>
      </c>
      <c r="B190" s="17">
        <v>187.5</v>
      </c>
      <c r="C190" s="17" t="s">
        <v>576</v>
      </c>
      <c r="D190" s="17">
        <v>187</v>
      </c>
      <c r="F190" s="161" t="e">
        <f>新様式97_看護職員処遇改善評価料・入院ベースアップ評価料!$M$117-A190</f>
        <v>#VALUE!</v>
      </c>
      <c r="G190" s="161" t="e">
        <f>新様式97_看護職員処遇改善評価料・入院ベースアップ評価料!$M$117-B190</f>
        <v>#VALUE!</v>
      </c>
      <c r="H190" s="17" t="e">
        <f t="shared" si="2"/>
        <v>#VALUE!</v>
      </c>
      <c r="I190" s="17" t="e">
        <f>IF(新様式97_看護職員処遇改善評価料・入院ベースアップ評価料!$M$117=B190,"",IF(H190&lt;=0,"該当",""))</f>
        <v>#VALUE!</v>
      </c>
      <c r="J190" s="17" t="e">
        <f>IF(AND(A190&lt;=#REF!,#REF!&lt;'リスト（入院R9）'!B190),"該当","")</f>
        <v>#REF!</v>
      </c>
      <c r="K190" s="17" t="s">
        <v>576</v>
      </c>
    </row>
    <row r="191" spans="1:11">
      <c r="A191" s="17">
        <v>187.5</v>
      </c>
      <c r="B191" s="17">
        <v>188.5</v>
      </c>
      <c r="C191" s="17" t="s">
        <v>577</v>
      </c>
      <c r="D191" s="17">
        <v>188</v>
      </c>
      <c r="F191" s="161" t="e">
        <f>新様式97_看護職員処遇改善評価料・入院ベースアップ評価料!$M$117-A191</f>
        <v>#VALUE!</v>
      </c>
      <c r="G191" s="161" t="e">
        <f>新様式97_看護職員処遇改善評価料・入院ベースアップ評価料!$M$117-B191</f>
        <v>#VALUE!</v>
      </c>
      <c r="H191" s="17" t="e">
        <f t="shared" si="2"/>
        <v>#VALUE!</v>
      </c>
      <c r="I191" s="17" t="e">
        <f>IF(新様式97_看護職員処遇改善評価料・入院ベースアップ評価料!$M$117=B191,"",IF(H191&lt;=0,"該当",""))</f>
        <v>#VALUE!</v>
      </c>
      <c r="J191" s="17" t="e">
        <f>IF(AND(A191&lt;=#REF!,#REF!&lt;'リスト（入院R9）'!B191),"該当","")</f>
        <v>#REF!</v>
      </c>
      <c r="K191" s="17" t="s">
        <v>577</v>
      </c>
    </row>
    <row r="192" spans="1:11">
      <c r="A192" s="17">
        <v>188.5</v>
      </c>
      <c r="B192" s="17">
        <v>189.5</v>
      </c>
      <c r="C192" s="17" t="s">
        <v>578</v>
      </c>
      <c r="D192" s="17">
        <v>189</v>
      </c>
      <c r="F192" s="161" t="e">
        <f>新様式97_看護職員処遇改善評価料・入院ベースアップ評価料!$M$117-A192</f>
        <v>#VALUE!</v>
      </c>
      <c r="G192" s="161" t="e">
        <f>新様式97_看護職員処遇改善評価料・入院ベースアップ評価料!$M$117-B192</f>
        <v>#VALUE!</v>
      </c>
      <c r="H192" s="17" t="e">
        <f t="shared" si="2"/>
        <v>#VALUE!</v>
      </c>
      <c r="I192" s="17" t="e">
        <f>IF(新様式97_看護職員処遇改善評価料・入院ベースアップ評価料!$M$117=B192,"",IF(H192&lt;=0,"該当",""))</f>
        <v>#VALUE!</v>
      </c>
      <c r="J192" s="17" t="e">
        <f>IF(AND(A192&lt;=#REF!,#REF!&lt;'リスト（入院R9）'!B192),"該当","")</f>
        <v>#REF!</v>
      </c>
      <c r="K192" s="17" t="s">
        <v>578</v>
      </c>
    </row>
    <row r="193" spans="1:11">
      <c r="A193" s="17">
        <v>189.5</v>
      </c>
      <c r="B193" s="17">
        <v>190.5</v>
      </c>
      <c r="C193" s="17" t="s">
        <v>579</v>
      </c>
      <c r="D193" s="17">
        <v>190</v>
      </c>
      <c r="F193" s="161" t="e">
        <f>新様式97_看護職員処遇改善評価料・入院ベースアップ評価料!$M$117-A193</f>
        <v>#VALUE!</v>
      </c>
      <c r="G193" s="161" t="e">
        <f>新様式97_看護職員処遇改善評価料・入院ベースアップ評価料!$M$117-B193</f>
        <v>#VALUE!</v>
      </c>
      <c r="H193" s="17" t="e">
        <f t="shared" si="2"/>
        <v>#VALUE!</v>
      </c>
      <c r="I193" s="17" t="e">
        <f>IF(新様式97_看護職員処遇改善評価料・入院ベースアップ評価料!$M$117=B193,"",IF(H193&lt;=0,"該当",""))</f>
        <v>#VALUE!</v>
      </c>
      <c r="J193" s="17" t="e">
        <f>IF(AND(A193&lt;=#REF!,#REF!&lt;'リスト（入院R9）'!B193),"該当","")</f>
        <v>#REF!</v>
      </c>
      <c r="K193" s="17" t="s">
        <v>579</v>
      </c>
    </row>
    <row r="194" spans="1:11">
      <c r="A194" s="17">
        <v>190.5</v>
      </c>
      <c r="B194" s="17">
        <v>191.5</v>
      </c>
      <c r="C194" s="17" t="s">
        <v>580</v>
      </c>
      <c r="D194" s="17">
        <v>191</v>
      </c>
      <c r="F194" s="161" t="e">
        <f>新様式97_看護職員処遇改善評価料・入院ベースアップ評価料!$M$117-A194</f>
        <v>#VALUE!</v>
      </c>
      <c r="G194" s="161" t="e">
        <f>新様式97_看護職員処遇改善評価料・入院ベースアップ評価料!$M$117-B194</f>
        <v>#VALUE!</v>
      </c>
      <c r="H194" s="17" t="e">
        <f t="shared" si="2"/>
        <v>#VALUE!</v>
      </c>
      <c r="I194" s="17" t="e">
        <f>IF(新様式97_看護職員処遇改善評価料・入院ベースアップ評価料!$M$117=B194,"",IF(H194&lt;=0,"該当",""))</f>
        <v>#VALUE!</v>
      </c>
      <c r="J194" s="17" t="e">
        <f>IF(AND(A194&lt;=#REF!,#REF!&lt;'リスト（入院R9）'!B194),"該当","")</f>
        <v>#REF!</v>
      </c>
      <c r="K194" s="17" t="s">
        <v>580</v>
      </c>
    </row>
    <row r="195" spans="1:11">
      <c r="A195" s="17">
        <v>191.5</v>
      </c>
      <c r="B195" s="17">
        <v>192.5</v>
      </c>
      <c r="C195" s="17" t="s">
        <v>581</v>
      </c>
      <c r="D195" s="17">
        <v>192</v>
      </c>
      <c r="F195" s="161" t="e">
        <f>新様式97_看護職員処遇改善評価料・入院ベースアップ評価料!$M$117-A195</f>
        <v>#VALUE!</v>
      </c>
      <c r="G195" s="161" t="e">
        <f>新様式97_看護職員処遇改善評価料・入院ベースアップ評価料!$M$117-B195</f>
        <v>#VALUE!</v>
      </c>
      <c r="H195" s="17" t="e">
        <f t="shared" si="2"/>
        <v>#VALUE!</v>
      </c>
      <c r="I195" s="17" t="e">
        <f>IF(新様式97_看護職員処遇改善評価料・入院ベースアップ評価料!$M$117=B195,"",IF(H195&lt;=0,"該当",""))</f>
        <v>#VALUE!</v>
      </c>
      <c r="J195" s="17" t="e">
        <f>IF(AND(A195&lt;=#REF!,#REF!&lt;'リスト（入院R9）'!B195),"該当","")</f>
        <v>#REF!</v>
      </c>
      <c r="K195" s="17" t="s">
        <v>581</v>
      </c>
    </row>
    <row r="196" spans="1:11">
      <c r="A196" s="17">
        <v>192.5</v>
      </c>
      <c r="B196" s="17">
        <v>193.5</v>
      </c>
      <c r="C196" s="17" t="s">
        <v>582</v>
      </c>
      <c r="D196" s="17">
        <v>193</v>
      </c>
      <c r="F196" s="161" t="e">
        <f>新様式97_看護職員処遇改善評価料・入院ベースアップ評価料!$M$117-A196</f>
        <v>#VALUE!</v>
      </c>
      <c r="G196" s="161" t="e">
        <f>新様式97_看護職員処遇改善評価料・入院ベースアップ評価料!$M$117-B196</f>
        <v>#VALUE!</v>
      </c>
      <c r="H196" s="17" t="e">
        <f t="shared" si="2"/>
        <v>#VALUE!</v>
      </c>
      <c r="I196" s="17" t="e">
        <f>IF(新様式97_看護職員処遇改善評価料・入院ベースアップ評価料!$M$117=B196,"",IF(H196&lt;=0,"該当",""))</f>
        <v>#VALUE!</v>
      </c>
      <c r="J196" s="17" t="e">
        <f>IF(AND(A196&lt;=#REF!,#REF!&lt;'リスト（入院R9）'!B196),"該当","")</f>
        <v>#REF!</v>
      </c>
      <c r="K196" s="17" t="s">
        <v>582</v>
      </c>
    </row>
    <row r="197" spans="1:11">
      <c r="A197" s="17">
        <v>193.5</v>
      </c>
      <c r="B197" s="17">
        <v>194.5</v>
      </c>
      <c r="C197" s="17" t="s">
        <v>583</v>
      </c>
      <c r="D197" s="17">
        <v>194</v>
      </c>
      <c r="F197" s="161" t="e">
        <f>新様式97_看護職員処遇改善評価料・入院ベースアップ評価料!$M$117-A197</f>
        <v>#VALUE!</v>
      </c>
      <c r="G197" s="161" t="e">
        <f>新様式97_看護職員処遇改善評価料・入院ベースアップ評価料!$M$117-B197</f>
        <v>#VALUE!</v>
      </c>
      <c r="H197" s="17" t="e">
        <f t="shared" ref="H197:H260" si="3">F197*G197</f>
        <v>#VALUE!</v>
      </c>
      <c r="I197" s="17" t="e">
        <f>IF(新様式97_看護職員処遇改善評価料・入院ベースアップ評価料!$M$117=B197,"",IF(H197&lt;=0,"該当",""))</f>
        <v>#VALUE!</v>
      </c>
      <c r="J197" s="17" t="e">
        <f>IF(AND(A197&lt;=#REF!,#REF!&lt;'リスト（入院R9）'!B197),"該当","")</f>
        <v>#REF!</v>
      </c>
      <c r="K197" s="17" t="s">
        <v>583</v>
      </c>
    </row>
    <row r="198" spans="1:11">
      <c r="A198" s="17">
        <v>194.5</v>
      </c>
      <c r="B198" s="17">
        <v>195.5</v>
      </c>
      <c r="C198" s="17" t="s">
        <v>584</v>
      </c>
      <c r="D198" s="17">
        <v>195</v>
      </c>
      <c r="F198" s="161" t="e">
        <f>新様式97_看護職員処遇改善評価料・入院ベースアップ評価料!$M$117-A198</f>
        <v>#VALUE!</v>
      </c>
      <c r="G198" s="161" t="e">
        <f>新様式97_看護職員処遇改善評価料・入院ベースアップ評価料!$M$117-B198</f>
        <v>#VALUE!</v>
      </c>
      <c r="H198" s="17" t="e">
        <f t="shared" si="3"/>
        <v>#VALUE!</v>
      </c>
      <c r="I198" s="17" t="e">
        <f>IF(新様式97_看護職員処遇改善評価料・入院ベースアップ評価料!$M$117=B198,"",IF(H198&lt;=0,"該当",""))</f>
        <v>#VALUE!</v>
      </c>
      <c r="J198" s="17" t="e">
        <f>IF(AND(A198&lt;=#REF!,#REF!&lt;'リスト（入院R9）'!B198),"該当","")</f>
        <v>#REF!</v>
      </c>
      <c r="K198" s="17" t="s">
        <v>584</v>
      </c>
    </row>
    <row r="199" spans="1:11">
      <c r="A199" s="17">
        <v>195.5</v>
      </c>
      <c r="B199" s="17">
        <v>196.5</v>
      </c>
      <c r="C199" s="17" t="s">
        <v>585</v>
      </c>
      <c r="D199" s="17">
        <v>196</v>
      </c>
      <c r="F199" s="161" t="e">
        <f>新様式97_看護職員処遇改善評価料・入院ベースアップ評価料!$M$117-A199</f>
        <v>#VALUE!</v>
      </c>
      <c r="G199" s="161" t="e">
        <f>新様式97_看護職員処遇改善評価料・入院ベースアップ評価料!$M$117-B199</f>
        <v>#VALUE!</v>
      </c>
      <c r="H199" s="17" t="e">
        <f t="shared" si="3"/>
        <v>#VALUE!</v>
      </c>
      <c r="I199" s="17" t="e">
        <f>IF(新様式97_看護職員処遇改善評価料・入院ベースアップ評価料!$M$117=B199,"",IF(H199&lt;=0,"該当",""))</f>
        <v>#VALUE!</v>
      </c>
      <c r="J199" s="17" t="e">
        <f>IF(AND(A199&lt;=#REF!,#REF!&lt;'リスト（入院R9）'!B199),"該当","")</f>
        <v>#REF!</v>
      </c>
      <c r="K199" s="17" t="s">
        <v>585</v>
      </c>
    </row>
    <row r="200" spans="1:11">
      <c r="A200" s="17">
        <v>196.5</v>
      </c>
      <c r="B200" s="17">
        <v>197.5</v>
      </c>
      <c r="C200" s="17" t="s">
        <v>586</v>
      </c>
      <c r="D200" s="17">
        <v>197</v>
      </c>
      <c r="F200" s="161" t="e">
        <f>新様式97_看護職員処遇改善評価料・入院ベースアップ評価料!$M$117-A200</f>
        <v>#VALUE!</v>
      </c>
      <c r="G200" s="161" t="e">
        <f>新様式97_看護職員処遇改善評価料・入院ベースアップ評価料!$M$117-B200</f>
        <v>#VALUE!</v>
      </c>
      <c r="H200" s="17" t="e">
        <f t="shared" si="3"/>
        <v>#VALUE!</v>
      </c>
      <c r="I200" s="17" t="e">
        <f>IF(新様式97_看護職員処遇改善評価料・入院ベースアップ評価料!$M$117=B200,"",IF(H200&lt;=0,"該当",""))</f>
        <v>#VALUE!</v>
      </c>
      <c r="J200" s="17" t="e">
        <f>IF(AND(A200&lt;=#REF!,#REF!&lt;'リスト（入院R9）'!B200),"該当","")</f>
        <v>#REF!</v>
      </c>
      <c r="K200" s="17" t="s">
        <v>586</v>
      </c>
    </row>
    <row r="201" spans="1:11">
      <c r="A201" s="17">
        <v>197.5</v>
      </c>
      <c r="B201" s="17">
        <v>198.5</v>
      </c>
      <c r="C201" s="17" t="s">
        <v>587</v>
      </c>
      <c r="D201" s="17">
        <v>198</v>
      </c>
      <c r="F201" s="161" t="e">
        <f>新様式97_看護職員処遇改善評価料・入院ベースアップ評価料!$M$117-A201</f>
        <v>#VALUE!</v>
      </c>
      <c r="G201" s="161" t="e">
        <f>新様式97_看護職員処遇改善評価料・入院ベースアップ評価料!$M$117-B201</f>
        <v>#VALUE!</v>
      </c>
      <c r="H201" s="17" t="e">
        <f t="shared" si="3"/>
        <v>#VALUE!</v>
      </c>
      <c r="I201" s="17" t="e">
        <f>IF(新様式97_看護職員処遇改善評価料・入院ベースアップ評価料!$M$117=B201,"",IF(H201&lt;=0,"該当",""))</f>
        <v>#VALUE!</v>
      </c>
      <c r="J201" s="17" t="e">
        <f>IF(AND(A201&lt;=#REF!,#REF!&lt;'リスト（入院R9）'!B201),"該当","")</f>
        <v>#REF!</v>
      </c>
      <c r="K201" s="17" t="s">
        <v>587</v>
      </c>
    </row>
    <row r="202" spans="1:11">
      <c r="A202" s="17">
        <v>198.5</v>
      </c>
      <c r="B202" s="17">
        <v>199.5</v>
      </c>
      <c r="C202" s="17" t="s">
        <v>588</v>
      </c>
      <c r="D202" s="17">
        <v>199</v>
      </c>
      <c r="F202" s="161" t="e">
        <f>新様式97_看護職員処遇改善評価料・入院ベースアップ評価料!$M$117-A202</f>
        <v>#VALUE!</v>
      </c>
      <c r="G202" s="161" t="e">
        <f>新様式97_看護職員処遇改善評価料・入院ベースアップ評価料!$M$117-B202</f>
        <v>#VALUE!</v>
      </c>
      <c r="H202" s="17" t="e">
        <f t="shared" si="3"/>
        <v>#VALUE!</v>
      </c>
      <c r="I202" s="17" t="e">
        <f>IF(新様式97_看護職員処遇改善評価料・入院ベースアップ評価料!$M$117=B202,"",IF(H202&lt;=0,"該当",""))</f>
        <v>#VALUE!</v>
      </c>
      <c r="J202" s="17" t="e">
        <f>IF(AND(A202&lt;=#REF!,#REF!&lt;'リスト（入院R9）'!B202),"該当","")</f>
        <v>#REF!</v>
      </c>
      <c r="K202" s="17" t="s">
        <v>588</v>
      </c>
    </row>
    <row r="203" spans="1:11">
      <c r="A203" s="17">
        <v>199.5</v>
      </c>
      <c r="B203" s="17">
        <v>200.5</v>
      </c>
      <c r="C203" s="17" t="s">
        <v>589</v>
      </c>
      <c r="D203" s="17">
        <v>200</v>
      </c>
      <c r="F203" s="161" t="e">
        <f>新様式97_看護職員処遇改善評価料・入院ベースアップ評価料!$M$117-A203</f>
        <v>#VALUE!</v>
      </c>
      <c r="G203" s="161" t="e">
        <f>新様式97_看護職員処遇改善評価料・入院ベースアップ評価料!$M$117-B203</f>
        <v>#VALUE!</v>
      </c>
      <c r="H203" s="17" t="e">
        <f t="shared" si="3"/>
        <v>#VALUE!</v>
      </c>
      <c r="I203" s="17" t="e">
        <f>IF(新様式97_看護職員処遇改善評価料・入院ベースアップ評価料!$M$117=B203,"",IF(H203&lt;=0,"該当",""))</f>
        <v>#VALUE!</v>
      </c>
      <c r="J203" s="17" t="e">
        <f>IF(AND(A203&lt;=#REF!,#REF!&lt;'リスト（入院R9）'!B203),"該当","")</f>
        <v>#REF!</v>
      </c>
      <c r="K203" s="17" t="s">
        <v>589</v>
      </c>
    </row>
    <row r="204" spans="1:11">
      <c r="A204" s="17">
        <v>200.5</v>
      </c>
      <c r="B204" s="17">
        <v>201.5</v>
      </c>
      <c r="C204" s="17" t="s">
        <v>590</v>
      </c>
      <c r="D204" s="17">
        <v>201</v>
      </c>
      <c r="F204" s="161" t="e">
        <f>新様式97_看護職員処遇改善評価料・入院ベースアップ評価料!$M$117-A204</f>
        <v>#VALUE!</v>
      </c>
      <c r="G204" s="161" t="e">
        <f>新様式97_看護職員処遇改善評価料・入院ベースアップ評価料!$M$117-B204</f>
        <v>#VALUE!</v>
      </c>
      <c r="H204" s="17" t="e">
        <f t="shared" si="3"/>
        <v>#VALUE!</v>
      </c>
      <c r="I204" s="17" t="e">
        <f>IF(新様式97_看護職員処遇改善評価料・入院ベースアップ評価料!$M$117=B204,"",IF(H204&lt;=0,"該当",""))</f>
        <v>#VALUE!</v>
      </c>
      <c r="J204" s="17" t="e">
        <f>IF(AND(A204&lt;=#REF!,#REF!&lt;'リスト（入院R9）'!B204),"該当","")</f>
        <v>#REF!</v>
      </c>
      <c r="K204" s="17" t="s">
        <v>590</v>
      </c>
    </row>
    <row r="205" spans="1:11">
      <c r="A205" s="17">
        <v>201.5</v>
      </c>
      <c r="B205" s="17">
        <v>202.5</v>
      </c>
      <c r="C205" s="17" t="s">
        <v>591</v>
      </c>
      <c r="D205" s="17">
        <v>202</v>
      </c>
      <c r="F205" s="161" t="e">
        <f>新様式97_看護職員処遇改善評価料・入院ベースアップ評価料!$M$117-A205</f>
        <v>#VALUE!</v>
      </c>
      <c r="G205" s="161" t="e">
        <f>新様式97_看護職員処遇改善評価料・入院ベースアップ評価料!$M$117-B205</f>
        <v>#VALUE!</v>
      </c>
      <c r="H205" s="17" t="e">
        <f t="shared" si="3"/>
        <v>#VALUE!</v>
      </c>
      <c r="I205" s="17" t="e">
        <f>IF(新様式97_看護職員処遇改善評価料・入院ベースアップ評価料!$M$117=B205,"",IF(H205&lt;=0,"該当",""))</f>
        <v>#VALUE!</v>
      </c>
      <c r="J205" s="17" t="e">
        <f>IF(AND(A205&lt;=#REF!,#REF!&lt;'リスト（入院R9）'!B205),"該当","")</f>
        <v>#REF!</v>
      </c>
      <c r="K205" s="17" t="s">
        <v>591</v>
      </c>
    </row>
    <row r="206" spans="1:11">
      <c r="A206" s="17">
        <v>202.5</v>
      </c>
      <c r="B206" s="17">
        <v>203.5</v>
      </c>
      <c r="C206" s="17" t="s">
        <v>592</v>
      </c>
      <c r="D206" s="17">
        <v>203</v>
      </c>
      <c r="F206" s="161" t="e">
        <f>新様式97_看護職員処遇改善評価料・入院ベースアップ評価料!$M$117-A206</f>
        <v>#VALUE!</v>
      </c>
      <c r="G206" s="161" t="e">
        <f>新様式97_看護職員処遇改善評価料・入院ベースアップ評価料!$M$117-B206</f>
        <v>#VALUE!</v>
      </c>
      <c r="H206" s="17" t="e">
        <f t="shared" si="3"/>
        <v>#VALUE!</v>
      </c>
      <c r="I206" s="17" t="e">
        <f>IF(新様式97_看護職員処遇改善評価料・入院ベースアップ評価料!$M$117=B206,"",IF(H206&lt;=0,"該当",""))</f>
        <v>#VALUE!</v>
      </c>
      <c r="J206" s="17" t="e">
        <f>IF(AND(A206&lt;=#REF!,#REF!&lt;'リスト（入院R9）'!B206),"該当","")</f>
        <v>#REF!</v>
      </c>
      <c r="K206" s="17" t="s">
        <v>592</v>
      </c>
    </row>
    <row r="207" spans="1:11">
      <c r="A207" s="17">
        <v>203.5</v>
      </c>
      <c r="B207" s="17">
        <v>204.5</v>
      </c>
      <c r="C207" s="17" t="s">
        <v>593</v>
      </c>
      <c r="D207" s="17">
        <v>204</v>
      </c>
      <c r="F207" s="161" t="e">
        <f>新様式97_看護職員処遇改善評価料・入院ベースアップ評価料!$M$117-A207</f>
        <v>#VALUE!</v>
      </c>
      <c r="G207" s="161" t="e">
        <f>新様式97_看護職員処遇改善評価料・入院ベースアップ評価料!$M$117-B207</f>
        <v>#VALUE!</v>
      </c>
      <c r="H207" s="17" t="e">
        <f t="shared" si="3"/>
        <v>#VALUE!</v>
      </c>
      <c r="I207" s="17" t="e">
        <f>IF(新様式97_看護職員処遇改善評価料・入院ベースアップ評価料!$M$117=B207,"",IF(H207&lt;=0,"該当",""))</f>
        <v>#VALUE!</v>
      </c>
      <c r="J207" s="17" t="e">
        <f>IF(AND(A207&lt;=#REF!,#REF!&lt;'リスト（入院R9）'!B207),"該当","")</f>
        <v>#REF!</v>
      </c>
      <c r="K207" s="17" t="s">
        <v>593</v>
      </c>
    </row>
    <row r="208" spans="1:11">
      <c r="A208" s="17">
        <v>204.5</v>
      </c>
      <c r="B208" s="17">
        <v>205.5</v>
      </c>
      <c r="C208" s="17" t="s">
        <v>594</v>
      </c>
      <c r="D208" s="17">
        <v>205</v>
      </c>
      <c r="F208" s="161" t="e">
        <f>新様式97_看護職員処遇改善評価料・入院ベースアップ評価料!$M$117-A208</f>
        <v>#VALUE!</v>
      </c>
      <c r="G208" s="161" t="e">
        <f>新様式97_看護職員処遇改善評価料・入院ベースアップ評価料!$M$117-B208</f>
        <v>#VALUE!</v>
      </c>
      <c r="H208" s="17" t="e">
        <f t="shared" si="3"/>
        <v>#VALUE!</v>
      </c>
      <c r="I208" s="17" t="e">
        <f>IF(新様式97_看護職員処遇改善評価料・入院ベースアップ評価料!$M$117=B208,"",IF(H208&lt;=0,"該当",""))</f>
        <v>#VALUE!</v>
      </c>
      <c r="J208" s="17" t="e">
        <f>IF(AND(A208&lt;=#REF!,#REF!&lt;'リスト（入院R9）'!B208),"該当","")</f>
        <v>#REF!</v>
      </c>
      <c r="K208" s="17" t="s">
        <v>594</v>
      </c>
    </row>
    <row r="209" spans="1:11">
      <c r="A209" s="17">
        <v>205.5</v>
      </c>
      <c r="B209" s="17">
        <v>206.5</v>
      </c>
      <c r="C209" s="17" t="s">
        <v>595</v>
      </c>
      <c r="D209" s="17">
        <v>206</v>
      </c>
      <c r="F209" s="161" t="e">
        <f>新様式97_看護職員処遇改善評価料・入院ベースアップ評価料!$M$117-A209</f>
        <v>#VALUE!</v>
      </c>
      <c r="G209" s="161" t="e">
        <f>新様式97_看護職員処遇改善評価料・入院ベースアップ評価料!$M$117-B209</f>
        <v>#VALUE!</v>
      </c>
      <c r="H209" s="17" t="e">
        <f t="shared" si="3"/>
        <v>#VALUE!</v>
      </c>
      <c r="I209" s="17" t="e">
        <f>IF(新様式97_看護職員処遇改善評価料・入院ベースアップ評価料!$M$117=B209,"",IF(H209&lt;=0,"該当",""))</f>
        <v>#VALUE!</v>
      </c>
      <c r="J209" s="17" t="e">
        <f>IF(AND(A209&lt;=#REF!,#REF!&lt;'リスト（入院R9）'!B209),"該当","")</f>
        <v>#REF!</v>
      </c>
      <c r="K209" s="17" t="s">
        <v>595</v>
      </c>
    </row>
    <row r="210" spans="1:11">
      <c r="A210" s="17">
        <v>206.5</v>
      </c>
      <c r="B210" s="17">
        <v>207.5</v>
      </c>
      <c r="C210" s="17" t="s">
        <v>596</v>
      </c>
      <c r="D210" s="17">
        <v>207</v>
      </c>
      <c r="F210" s="161" t="e">
        <f>新様式97_看護職員処遇改善評価料・入院ベースアップ評価料!$M$117-A210</f>
        <v>#VALUE!</v>
      </c>
      <c r="G210" s="161" t="e">
        <f>新様式97_看護職員処遇改善評価料・入院ベースアップ評価料!$M$117-B210</f>
        <v>#VALUE!</v>
      </c>
      <c r="H210" s="17" t="e">
        <f t="shared" si="3"/>
        <v>#VALUE!</v>
      </c>
      <c r="I210" s="17" t="e">
        <f>IF(新様式97_看護職員処遇改善評価料・入院ベースアップ評価料!$M$117=B210,"",IF(H210&lt;=0,"該当",""))</f>
        <v>#VALUE!</v>
      </c>
      <c r="J210" s="17" t="e">
        <f>IF(AND(A210&lt;=#REF!,#REF!&lt;'リスト（入院R9）'!B210),"該当","")</f>
        <v>#REF!</v>
      </c>
      <c r="K210" s="17" t="s">
        <v>596</v>
      </c>
    </row>
    <row r="211" spans="1:11">
      <c r="A211" s="17">
        <v>207.5</v>
      </c>
      <c r="B211" s="17">
        <v>208.5</v>
      </c>
      <c r="C211" s="17" t="s">
        <v>597</v>
      </c>
      <c r="D211" s="17">
        <v>208</v>
      </c>
      <c r="F211" s="161" t="e">
        <f>新様式97_看護職員処遇改善評価料・入院ベースアップ評価料!$M$117-A211</f>
        <v>#VALUE!</v>
      </c>
      <c r="G211" s="161" t="e">
        <f>新様式97_看護職員処遇改善評価料・入院ベースアップ評価料!$M$117-B211</f>
        <v>#VALUE!</v>
      </c>
      <c r="H211" s="17" t="e">
        <f t="shared" si="3"/>
        <v>#VALUE!</v>
      </c>
      <c r="I211" s="17" t="e">
        <f>IF(新様式97_看護職員処遇改善評価料・入院ベースアップ評価料!$M$117=B211,"",IF(H211&lt;=0,"該当",""))</f>
        <v>#VALUE!</v>
      </c>
      <c r="J211" s="17" t="e">
        <f>IF(AND(A211&lt;=#REF!,#REF!&lt;'リスト（入院R9）'!B211),"該当","")</f>
        <v>#REF!</v>
      </c>
      <c r="K211" s="17" t="s">
        <v>597</v>
      </c>
    </row>
    <row r="212" spans="1:11">
      <c r="A212" s="17">
        <v>208.5</v>
      </c>
      <c r="B212" s="17">
        <v>209.5</v>
      </c>
      <c r="C212" s="17" t="s">
        <v>598</v>
      </c>
      <c r="D212" s="17">
        <v>209</v>
      </c>
      <c r="F212" s="161" t="e">
        <f>新様式97_看護職員処遇改善評価料・入院ベースアップ評価料!$M$117-A212</f>
        <v>#VALUE!</v>
      </c>
      <c r="G212" s="161" t="e">
        <f>新様式97_看護職員処遇改善評価料・入院ベースアップ評価料!$M$117-B212</f>
        <v>#VALUE!</v>
      </c>
      <c r="H212" s="17" t="e">
        <f t="shared" si="3"/>
        <v>#VALUE!</v>
      </c>
      <c r="I212" s="17" t="e">
        <f>IF(新様式97_看護職員処遇改善評価料・入院ベースアップ評価料!$M$117=B212,"",IF(H212&lt;=0,"該当",""))</f>
        <v>#VALUE!</v>
      </c>
      <c r="J212" s="17" t="e">
        <f>IF(AND(A212&lt;=#REF!,#REF!&lt;'リスト（入院R9）'!B212),"該当","")</f>
        <v>#REF!</v>
      </c>
      <c r="K212" s="17" t="s">
        <v>598</v>
      </c>
    </row>
    <row r="213" spans="1:11">
      <c r="A213" s="17">
        <v>209.5</v>
      </c>
      <c r="B213" s="17">
        <v>210.5</v>
      </c>
      <c r="C213" s="17" t="s">
        <v>599</v>
      </c>
      <c r="D213" s="17">
        <v>210</v>
      </c>
      <c r="F213" s="161" t="e">
        <f>新様式97_看護職員処遇改善評価料・入院ベースアップ評価料!$M$117-A213</f>
        <v>#VALUE!</v>
      </c>
      <c r="G213" s="161" t="e">
        <f>新様式97_看護職員処遇改善評価料・入院ベースアップ評価料!$M$117-B213</f>
        <v>#VALUE!</v>
      </c>
      <c r="H213" s="17" t="e">
        <f t="shared" si="3"/>
        <v>#VALUE!</v>
      </c>
      <c r="I213" s="17" t="e">
        <f>IF(新様式97_看護職員処遇改善評価料・入院ベースアップ評価料!$M$117=B213,"",IF(H213&lt;=0,"該当",""))</f>
        <v>#VALUE!</v>
      </c>
      <c r="J213" s="17" t="e">
        <f>IF(AND(A213&lt;=#REF!,#REF!&lt;'リスト（入院R9）'!B213),"該当","")</f>
        <v>#REF!</v>
      </c>
      <c r="K213" s="17" t="s">
        <v>599</v>
      </c>
    </row>
    <row r="214" spans="1:11">
      <c r="A214" s="17">
        <v>210.5</v>
      </c>
      <c r="B214" s="17">
        <v>211.5</v>
      </c>
      <c r="C214" s="17" t="s">
        <v>600</v>
      </c>
      <c r="D214" s="17">
        <v>211</v>
      </c>
      <c r="F214" s="161" t="e">
        <f>新様式97_看護職員処遇改善評価料・入院ベースアップ評価料!$M$117-A214</f>
        <v>#VALUE!</v>
      </c>
      <c r="G214" s="161" t="e">
        <f>新様式97_看護職員処遇改善評価料・入院ベースアップ評価料!$M$117-B214</f>
        <v>#VALUE!</v>
      </c>
      <c r="H214" s="17" t="e">
        <f t="shared" si="3"/>
        <v>#VALUE!</v>
      </c>
      <c r="I214" s="17" t="e">
        <f>IF(新様式97_看護職員処遇改善評価料・入院ベースアップ評価料!$M$117=B214,"",IF(H214&lt;=0,"該当",""))</f>
        <v>#VALUE!</v>
      </c>
      <c r="J214" s="17" t="e">
        <f>IF(AND(A214&lt;=#REF!,#REF!&lt;'リスト（入院R9）'!B214),"該当","")</f>
        <v>#REF!</v>
      </c>
      <c r="K214" s="17" t="s">
        <v>600</v>
      </c>
    </row>
    <row r="215" spans="1:11">
      <c r="A215" s="17">
        <v>211.5</v>
      </c>
      <c r="B215" s="17">
        <v>212.5</v>
      </c>
      <c r="C215" s="17" t="s">
        <v>601</v>
      </c>
      <c r="D215" s="17">
        <v>212</v>
      </c>
      <c r="F215" s="161" t="e">
        <f>新様式97_看護職員処遇改善評価料・入院ベースアップ評価料!$M$117-A215</f>
        <v>#VALUE!</v>
      </c>
      <c r="G215" s="161" t="e">
        <f>新様式97_看護職員処遇改善評価料・入院ベースアップ評価料!$M$117-B215</f>
        <v>#VALUE!</v>
      </c>
      <c r="H215" s="17" t="e">
        <f t="shared" si="3"/>
        <v>#VALUE!</v>
      </c>
      <c r="I215" s="17" t="e">
        <f>IF(新様式97_看護職員処遇改善評価料・入院ベースアップ評価料!$M$117=B215,"",IF(H215&lt;=0,"該当",""))</f>
        <v>#VALUE!</v>
      </c>
      <c r="J215" s="17" t="e">
        <f>IF(AND(A215&lt;=#REF!,#REF!&lt;'リスト（入院R9）'!B215),"該当","")</f>
        <v>#REF!</v>
      </c>
      <c r="K215" s="17" t="s">
        <v>601</v>
      </c>
    </row>
    <row r="216" spans="1:11">
      <c r="A216" s="17">
        <v>212.5</v>
      </c>
      <c r="B216" s="17">
        <v>213.5</v>
      </c>
      <c r="C216" s="17" t="s">
        <v>602</v>
      </c>
      <c r="D216" s="17">
        <v>213</v>
      </c>
      <c r="F216" s="161" t="e">
        <f>新様式97_看護職員処遇改善評価料・入院ベースアップ評価料!$M$117-A216</f>
        <v>#VALUE!</v>
      </c>
      <c r="G216" s="161" t="e">
        <f>新様式97_看護職員処遇改善評価料・入院ベースアップ評価料!$M$117-B216</f>
        <v>#VALUE!</v>
      </c>
      <c r="H216" s="17" t="e">
        <f t="shared" si="3"/>
        <v>#VALUE!</v>
      </c>
      <c r="I216" s="17" t="e">
        <f>IF(新様式97_看護職員処遇改善評価料・入院ベースアップ評価料!$M$117=B216,"",IF(H216&lt;=0,"該当",""))</f>
        <v>#VALUE!</v>
      </c>
      <c r="J216" s="17" t="e">
        <f>IF(AND(A216&lt;=#REF!,#REF!&lt;'リスト（入院R9）'!B216),"該当","")</f>
        <v>#REF!</v>
      </c>
      <c r="K216" s="17" t="s">
        <v>602</v>
      </c>
    </row>
    <row r="217" spans="1:11">
      <c r="A217" s="17">
        <v>213.5</v>
      </c>
      <c r="B217" s="17">
        <v>214.5</v>
      </c>
      <c r="C217" s="17" t="s">
        <v>603</v>
      </c>
      <c r="D217" s="17">
        <v>214</v>
      </c>
      <c r="F217" s="161" t="e">
        <f>新様式97_看護職員処遇改善評価料・入院ベースアップ評価料!$M$117-A217</f>
        <v>#VALUE!</v>
      </c>
      <c r="G217" s="161" t="e">
        <f>新様式97_看護職員処遇改善評価料・入院ベースアップ評価料!$M$117-B217</f>
        <v>#VALUE!</v>
      </c>
      <c r="H217" s="17" t="e">
        <f t="shared" si="3"/>
        <v>#VALUE!</v>
      </c>
      <c r="I217" s="17" t="e">
        <f>IF(新様式97_看護職員処遇改善評価料・入院ベースアップ評価料!$M$117=B217,"",IF(H217&lt;=0,"該当",""))</f>
        <v>#VALUE!</v>
      </c>
      <c r="J217" s="17" t="e">
        <f>IF(AND(A217&lt;=#REF!,#REF!&lt;'リスト（入院R9）'!B217),"該当","")</f>
        <v>#REF!</v>
      </c>
      <c r="K217" s="17" t="s">
        <v>603</v>
      </c>
    </row>
    <row r="218" spans="1:11">
      <c r="A218" s="17">
        <v>214.5</v>
      </c>
      <c r="B218" s="17">
        <v>215.5</v>
      </c>
      <c r="C218" s="17" t="s">
        <v>604</v>
      </c>
      <c r="D218" s="17">
        <v>215</v>
      </c>
      <c r="F218" s="161" t="e">
        <f>新様式97_看護職員処遇改善評価料・入院ベースアップ評価料!$M$117-A218</f>
        <v>#VALUE!</v>
      </c>
      <c r="G218" s="161" t="e">
        <f>新様式97_看護職員処遇改善評価料・入院ベースアップ評価料!$M$117-B218</f>
        <v>#VALUE!</v>
      </c>
      <c r="H218" s="17" t="e">
        <f t="shared" si="3"/>
        <v>#VALUE!</v>
      </c>
      <c r="I218" s="17" t="e">
        <f>IF(新様式97_看護職員処遇改善評価料・入院ベースアップ評価料!$M$117=B218,"",IF(H218&lt;=0,"該当",""))</f>
        <v>#VALUE!</v>
      </c>
      <c r="J218" s="17" t="e">
        <f>IF(AND(A218&lt;=#REF!,#REF!&lt;'リスト（入院R9）'!B218),"該当","")</f>
        <v>#REF!</v>
      </c>
      <c r="K218" s="17" t="s">
        <v>604</v>
      </c>
    </row>
    <row r="219" spans="1:11">
      <c r="A219" s="17">
        <v>215.5</v>
      </c>
      <c r="B219" s="17">
        <v>216.5</v>
      </c>
      <c r="C219" s="17" t="s">
        <v>605</v>
      </c>
      <c r="D219" s="17">
        <v>216</v>
      </c>
      <c r="F219" s="161" t="e">
        <f>新様式97_看護職員処遇改善評価料・入院ベースアップ評価料!$M$117-A219</f>
        <v>#VALUE!</v>
      </c>
      <c r="G219" s="161" t="e">
        <f>新様式97_看護職員処遇改善評価料・入院ベースアップ評価料!$M$117-B219</f>
        <v>#VALUE!</v>
      </c>
      <c r="H219" s="17" t="e">
        <f t="shared" si="3"/>
        <v>#VALUE!</v>
      </c>
      <c r="I219" s="17" t="e">
        <f>IF(新様式97_看護職員処遇改善評価料・入院ベースアップ評価料!$M$117=B219,"",IF(H219&lt;=0,"該当",""))</f>
        <v>#VALUE!</v>
      </c>
      <c r="J219" s="17" t="e">
        <f>IF(AND(A219&lt;=#REF!,#REF!&lt;'リスト（入院R9）'!B219),"該当","")</f>
        <v>#REF!</v>
      </c>
      <c r="K219" s="17" t="s">
        <v>605</v>
      </c>
    </row>
    <row r="220" spans="1:11">
      <c r="A220" s="17">
        <v>216.5</v>
      </c>
      <c r="B220" s="17">
        <v>217.5</v>
      </c>
      <c r="C220" s="17" t="s">
        <v>606</v>
      </c>
      <c r="D220" s="17">
        <v>217</v>
      </c>
      <c r="F220" s="161" t="e">
        <f>新様式97_看護職員処遇改善評価料・入院ベースアップ評価料!$M$117-A220</f>
        <v>#VALUE!</v>
      </c>
      <c r="G220" s="161" t="e">
        <f>新様式97_看護職員処遇改善評価料・入院ベースアップ評価料!$M$117-B220</f>
        <v>#VALUE!</v>
      </c>
      <c r="H220" s="17" t="e">
        <f t="shared" si="3"/>
        <v>#VALUE!</v>
      </c>
      <c r="I220" s="17" t="e">
        <f>IF(新様式97_看護職員処遇改善評価料・入院ベースアップ評価料!$M$117=B220,"",IF(H220&lt;=0,"該当",""))</f>
        <v>#VALUE!</v>
      </c>
      <c r="J220" s="17" t="e">
        <f>IF(AND(A220&lt;=#REF!,#REF!&lt;'リスト（入院R9）'!B220),"該当","")</f>
        <v>#REF!</v>
      </c>
      <c r="K220" s="17" t="s">
        <v>606</v>
      </c>
    </row>
    <row r="221" spans="1:11">
      <c r="A221" s="17">
        <v>217.5</v>
      </c>
      <c r="B221" s="17">
        <v>218.5</v>
      </c>
      <c r="C221" s="17" t="s">
        <v>607</v>
      </c>
      <c r="D221" s="17">
        <v>218</v>
      </c>
      <c r="F221" s="161" t="e">
        <f>新様式97_看護職員処遇改善評価料・入院ベースアップ評価料!$M$117-A221</f>
        <v>#VALUE!</v>
      </c>
      <c r="G221" s="161" t="e">
        <f>新様式97_看護職員処遇改善評価料・入院ベースアップ評価料!$M$117-B221</f>
        <v>#VALUE!</v>
      </c>
      <c r="H221" s="17" t="e">
        <f t="shared" si="3"/>
        <v>#VALUE!</v>
      </c>
      <c r="I221" s="17" t="e">
        <f>IF(新様式97_看護職員処遇改善評価料・入院ベースアップ評価料!$M$117=B221,"",IF(H221&lt;=0,"該当",""))</f>
        <v>#VALUE!</v>
      </c>
      <c r="J221" s="17" t="e">
        <f>IF(AND(A221&lt;=#REF!,#REF!&lt;'リスト（入院R9）'!B221),"該当","")</f>
        <v>#REF!</v>
      </c>
      <c r="K221" s="17" t="s">
        <v>607</v>
      </c>
    </row>
    <row r="222" spans="1:11">
      <c r="A222" s="17">
        <v>218.5</v>
      </c>
      <c r="B222" s="17">
        <v>219.5</v>
      </c>
      <c r="C222" s="17" t="s">
        <v>608</v>
      </c>
      <c r="D222" s="17">
        <v>219</v>
      </c>
      <c r="F222" s="161" t="e">
        <f>新様式97_看護職員処遇改善評価料・入院ベースアップ評価料!$M$117-A222</f>
        <v>#VALUE!</v>
      </c>
      <c r="G222" s="161" t="e">
        <f>新様式97_看護職員処遇改善評価料・入院ベースアップ評価料!$M$117-B222</f>
        <v>#VALUE!</v>
      </c>
      <c r="H222" s="17" t="e">
        <f t="shared" si="3"/>
        <v>#VALUE!</v>
      </c>
      <c r="I222" s="17" t="e">
        <f>IF(新様式97_看護職員処遇改善評価料・入院ベースアップ評価料!$M$117=B222,"",IF(H222&lt;=0,"該当",""))</f>
        <v>#VALUE!</v>
      </c>
      <c r="J222" s="17" t="e">
        <f>IF(AND(A222&lt;=#REF!,#REF!&lt;'リスト（入院R9）'!B222),"該当","")</f>
        <v>#REF!</v>
      </c>
      <c r="K222" s="17" t="s">
        <v>608</v>
      </c>
    </row>
    <row r="223" spans="1:11">
      <c r="A223" s="17">
        <v>219.5</v>
      </c>
      <c r="B223" s="17">
        <v>220.5</v>
      </c>
      <c r="C223" s="17" t="s">
        <v>609</v>
      </c>
      <c r="D223" s="17">
        <v>220</v>
      </c>
      <c r="F223" s="161" t="e">
        <f>新様式97_看護職員処遇改善評価料・入院ベースアップ評価料!$M$117-A223</f>
        <v>#VALUE!</v>
      </c>
      <c r="G223" s="161" t="e">
        <f>新様式97_看護職員処遇改善評価料・入院ベースアップ評価料!$M$117-B223</f>
        <v>#VALUE!</v>
      </c>
      <c r="H223" s="17" t="e">
        <f t="shared" si="3"/>
        <v>#VALUE!</v>
      </c>
      <c r="I223" s="17" t="e">
        <f>IF(新様式97_看護職員処遇改善評価料・入院ベースアップ評価料!$M$117=B223,"",IF(H223&lt;=0,"該当",""))</f>
        <v>#VALUE!</v>
      </c>
      <c r="J223" s="17" t="e">
        <f>IF(AND(A223&lt;=#REF!,#REF!&lt;'リスト（入院R9）'!B223),"該当","")</f>
        <v>#REF!</v>
      </c>
      <c r="K223" s="17" t="s">
        <v>609</v>
      </c>
    </row>
    <row r="224" spans="1:11">
      <c r="A224" s="17">
        <v>220.5</v>
      </c>
      <c r="B224" s="17">
        <v>221.5</v>
      </c>
      <c r="C224" s="17" t="s">
        <v>610</v>
      </c>
      <c r="D224" s="17">
        <v>221</v>
      </c>
      <c r="F224" s="161" t="e">
        <f>新様式97_看護職員処遇改善評価料・入院ベースアップ評価料!$M$117-A224</f>
        <v>#VALUE!</v>
      </c>
      <c r="G224" s="161" t="e">
        <f>新様式97_看護職員処遇改善評価料・入院ベースアップ評価料!$M$117-B224</f>
        <v>#VALUE!</v>
      </c>
      <c r="H224" s="17" t="e">
        <f t="shared" si="3"/>
        <v>#VALUE!</v>
      </c>
      <c r="I224" s="17" t="e">
        <f>IF(新様式97_看護職員処遇改善評価料・入院ベースアップ評価料!$M$117=B224,"",IF(H224&lt;=0,"該当",""))</f>
        <v>#VALUE!</v>
      </c>
      <c r="J224" s="17" t="e">
        <f>IF(AND(A224&lt;=#REF!,#REF!&lt;'リスト（入院R9）'!B224),"該当","")</f>
        <v>#REF!</v>
      </c>
      <c r="K224" s="17" t="s">
        <v>610</v>
      </c>
    </row>
    <row r="225" spans="1:11">
      <c r="A225" s="17">
        <v>221.5</v>
      </c>
      <c r="B225" s="17">
        <v>222.5</v>
      </c>
      <c r="C225" s="17" t="s">
        <v>611</v>
      </c>
      <c r="D225" s="17">
        <v>222</v>
      </c>
      <c r="F225" s="161" t="e">
        <f>新様式97_看護職員処遇改善評価料・入院ベースアップ評価料!$M$117-A225</f>
        <v>#VALUE!</v>
      </c>
      <c r="G225" s="161" t="e">
        <f>新様式97_看護職員処遇改善評価料・入院ベースアップ評価料!$M$117-B225</f>
        <v>#VALUE!</v>
      </c>
      <c r="H225" s="17" t="e">
        <f t="shared" si="3"/>
        <v>#VALUE!</v>
      </c>
      <c r="I225" s="17" t="e">
        <f>IF(新様式97_看護職員処遇改善評価料・入院ベースアップ評価料!$M$117=B225,"",IF(H225&lt;=0,"該当",""))</f>
        <v>#VALUE!</v>
      </c>
      <c r="J225" s="17" t="e">
        <f>IF(AND(A225&lt;=#REF!,#REF!&lt;'リスト（入院R9）'!B225),"該当","")</f>
        <v>#REF!</v>
      </c>
      <c r="K225" s="17" t="s">
        <v>611</v>
      </c>
    </row>
    <row r="226" spans="1:11">
      <c r="A226" s="17">
        <v>222.5</v>
      </c>
      <c r="B226" s="17">
        <v>223.5</v>
      </c>
      <c r="C226" s="17" t="s">
        <v>612</v>
      </c>
      <c r="D226" s="17">
        <v>223</v>
      </c>
      <c r="F226" s="161" t="e">
        <f>新様式97_看護職員処遇改善評価料・入院ベースアップ評価料!$M$117-A226</f>
        <v>#VALUE!</v>
      </c>
      <c r="G226" s="161" t="e">
        <f>新様式97_看護職員処遇改善評価料・入院ベースアップ評価料!$M$117-B226</f>
        <v>#VALUE!</v>
      </c>
      <c r="H226" s="17" t="e">
        <f t="shared" si="3"/>
        <v>#VALUE!</v>
      </c>
      <c r="I226" s="17" t="e">
        <f>IF(新様式97_看護職員処遇改善評価料・入院ベースアップ評価料!$M$117=B226,"",IF(H226&lt;=0,"該当",""))</f>
        <v>#VALUE!</v>
      </c>
      <c r="J226" s="17" t="e">
        <f>IF(AND(A226&lt;=#REF!,#REF!&lt;'リスト（入院R9）'!B226),"該当","")</f>
        <v>#REF!</v>
      </c>
      <c r="K226" s="17" t="s">
        <v>612</v>
      </c>
    </row>
    <row r="227" spans="1:11">
      <c r="A227" s="17">
        <v>223.5</v>
      </c>
      <c r="B227" s="17">
        <v>224.5</v>
      </c>
      <c r="C227" s="17" t="s">
        <v>613</v>
      </c>
      <c r="D227" s="17">
        <v>224</v>
      </c>
      <c r="F227" s="161" t="e">
        <f>新様式97_看護職員処遇改善評価料・入院ベースアップ評価料!$M$117-A227</f>
        <v>#VALUE!</v>
      </c>
      <c r="G227" s="161" t="e">
        <f>新様式97_看護職員処遇改善評価料・入院ベースアップ評価料!$M$117-B227</f>
        <v>#VALUE!</v>
      </c>
      <c r="H227" s="17" t="e">
        <f t="shared" si="3"/>
        <v>#VALUE!</v>
      </c>
      <c r="I227" s="17" t="e">
        <f>IF(新様式97_看護職員処遇改善評価料・入院ベースアップ評価料!$M$117=B227,"",IF(H227&lt;=0,"該当",""))</f>
        <v>#VALUE!</v>
      </c>
      <c r="J227" s="17" t="e">
        <f>IF(AND(A227&lt;=#REF!,#REF!&lt;'リスト（入院R9）'!B227),"該当","")</f>
        <v>#REF!</v>
      </c>
      <c r="K227" s="17" t="s">
        <v>613</v>
      </c>
    </row>
    <row r="228" spans="1:11">
      <c r="A228" s="17">
        <v>224.5</v>
      </c>
      <c r="B228" s="17">
        <v>225.5</v>
      </c>
      <c r="C228" s="17" t="s">
        <v>614</v>
      </c>
      <c r="D228" s="17">
        <v>225</v>
      </c>
      <c r="F228" s="161" t="e">
        <f>新様式97_看護職員処遇改善評価料・入院ベースアップ評価料!$M$117-A228</f>
        <v>#VALUE!</v>
      </c>
      <c r="G228" s="161" t="e">
        <f>新様式97_看護職員処遇改善評価料・入院ベースアップ評価料!$M$117-B228</f>
        <v>#VALUE!</v>
      </c>
      <c r="H228" s="17" t="e">
        <f t="shared" si="3"/>
        <v>#VALUE!</v>
      </c>
      <c r="I228" s="17" t="e">
        <f>IF(新様式97_看護職員処遇改善評価料・入院ベースアップ評価料!$M$117=B228,"",IF(H228&lt;=0,"該当",""))</f>
        <v>#VALUE!</v>
      </c>
      <c r="J228" s="17" t="e">
        <f>IF(AND(A228&lt;=#REF!,#REF!&lt;'リスト（入院R9）'!B228),"該当","")</f>
        <v>#REF!</v>
      </c>
      <c r="K228" s="17" t="s">
        <v>614</v>
      </c>
    </row>
    <row r="229" spans="1:11">
      <c r="A229" s="17">
        <v>225.5</v>
      </c>
      <c r="B229" s="17">
        <v>226.5</v>
      </c>
      <c r="C229" s="17" t="s">
        <v>615</v>
      </c>
      <c r="D229" s="17">
        <v>226</v>
      </c>
      <c r="F229" s="161" t="e">
        <f>新様式97_看護職員処遇改善評価料・入院ベースアップ評価料!$M$117-A229</f>
        <v>#VALUE!</v>
      </c>
      <c r="G229" s="161" t="e">
        <f>新様式97_看護職員処遇改善評価料・入院ベースアップ評価料!$M$117-B229</f>
        <v>#VALUE!</v>
      </c>
      <c r="H229" s="17" t="e">
        <f t="shared" si="3"/>
        <v>#VALUE!</v>
      </c>
      <c r="I229" s="17" t="e">
        <f>IF(新様式97_看護職員処遇改善評価料・入院ベースアップ評価料!$M$117=B229,"",IF(H229&lt;=0,"該当",""))</f>
        <v>#VALUE!</v>
      </c>
      <c r="J229" s="17" t="e">
        <f>IF(AND(A229&lt;=#REF!,#REF!&lt;'リスト（入院R9）'!B229),"該当","")</f>
        <v>#REF!</v>
      </c>
      <c r="K229" s="17" t="s">
        <v>615</v>
      </c>
    </row>
    <row r="230" spans="1:11">
      <c r="A230" s="17">
        <v>226.5</v>
      </c>
      <c r="B230" s="17">
        <v>227.5</v>
      </c>
      <c r="C230" s="17" t="s">
        <v>616</v>
      </c>
      <c r="D230" s="17">
        <v>227</v>
      </c>
      <c r="F230" s="161" t="e">
        <f>新様式97_看護職員処遇改善評価料・入院ベースアップ評価料!$M$117-A230</f>
        <v>#VALUE!</v>
      </c>
      <c r="G230" s="161" t="e">
        <f>新様式97_看護職員処遇改善評価料・入院ベースアップ評価料!$M$117-B230</f>
        <v>#VALUE!</v>
      </c>
      <c r="H230" s="17" t="e">
        <f t="shared" si="3"/>
        <v>#VALUE!</v>
      </c>
      <c r="I230" s="17" t="e">
        <f>IF(新様式97_看護職員処遇改善評価料・入院ベースアップ評価料!$M$117=B230,"",IF(H230&lt;=0,"該当",""))</f>
        <v>#VALUE!</v>
      </c>
      <c r="J230" s="17" t="e">
        <f>IF(AND(A230&lt;=#REF!,#REF!&lt;'リスト（入院R9）'!B230),"該当","")</f>
        <v>#REF!</v>
      </c>
      <c r="K230" s="17" t="s">
        <v>616</v>
      </c>
    </row>
    <row r="231" spans="1:11">
      <c r="A231" s="17">
        <v>227.5</v>
      </c>
      <c r="B231" s="17">
        <v>228.5</v>
      </c>
      <c r="C231" s="17" t="s">
        <v>617</v>
      </c>
      <c r="D231" s="17">
        <v>228</v>
      </c>
      <c r="F231" s="161" t="e">
        <f>新様式97_看護職員処遇改善評価料・入院ベースアップ評価料!$M$117-A231</f>
        <v>#VALUE!</v>
      </c>
      <c r="G231" s="161" t="e">
        <f>新様式97_看護職員処遇改善評価料・入院ベースアップ評価料!$M$117-B231</f>
        <v>#VALUE!</v>
      </c>
      <c r="H231" s="17" t="e">
        <f t="shared" si="3"/>
        <v>#VALUE!</v>
      </c>
      <c r="I231" s="17" t="e">
        <f>IF(新様式97_看護職員処遇改善評価料・入院ベースアップ評価料!$M$117=B231,"",IF(H231&lt;=0,"該当",""))</f>
        <v>#VALUE!</v>
      </c>
      <c r="J231" s="17" t="e">
        <f>IF(AND(A231&lt;=#REF!,#REF!&lt;'リスト（入院R9）'!B231),"該当","")</f>
        <v>#REF!</v>
      </c>
      <c r="K231" s="17" t="s">
        <v>617</v>
      </c>
    </row>
    <row r="232" spans="1:11">
      <c r="A232" s="17">
        <v>228.5</v>
      </c>
      <c r="B232" s="17">
        <v>229.5</v>
      </c>
      <c r="C232" s="17" t="s">
        <v>618</v>
      </c>
      <c r="D232" s="17">
        <v>229</v>
      </c>
      <c r="F232" s="161" t="e">
        <f>新様式97_看護職員処遇改善評価料・入院ベースアップ評価料!$M$117-A232</f>
        <v>#VALUE!</v>
      </c>
      <c r="G232" s="161" t="e">
        <f>新様式97_看護職員処遇改善評価料・入院ベースアップ評価料!$M$117-B232</f>
        <v>#VALUE!</v>
      </c>
      <c r="H232" s="17" t="e">
        <f t="shared" si="3"/>
        <v>#VALUE!</v>
      </c>
      <c r="I232" s="17" t="e">
        <f>IF(新様式97_看護職員処遇改善評価料・入院ベースアップ評価料!$M$117=B232,"",IF(H232&lt;=0,"該当",""))</f>
        <v>#VALUE!</v>
      </c>
      <c r="J232" s="17" t="e">
        <f>IF(AND(A232&lt;=#REF!,#REF!&lt;'リスト（入院R9）'!B232),"該当","")</f>
        <v>#REF!</v>
      </c>
      <c r="K232" s="17" t="s">
        <v>618</v>
      </c>
    </row>
    <row r="233" spans="1:11">
      <c r="A233" s="17">
        <v>229.5</v>
      </c>
      <c r="B233" s="17">
        <v>230.5</v>
      </c>
      <c r="C233" s="17" t="s">
        <v>619</v>
      </c>
      <c r="D233" s="17">
        <v>230</v>
      </c>
      <c r="F233" s="161" t="e">
        <f>新様式97_看護職員処遇改善評価料・入院ベースアップ評価料!$M$117-A233</f>
        <v>#VALUE!</v>
      </c>
      <c r="G233" s="161" t="e">
        <f>新様式97_看護職員処遇改善評価料・入院ベースアップ評価料!$M$117-B233</f>
        <v>#VALUE!</v>
      </c>
      <c r="H233" s="17" t="e">
        <f t="shared" si="3"/>
        <v>#VALUE!</v>
      </c>
      <c r="I233" s="17" t="e">
        <f>IF(新様式97_看護職員処遇改善評価料・入院ベースアップ評価料!$M$117=B233,"",IF(H233&lt;=0,"該当",""))</f>
        <v>#VALUE!</v>
      </c>
      <c r="J233" s="17" t="e">
        <f>IF(AND(A233&lt;=#REF!,#REF!&lt;'リスト（入院R9）'!B233),"該当","")</f>
        <v>#REF!</v>
      </c>
      <c r="K233" s="17" t="s">
        <v>619</v>
      </c>
    </row>
    <row r="234" spans="1:11">
      <c r="A234" s="17">
        <v>230.5</v>
      </c>
      <c r="B234" s="17">
        <v>231.5</v>
      </c>
      <c r="C234" s="17" t="s">
        <v>620</v>
      </c>
      <c r="D234" s="17">
        <v>231</v>
      </c>
      <c r="F234" s="161" t="e">
        <f>新様式97_看護職員処遇改善評価料・入院ベースアップ評価料!$M$117-A234</f>
        <v>#VALUE!</v>
      </c>
      <c r="G234" s="161" t="e">
        <f>新様式97_看護職員処遇改善評価料・入院ベースアップ評価料!$M$117-B234</f>
        <v>#VALUE!</v>
      </c>
      <c r="H234" s="17" t="e">
        <f t="shared" si="3"/>
        <v>#VALUE!</v>
      </c>
      <c r="I234" s="17" t="e">
        <f>IF(新様式97_看護職員処遇改善評価料・入院ベースアップ評価料!$M$117=B234,"",IF(H234&lt;=0,"該当",""))</f>
        <v>#VALUE!</v>
      </c>
      <c r="J234" s="17" t="e">
        <f>IF(AND(A234&lt;=#REF!,#REF!&lt;'リスト（入院R9）'!B234),"該当","")</f>
        <v>#REF!</v>
      </c>
      <c r="K234" s="17" t="s">
        <v>620</v>
      </c>
    </row>
    <row r="235" spans="1:11">
      <c r="A235" s="17">
        <v>231.5</v>
      </c>
      <c r="B235" s="17">
        <v>232.5</v>
      </c>
      <c r="C235" s="17" t="s">
        <v>621</v>
      </c>
      <c r="D235" s="17">
        <v>232</v>
      </c>
      <c r="F235" s="161" t="e">
        <f>新様式97_看護職員処遇改善評価料・入院ベースアップ評価料!$M$117-A235</f>
        <v>#VALUE!</v>
      </c>
      <c r="G235" s="161" t="e">
        <f>新様式97_看護職員処遇改善評価料・入院ベースアップ評価料!$M$117-B235</f>
        <v>#VALUE!</v>
      </c>
      <c r="H235" s="17" t="e">
        <f t="shared" si="3"/>
        <v>#VALUE!</v>
      </c>
      <c r="I235" s="17" t="e">
        <f>IF(新様式97_看護職員処遇改善評価料・入院ベースアップ評価料!$M$117=B235,"",IF(H235&lt;=0,"該当",""))</f>
        <v>#VALUE!</v>
      </c>
      <c r="J235" s="17" t="e">
        <f>IF(AND(A235&lt;=#REF!,#REF!&lt;'リスト（入院R9）'!B235),"該当","")</f>
        <v>#REF!</v>
      </c>
      <c r="K235" s="17" t="s">
        <v>621</v>
      </c>
    </row>
    <row r="236" spans="1:11">
      <c r="A236" s="17">
        <v>232.5</v>
      </c>
      <c r="B236" s="17">
        <v>233.5</v>
      </c>
      <c r="C236" s="17" t="s">
        <v>622</v>
      </c>
      <c r="D236" s="17">
        <v>233</v>
      </c>
      <c r="F236" s="161" t="e">
        <f>新様式97_看護職員処遇改善評価料・入院ベースアップ評価料!$M$117-A236</f>
        <v>#VALUE!</v>
      </c>
      <c r="G236" s="161" t="e">
        <f>新様式97_看護職員処遇改善評価料・入院ベースアップ評価料!$M$117-B236</f>
        <v>#VALUE!</v>
      </c>
      <c r="H236" s="17" t="e">
        <f t="shared" si="3"/>
        <v>#VALUE!</v>
      </c>
      <c r="I236" s="17" t="e">
        <f>IF(新様式97_看護職員処遇改善評価料・入院ベースアップ評価料!$M$117=B236,"",IF(H236&lt;=0,"該当",""))</f>
        <v>#VALUE!</v>
      </c>
      <c r="J236" s="17" t="e">
        <f>IF(AND(A236&lt;=#REF!,#REF!&lt;'リスト（入院R9）'!B236),"該当","")</f>
        <v>#REF!</v>
      </c>
      <c r="K236" s="17" t="s">
        <v>622</v>
      </c>
    </row>
    <row r="237" spans="1:11">
      <c r="A237" s="17">
        <v>233.5</v>
      </c>
      <c r="B237" s="17">
        <v>234.5</v>
      </c>
      <c r="C237" s="17" t="s">
        <v>623</v>
      </c>
      <c r="D237" s="17">
        <v>234</v>
      </c>
      <c r="F237" s="161" t="e">
        <f>新様式97_看護職員処遇改善評価料・入院ベースアップ評価料!$M$117-A237</f>
        <v>#VALUE!</v>
      </c>
      <c r="G237" s="161" t="e">
        <f>新様式97_看護職員処遇改善評価料・入院ベースアップ評価料!$M$117-B237</f>
        <v>#VALUE!</v>
      </c>
      <c r="H237" s="17" t="e">
        <f t="shared" si="3"/>
        <v>#VALUE!</v>
      </c>
      <c r="I237" s="17" t="e">
        <f>IF(新様式97_看護職員処遇改善評価料・入院ベースアップ評価料!$M$117=B237,"",IF(H237&lt;=0,"該当",""))</f>
        <v>#VALUE!</v>
      </c>
      <c r="J237" s="17" t="e">
        <f>IF(AND(A237&lt;=#REF!,#REF!&lt;'リスト（入院R9）'!B237),"該当","")</f>
        <v>#REF!</v>
      </c>
      <c r="K237" s="17" t="s">
        <v>623</v>
      </c>
    </row>
    <row r="238" spans="1:11">
      <c r="A238" s="17">
        <v>234.5</v>
      </c>
      <c r="B238" s="17">
        <v>235.5</v>
      </c>
      <c r="C238" s="17" t="s">
        <v>624</v>
      </c>
      <c r="D238" s="17">
        <v>235</v>
      </c>
      <c r="F238" s="161" t="e">
        <f>新様式97_看護職員処遇改善評価料・入院ベースアップ評価料!$M$117-A238</f>
        <v>#VALUE!</v>
      </c>
      <c r="G238" s="161" t="e">
        <f>新様式97_看護職員処遇改善評価料・入院ベースアップ評価料!$M$117-B238</f>
        <v>#VALUE!</v>
      </c>
      <c r="H238" s="17" t="e">
        <f t="shared" si="3"/>
        <v>#VALUE!</v>
      </c>
      <c r="I238" s="17" t="e">
        <f>IF(新様式97_看護職員処遇改善評価料・入院ベースアップ評価料!$M$117=B238,"",IF(H238&lt;=0,"該当",""))</f>
        <v>#VALUE!</v>
      </c>
      <c r="J238" s="17" t="e">
        <f>IF(AND(A238&lt;=#REF!,#REF!&lt;'リスト（入院R9）'!B238),"該当","")</f>
        <v>#REF!</v>
      </c>
      <c r="K238" s="17" t="s">
        <v>624</v>
      </c>
    </row>
    <row r="239" spans="1:11">
      <c r="A239" s="17">
        <v>235.5</v>
      </c>
      <c r="B239" s="17">
        <v>236.5</v>
      </c>
      <c r="C239" s="17" t="s">
        <v>625</v>
      </c>
      <c r="D239" s="17">
        <v>236</v>
      </c>
      <c r="F239" s="161" t="e">
        <f>新様式97_看護職員処遇改善評価料・入院ベースアップ評価料!$M$117-A239</f>
        <v>#VALUE!</v>
      </c>
      <c r="G239" s="161" t="e">
        <f>新様式97_看護職員処遇改善評価料・入院ベースアップ評価料!$M$117-B239</f>
        <v>#VALUE!</v>
      </c>
      <c r="H239" s="17" t="e">
        <f t="shared" si="3"/>
        <v>#VALUE!</v>
      </c>
      <c r="I239" s="17" t="e">
        <f>IF(新様式97_看護職員処遇改善評価料・入院ベースアップ評価料!$M$117=B239,"",IF(H239&lt;=0,"該当",""))</f>
        <v>#VALUE!</v>
      </c>
      <c r="J239" s="17" t="e">
        <f>IF(AND(A239&lt;=#REF!,#REF!&lt;'リスト（入院R9）'!B239),"該当","")</f>
        <v>#REF!</v>
      </c>
      <c r="K239" s="17" t="s">
        <v>625</v>
      </c>
    </row>
    <row r="240" spans="1:11">
      <c r="A240" s="17">
        <v>236.5</v>
      </c>
      <c r="B240" s="17">
        <v>237.5</v>
      </c>
      <c r="C240" s="17" t="s">
        <v>626</v>
      </c>
      <c r="D240" s="17">
        <v>237</v>
      </c>
      <c r="F240" s="161" t="e">
        <f>新様式97_看護職員処遇改善評価料・入院ベースアップ評価料!$M$117-A240</f>
        <v>#VALUE!</v>
      </c>
      <c r="G240" s="161" t="e">
        <f>新様式97_看護職員処遇改善評価料・入院ベースアップ評価料!$M$117-B240</f>
        <v>#VALUE!</v>
      </c>
      <c r="H240" s="17" t="e">
        <f t="shared" si="3"/>
        <v>#VALUE!</v>
      </c>
      <c r="I240" s="17" t="e">
        <f>IF(新様式97_看護職員処遇改善評価料・入院ベースアップ評価料!$M$117=B240,"",IF(H240&lt;=0,"該当",""))</f>
        <v>#VALUE!</v>
      </c>
      <c r="J240" s="17" t="e">
        <f>IF(AND(A240&lt;=#REF!,#REF!&lt;'リスト（入院R9）'!B240),"該当","")</f>
        <v>#REF!</v>
      </c>
      <c r="K240" s="17" t="s">
        <v>626</v>
      </c>
    </row>
    <row r="241" spans="1:11">
      <c r="A241" s="17">
        <v>237.5</v>
      </c>
      <c r="B241" s="17">
        <v>238.5</v>
      </c>
      <c r="C241" s="17" t="s">
        <v>627</v>
      </c>
      <c r="D241" s="17">
        <v>238</v>
      </c>
      <c r="F241" s="161" t="e">
        <f>新様式97_看護職員処遇改善評価料・入院ベースアップ評価料!$M$117-A241</f>
        <v>#VALUE!</v>
      </c>
      <c r="G241" s="161" t="e">
        <f>新様式97_看護職員処遇改善評価料・入院ベースアップ評価料!$M$117-B241</f>
        <v>#VALUE!</v>
      </c>
      <c r="H241" s="17" t="e">
        <f t="shared" si="3"/>
        <v>#VALUE!</v>
      </c>
      <c r="I241" s="17" t="e">
        <f>IF(新様式97_看護職員処遇改善評価料・入院ベースアップ評価料!$M$117=B241,"",IF(H241&lt;=0,"該当",""))</f>
        <v>#VALUE!</v>
      </c>
      <c r="J241" s="17" t="e">
        <f>IF(AND(A241&lt;=#REF!,#REF!&lt;'リスト（入院R9）'!B241),"該当","")</f>
        <v>#REF!</v>
      </c>
      <c r="K241" s="17" t="s">
        <v>627</v>
      </c>
    </row>
    <row r="242" spans="1:11">
      <c r="A242" s="17">
        <v>238.5</v>
      </c>
      <c r="B242" s="17">
        <v>239.5</v>
      </c>
      <c r="C242" s="17" t="s">
        <v>628</v>
      </c>
      <c r="D242" s="17">
        <v>239</v>
      </c>
      <c r="F242" s="161" t="e">
        <f>新様式97_看護職員処遇改善評価料・入院ベースアップ評価料!$M$117-A242</f>
        <v>#VALUE!</v>
      </c>
      <c r="G242" s="161" t="e">
        <f>新様式97_看護職員処遇改善評価料・入院ベースアップ評価料!$M$117-B242</f>
        <v>#VALUE!</v>
      </c>
      <c r="H242" s="17" t="e">
        <f t="shared" si="3"/>
        <v>#VALUE!</v>
      </c>
      <c r="I242" s="17" t="e">
        <f>IF(新様式97_看護職員処遇改善評価料・入院ベースアップ評価料!$M$117=B242,"",IF(H242&lt;=0,"該当",""))</f>
        <v>#VALUE!</v>
      </c>
      <c r="J242" s="17" t="e">
        <f>IF(AND(A242&lt;=#REF!,#REF!&lt;'リスト（入院R9）'!B242),"該当","")</f>
        <v>#REF!</v>
      </c>
      <c r="K242" s="17" t="s">
        <v>628</v>
      </c>
    </row>
    <row r="243" spans="1:11">
      <c r="A243" s="17">
        <v>239.5</v>
      </c>
      <c r="B243" s="17">
        <v>240.5</v>
      </c>
      <c r="C243" s="17" t="s">
        <v>629</v>
      </c>
      <c r="D243" s="17">
        <v>240</v>
      </c>
      <c r="F243" s="161" t="e">
        <f>新様式97_看護職員処遇改善評価料・入院ベースアップ評価料!$M$117-A243</f>
        <v>#VALUE!</v>
      </c>
      <c r="G243" s="161" t="e">
        <f>新様式97_看護職員処遇改善評価料・入院ベースアップ評価料!$M$117-B243</f>
        <v>#VALUE!</v>
      </c>
      <c r="H243" s="17" t="e">
        <f t="shared" si="3"/>
        <v>#VALUE!</v>
      </c>
      <c r="I243" s="17" t="e">
        <f>IF(新様式97_看護職員処遇改善評価料・入院ベースアップ評価料!$M$117=B243,"",IF(H243&lt;=0,"該当",""))</f>
        <v>#VALUE!</v>
      </c>
      <c r="J243" s="17" t="e">
        <f>IF(AND(A243&lt;=#REF!,#REF!&lt;'リスト（入院R9）'!B243),"該当","")</f>
        <v>#REF!</v>
      </c>
      <c r="K243" s="17" t="s">
        <v>629</v>
      </c>
    </row>
    <row r="244" spans="1:11">
      <c r="A244" s="17">
        <v>240.5</v>
      </c>
      <c r="B244" s="17">
        <v>241.5</v>
      </c>
      <c r="C244" s="17" t="s">
        <v>630</v>
      </c>
      <c r="D244" s="17">
        <v>241</v>
      </c>
      <c r="F244" s="161" t="e">
        <f>新様式97_看護職員処遇改善評価料・入院ベースアップ評価料!$M$117-A244</f>
        <v>#VALUE!</v>
      </c>
      <c r="G244" s="161" t="e">
        <f>新様式97_看護職員処遇改善評価料・入院ベースアップ評価料!$M$117-B244</f>
        <v>#VALUE!</v>
      </c>
      <c r="H244" s="17" t="e">
        <f t="shared" si="3"/>
        <v>#VALUE!</v>
      </c>
      <c r="I244" s="17" t="e">
        <f>IF(新様式97_看護職員処遇改善評価料・入院ベースアップ評価料!$M$117=B244,"",IF(H244&lt;=0,"該当",""))</f>
        <v>#VALUE!</v>
      </c>
      <c r="J244" s="17" t="e">
        <f>IF(AND(A244&lt;=#REF!,#REF!&lt;'リスト（入院R9）'!B244),"該当","")</f>
        <v>#REF!</v>
      </c>
      <c r="K244" s="17" t="s">
        <v>630</v>
      </c>
    </row>
    <row r="245" spans="1:11">
      <c r="A245" s="17">
        <v>241.5</v>
      </c>
      <c r="B245" s="17">
        <v>242.5</v>
      </c>
      <c r="C245" s="17" t="s">
        <v>631</v>
      </c>
      <c r="D245" s="17">
        <v>242</v>
      </c>
      <c r="F245" s="161" t="e">
        <f>新様式97_看護職員処遇改善評価料・入院ベースアップ評価料!$M$117-A245</f>
        <v>#VALUE!</v>
      </c>
      <c r="G245" s="161" t="e">
        <f>新様式97_看護職員処遇改善評価料・入院ベースアップ評価料!$M$117-B245</f>
        <v>#VALUE!</v>
      </c>
      <c r="H245" s="17" t="e">
        <f t="shared" si="3"/>
        <v>#VALUE!</v>
      </c>
      <c r="I245" s="17" t="e">
        <f>IF(新様式97_看護職員処遇改善評価料・入院ベースアップ評価料!$M$117=B245,"",IF(H245&lt;=0,"該当",""))</f>
        <v>#VALUE!</v>
      </c>
      <c r="J245" s="17" t="e">
        <f>IF(AND(A245&lt;=#REF!,#REF!&lt;'リスト（入院R9）'!B245),"該当","")</f>
        <v>#REF!</v>
      </c>
      <c r="K245" s="17" t="s">
        <v>631</v>
      </c>
    </row>
    <row r="246" spans="1:11">
      <c r="A246" s="17">
        <v>242.5</v>
      </c>
      <c r="B246" s="17">
        <v>243.5</v>
      </c>
      <c r="C246" s="17" t="s">
        <v>632</v>
      </c>
      <c r="D246" s="17">
        <v>243</v>
      </c>
      <c r="F246" s="161" t="e">
        <f>新様式97_看護職員処遇改善評価料・入院ベースアップ評価料!$M$117-A246</f>
        <v>#VALUE!</v>
      </c>
      <c r="G246" s="161" t="e">
        <f>新様式97_看護職員処遇改善評価料・入院ベースアップ評価料!$M$117-B246</f>
        <v>#VALUE!</v>
      </c>
      <c r="H246" s="17" t="e">
        <f t="shared" si="3"/>
        <v>#VALUE!</v>
      </c>
      <c r="I246" s="17" t="e">
        <f>IF(新様式97_看護職員処遇改善評価料・入院ベースアップ評価料!$M$117=B246,"",IF(H246&lt;=0,"該当",""))</f>
        <v>#VALUE!</v>
      </c>
      <c r="J246" s="17" t="e">
        <f>IF(AND(A246&lt;=#REF!,#REF!&lt;'リスト（入院R9）'!B246),"該当","")</f>
        <v>#REF!</v>
      </c>
      <c r="K246" s="17" t="s">
        <v>632</v>
      </c>
    </row>
    <row r="247" spans="1:11">
      <c r="A247" s="17">
        <v>243.5</v>
      </c>
      <c r="B247" s="17">
        <v>244.5</v>
      </c>
      <c r="C247" s="17" t="s">
        <v>633</v>
      </c>
      <c r="D247" s="17">
        <v>244</v>
      </c>
      <c r="F247" s="161" t="e">
        <f>新様式97_看護職員処遇改善評価料・入院ベースアップ評価料!$M$117-A247</f>
        <v>#VALUE!</v>
      </c>
      <c r="G247" s="161" t="e">
        <f>新様式97_看護職員処遇改善評価料・入院ベースアップ評価料!$M$117-B247</f>
        <v>#VALUE!</v>
      </c>
      <c r="H247" s="17" t="e">
        <f t="shared" si="3"/>
        <v>#VALUE!</v>
      </c>
      <c r="I247" s="17" t="e">
        <f>IF(新様式97_看護職員処遇改善評価料・入院ベースアップ評価料!$M$117=B247,"",IF(H247&lt;=0,"該当",""))</f>
        <v>#VALUE!</v>
      </c>
      <c r="J247" s="17" t="e">
        <f>IF(AND(A247&lt;=#REF!,#REF!&lt;'リスト（入院R9）'!B247),"該当","")</f>
        <v>#REF!</v>
      </c>
      <c r="K247" s="17" t="s">
        <v>633</v>
      </c>
    </row>
    <row r="248" spans="1:11">
      <c r="A248" s="17">
        <v>244.5</v>
      </c>
      <c r="B248" s="17">
        <v>245.5</v>
      </c>
      <c r="C248" s="17" t="s">
        <v>634</v>
      </c>
      <c r="D248" s="17">
        <v>245</v>
      </c>
      <c r="F248" s="161" t="e">
        <f>新様式97_看護職員処遇改善評価料・入院ベースアップ評価料!$M$117-A248</f>
        <v>#VALUE!</v>
      </c>
      <c r="G248" s="161" t="e">
        <f>新様式97_看護職員処遇改善評価料・入院ベースアップ評価料!$M$117-B248</f>
        <v>#VALUE!</v>
      </c>
      <c r="H248" s="17" t="e">
        <f t="shared" si="3"/>
        <v>#VALUE!</v>
      </c>
      <c r="I248" s="17" t="e">
        <f>IF(新様式97_看護職員処遇改善評価料・入院ベースアップ評価料!$M$117=B248,"",IF(H248&lt;=0,"該当",""))</f>
        <v>#VALUE!</v>
      </c>
      <c r="J248" s="17" t="e">
        <f>IF(AND(A248&lt;=#REF!,#REF!&lt;'リスト（入院R9）'!B248),"該当","")</f>
        <v>#REF!</v>
      </c>
      <c r="K248" s="17" t="s">
        <v>634</v>
      </c>
    </row>
    <row r="249" spans="1:11">
      <c r="A249" s="17">
        <v>245.5</v>
      </c>
      <c r="B249" s="17">
        <v>246.5</v>
      </c>
      <c r="C249" s="17" t="s">
        <v>635</v>
      </c>
      <c r="D249" s="17">
        <v>246</v>
      </c>
      <c r="F249" s="161" t="e">
        <f>新様式97_看護職員処遇改善評価料・入院ベースアップ評価料!$M$117-A249</f>
        <v>#VALUE!</v>
      </c>
      <c r="G249" s="161" t="e">
        <f>新様式97_看護職員処遇改善評価料・入院ベースアップ評価料!$M$117-B249</f>
        <v>#VALUE!</v>
      </c>
      <c r="H249" s="17" t="e">
        <f t="shared" si="3"/>
        <v>#VALUE!</v>
      </c>
      <c r="I249" s="17" t="e">
        <f>IF(新様式97_看護職員処遇改善評価料・入院ベースアップ評価料!$M$117=B249,"",IF(H249&lt;=0,"該当",""))</f>
        <v>#VALUE!</v>
      </c>
      <c r="J249" s="17" t="e">
        <f>IF(AND(A249&lt;=#REF!,#REF!&lt;'リスト（入院R9）'!B249),"該当","")</f>
        <v>#REF!</v>
      </c>
      <c r="K249" s="17" t="s">
        <v>635</v>
      </c>
    </row>
    <row r="250" spans="1:11">
      <c r="A250" s="17">
        <v>246.5</v>
      </c>
      <c r="B250" s="17">
        <v>247.5</v>
      </c>
      <c r="C250" s="17" t="s">
        <v>636</v>
      </c>
      <c r="D250" s="17">
        <v>247</v>
      </c>
      <c r="F250" s="161" t="e">
        <f>新様式97_看護職員処遇改善評価料・入院ベースアップ評価料!$M$117-A250</f>
        <v>#VALUE!</v>
      </c>
      <c r="G250" s="161" t="e">
        <f>新様式97_看護職員処遇改善評価料・入院ベースアップ評価料!$M$117-B250</f>
        <v>#VALUE!</v>
      </c>
      <c r="H250" s="17" t="e">
        <f t="shared" si="3"/>
        <v>#VALUE!</v>
      </c>
      <c r="I250" s="17" t="e">
        <f>IF(新様式97_看護職員処遇改善評価料・入院ベースアップ評価料!$M$117=B250,"",IF(H250&lt;=0,"該当",""))</f>
        <v>#VALUE!</v>
      </c>
      <c r="J250" s="17" t="e">
        <f>IF(AND(A250&lt;=#REF!,#REF!&lt;'リスト（入院R9）'!B250),"該当","")</f>
        <v>#REF!</v>
      </c>
      <c r="K250" s="17" t="s">
        <v>636</v>
      </c>
    </row>
    <row r="251" spans="1:11">
      <c r="A251" s="17">
        <v>247.5</v>
      </c>
      <c r="B251" s="17">
        <v>248.5</v>
      </c>
      <c r="C251" s="17" t="s">
        <v>637</v>
      </c>
      <c r="D251" s="17">
        <v>248</v>
      </c>
      <c r="F251" s="161" t="e">
        <f>新様式97_看護職員処遇改善評価料・入院ベースアップ評価料!$M$117-A251</f>
        <v>#VALUE!</v>
      </c>
      <c r="G251" s="161" t="e">
        <f>新様式97_看護職員処遇改善評価料・入院ベースアップ評価料!$M$117-B251</f>
        <v>#VALUE!</v>
      </c>
      <c r="H251" s="17" t="e">
        <f t="shared" si="3"/>
        <v>#VALUE!</v>
      </c>
      <c r="I251" s="17" t="e">
        <f>IF(新様式97_看護職員処遇改善評価料・入院ベースアップ評価料!$M$117=B251,"",IF(H251&lt;=0,"該当",""))</f>
        <v>#VALUE!</v>
      </c>
      <c r="J251" s="17" t="e">
        <f>IF(AND(A251&lt;=#REF!,#REF!&lt;'リスト（入院R9）'!B251),"該当","")</f>
        <v>#REF!</v>
      </c>
      <c r="K251" s="17" t="s">
        <v>637</v>
      </c>
    </row>
    <row r="252" spans="1:11">
      <c r="A252" s="17">
        <v>248.5</v>
      </c>
      <c r="B252" s="17">
        <v>249.5</v>
      </c>
      <c r="C252" s="17" t="s">
        <v>638</v>
      </c>
      <c r="D252" s="17">
        <v>249</v>
      </c>
      <c r="F252" s="161" t="e">
        <f>新様式97_看護職員処遇改善評価料・入院ベースアップ評価料!$M$117-A252</f>
        <v>#VALUE!</v>
      </c>
      <c r="G252" s="161" t="e">
        <f>新様式97_看護職員処遇改善評価料・入院ベースアップ評価料!$M$117-B252</f>
        <v>#VALUE!</v>
      </c>
      <c r="H252" s="17" t="e">
        <f t="shared" si="3"/>
        <v>#VALUE!</v>
      </c>
      <c r="I252" s="17" t="e">
        <f>IF(新様式97_看護職員処遇改善評価料・入院ベースアップ評価料!$M$117=B252,"",IF(H252&lt;=0,"該当",""))</f>
        <v>#VALUE!</v>
      </c>
      <c r="J252" s="17" t="e">
        <f>IF(AND(A252&lt;=#REF!,#REF!&lt;'リスト（入院R9）'!B252),"該当","")</f>
        <v>#REF!</v>
      </c>
      <c r="K252" s="17" t="s">
        <v>638</v>
      </c>
    </row>
    <row r="253" spans="1:11">
      <c r="A253" s="17">
        <v>249.5</v>
      </c>
      <c r="B253" s="17">
        <v>250.5</v>
      </c>
      <c r="C253" s="17" t="s">
        <v>639</v>
      </c>
      <c r="D253" s="17">
        <v>250</v>
      </c>
      <c r="F253" s="161" t="e">
        <f>新様式97_看護職員処遇改善評価料・入院ベースアップ評価料!$M$117-A253</f>
        <v>#VALUE!</v>
      </c>
      <c r="G253" s="161" t="e">
        <f>新様式97_看護職員処遇改善評価料・入院ベースアップ評価料!$M$117-B253</f>
        <v>#VALUE!</v>
      </c>
      <c r="H253" s="17" t="e">
        <f t="shared" si="3"/>
        <v>#VALUE!</v>
      </c>
      <c r="I253" s="17" t="e">
        <f>IF(新様式97_看護職員処遇改善評価料・入院ベースアップ評価料!$M$117=B253,"",IF(H253&lt;=0,"該当",""))</f>
        <v>#VALUE!</v>
      </c>
      <c r="J253" s="17" t="e">
        <f>IF(AND(A253&lt;=#REF!,#REF!&lt;'リスト（入院R9）'!B253),"該当","")</f>
        <v>#REF!</v>
      </c>
      <c r="K253" s="17" t="s">
        <v>639</v>
      </c>
    </row>
    <row r="254" spans="1:11">
      <c r="A254" s="17">
        <v>250.5</v>
      </c>
      <c r="B254" s="17">
        <v>251.5</v>
      </c>
      <c r="C254" s="17" t="s">
        <v>642</v>
      </c>
      <c r="D254" s="17">
        <v>251</v>
      </c>
      <c r="F254" s="161" t="e">
        <f>新様式97_看護職員処遇改善評価料・入院ベースアップ評価料!$M$117-A254</f>
        <v>#VALUE!</v>
      </c>
      <c r="G254" s="161" t="e">
        <f>新様式97_看護職員処遇改善評価料・入院ベースアップ評価料!$M$117-B254</f>
        <v>#VALUE!</v>
      </c>
      <c r="H254" s="17" t="e">
        <f t="shared" si="3"/>
        <v>#VALUE!</v>
      </c>
      <c r="I254" s="17" t="e">
        <f>IF(新様式97_看護職員処遇改善評価料・入院ベースアップ評価料!$M$117=B254,"",IF(H254&lt;=0,"該当",""))</f>
        <v>#VALUE!</v>
      </c>
      <c r="J254" s="17" t="e">
        <f>IF(AND(A254&lt;=#REF!,#REF!&lt;'リスト（入院R9）'!B254),"該当","")</f>
        <v>#REF!</v>
      </c>
      <c r="K254" s="17" t="s">
        <v>642</v>
      </c>
    </row>
    <row r="255" spans="1:11">
      <c r="A255" s="17">
        <v>251.5</v>
      </c>
      <c r="B255" s="17">
        <v>252.5</v>
      </c>
      <c r="C255" s="17" t="s">
        <v>643</v>
      </c>
      <c r="D255" s="17">
        <v>252</v>
      </c>
      <c r="F255" s="161" t="e">
        <f>新様式97_看護職員処遇改善評価料・入院ベースアップ評価料!$M$117-A255</f>
        <v>#VALUE!</v>
      </c>
      <c r="G255" s="161" t="e">
        <f>新様式97_看護職員処遇改善評価料・入院ベースアップ評価料!$M$117-B255</f>
        <v>#VALUE!</v>
      </c>
      <c r="H255" s="17" t="e">
        <f t="shared" si="3"/>
        <v>#VALUE!</v>
      </c>
      <c r="I255" s="17" t="e">
        <f>IF(新様式97_看護職員処遇改善評価料・入院ベースアップ評価料!$M$117=B255,"",IF(H255&lt;=0,"該当",""))</f>
        <v>#VALUE!</v>
      </c>
      <c r="J255" s="17" t="e">
        <f>IF(AND(A255&lt;=#REF!,#REF!&lt;'リスト（入院R9）'!B255),"該当","")</f>
        <v>#REF!</v>
      </c>
      <c r="K255" s="17" t="s">
        <v>643</v>
      </c>
    </row>
    <row r="256" spans="1:11">
      <c r="A256" s="17">
        <v>252.5</v>
      </c>
      <c r="B256" s="17">
        <v>253.5</v>
      </c>
      <c r="C256" s="17" t="s">
        <v>644</v>
      </c>
      <c r="D256" s="17">
        <v>253</v>
      </c>
      <c r="F256" s="161" t="e">
        <f>新様式97_看護職員処遇改善評価料・入院ベースアップ評価料!$M$117-A256</f>
        <v>#VALUE!</v>
      </c>
      <c r="G256" s="161" t="e">
        <f>新様式97_看護職員処遇改善評価料・入院ベースアップ評価料!$M$117-B256</f>
        <v>#VALUE!</v>
      </c>
      <c r="H256" s="17" t="e">
        <f t="shared" si="3"/>
        <v>#VALUE!</v>
      </c>
      <c r="I256" s="17" t="e">
        <f>IF(新様式97_看護職員処遇改善評価料・入院ベースアップ評価料!$M$117=B256,"",IF(H256&lt;=0,"該当",""))</f>
        <v>#VALUE!</v>
      </c>
      <c r="J256" s="17" t="e">
        <f>IF(AND(A256&lt;=#REF!,#REF!&lt;'リスト（入院R9）'!B256),"該当","")</f>
        <v>#REF!</v>
      </c>
      <c r="K256" s="17" t="s">
        <v>644</v>
      </c>
    </row>
    <row r="257" spans="1:11">
      <c r="A257" s="17">
        <v>253.5</v>
      </c>
      <c r="B257" s="17">
        <v>254.5</v>
      </c>
      <c r="C257" s="17" t="s">
        <v>645</v>
      </c>
      <c r="D257" s="17">
        <v>254</v>
      </c>
      <c r="F257" s="161" t="e">
        <f>新様式97_看護職員処遇改善評価料・入院ベースアップ評価料!$M$117-A257</f>
        <v>#VALUE!</v>
      </c>
      <c r="G257" s="161" t="e">
        <f>新様式97_看護職員処遇改善評価料・入院ベースアップ評価料!$M$117-B257</f>
        <v>#VALUE!</v>
      </c>
      <c r="H257" s="17" t="e">
        <f t="shared" si="3"/>
        <v>#VALUE!</v>
      </c>
      <c r="I257" s="17" t="e">
        <f>IF(新様式97_看護職員処遇改善評価料・入院ベースアップ評価料!$M$117=B257,"",IF(H257&lt;=0,"該当",""))</f>
        <v>#VALUE!</v>
      </c>
      <c r="J257" s="17" t="e">
        <f>IF(AND(A257&lt;=#REF!,#REF!&lt;'リスト（入院R9）'!B257),"該当","")</f>
        <v>#REF!</v>
      </c>
      <c r="K257" s="17" t="s">
        <v>645</v>
      </c>
    </row>
    <row r="258" spans="1:11">
      <c r="A258" s="17">
        <v>254.5</v>
      </c>
      <c r="B258" s="17">
        <v>255.5</v>
      </c>
      <c r="C258" s="17" t="s">
        <v>646</v>
      </c>
      <c r="D258" s="17">
        <v>255</v>
      </c>
      <c r="F258" s="161" t="e">
        <f>新様式97_看護職員処遇改善評価料・入院ベースアップ評価料!$M$117-A258</f>
        <v>#VALUE!</v>
      </c>
      <c r="G258" s="161" t="e">
        <f>新様式97_看護職員処遇改善評価料・入院ベースアップ評価料!$M$117-B258</f>
        <v>#VALUE!</v>
      </c>
      <c r="H258" s="17" t="e">
        <f t="shared" si="3"/>
        <v>#VALUE!</v>
      </c>
      <c r="I258" s="17" t="e">
        <f>IF(新様式97_看護職員処遇改善評価料・入院ベースアップ評価料!$M$117=B258,"",IF(H258&lt;=0,"該当",""))</f>
        <v>#VALUE!</v>
      </c>
      <c r="J258" s="17" t="e">
        <f>IF(AND(A258&lt;=#REF!,#REF!&lt;'リスト（入院R9）'!B258),"該当","")</f>
        <v>#REF!</v>
      </c>
      <c r="K258" s="17" t="s">
        <v>646</v>
      </c>
    </row>
    <row r="259" spans="1:11">
      <c r="A259" s="17">
        <v>255.5</v>
      </c>
      <c r="B259" s="17">
        <v>256.5</v>
      </c>
      <c r="C259" s="17" t="s">
        <v>647</v>
      </c>
      <c r="D259" s="17">
        <v>256</v>
      </c>
      <c r="F259" s="161" t="e">
        <f>新様式97_看護職員処遇改善評価料・入院ベースアップ評価料!$M$117-A259</f>
        <v>#VALUE!</v>
      </c>
      <c r="G259" s="161" t="e">
        <f>新様式97_看護職員処遇改善評価料・入院ベースアップ評価料!$M$117-B259</f>
        <v>#VALUE!</v>
      </c>
      <c r="H259" s="17" t="e">
        <f t="shared" si="3"/>
        <v>#VALUE!</v>
      </c>
      <c r="I259" s="17" t="e">
        <f>IF(新様式97_看護職員処遇改善評価料・入院ベースアップ評価料!$M$117=B259,"",IF(H259&lt;=0,"該当",""))</f>
        <v>#VALUE!</v>
      </c>
      <c r="J259" s="17" t="e">
        <f>IF(AND(A259&lt;=#REF!,#REF!&lt;'リスト（入院R9）'!B259),"該当","")</f>
        <v>#REF!</v>
      </c>
      <c r="K259" s="17" t="s">
        <v>647</v>
      </c>
    </row>
    <row r="260" spans="1:11">
      <c r="A260" s="17">
        <v>256.5</v>
      </c>
      <c r="B260" s="17">
        <v>257.5</v>
      </c>
      <c r="C260" s="17" t="s">
        <v>648</v>
      </c>
      <c r="D260" s="17">
        <v>257</v>
      </c>
      <c r="F260" s="161" t="e">
        <f>新様式97_看護職員処遇改善評価料・入院ベースアップ評価料!$M$117-A260</f>
        <v>#VALUE!</v>
      </c>
      <c r="G260" s="161" t="e">
        <f>新様式97_看護職員処遇改善評価料・入院ベースアップ評価料!$M$117-B260</f>
        <v>#VALUE!</v>
      </c>
      <c r="H260" s="17" t="e">
        <f t="shared" si="3"/>
        <v>#VALUE!</v>
      </c>
      <c r="I260" s="17" t="e">
        <f>IF(新様式97_看護職員処遇改善評価料・入院ベースアップ評価料!$M$117=B260,"",IF(H260&lt;=0,"該当",""))</f>
        <v>#VALUE!</v>
      </c>
      <c r="J260" s="17" t="e">
        <f>IF(AND(A260&lt;=#REF!,#REF!&lt;'リスト（入院R9）'!B260),"該当","")</f>
        <v>#REF!</v>
      </c>
      <c r="K260" s="17" t="s">
        <v>648</v>
      </c>
    </row>
    <row r="261" spans="1:11">
      <c r="A261" s="17">
        <v>257.5</v>
      </c>
      <c r="B261" s="17">
        <v>258.5</v>
      </c>
      <c r="C261" s="17" t="s">
        <v>649</v>
      </c>
      <c r="D261" s="17">
        <v>258</v>
      </c>
      <c r="F261" s="161" t="e">
        <f>新様式97_看護職員処遇改善評価料・入院ベースアップ評価料!$M$117-A261</f>
        <v>#VALUE!</v>
      </c>
      <c r="G261" s="161" t="e">
        <f>新様式97_看護職員処遇改善評価料・入院ベースアップ評価料!$M$117-B261</f>
        <v>#VALUE!</v>
      </c>
      <c r="H261" s="17" t="e">
        <f t="shared" ref="H261:H324" si="4">F261*G261</f>
        <v>#VALUE!</v>
      </c>
      <c r="I261" s="17" t="e">
        <f>IF(新様式97_看護職員処遇改善評価料・入院ベースアップ評価料!$M$117=B261,"",IF(H261&lt;=0,"該当",""))</f>
        <v>#VALUE!</v>
      </c>
      <c r="J261" s="17" t="e">
        <f>IF(AND(A261&lt;=#REF!,#REF!&lt;'リスト（入院R9）'!B261),"該当","")</f>
        <v>#REF!</v>
      </c>
      <c r="K261" s="17" t="s">
        <v>649</v>
      </c>
    </row>
    <row r="262" spans="1:11">
      <c r="A262" s="17">
        <v>258.5</v>
      </c>
      <c r="B262" s="17">
        <v>259.5</v>
      </c>
      <c r="C262" s="17" t="s">
        <v>650</v>
      </c>
      <c r="D262" s="17">
        <v>259</v>
      </c>
      <c r="F262" s="161" t="e">
        <f>新様式97_看護職員処遇改善評価料・入院ベースアップ評価料!$M$117-A262</f>
        <v>#VALUE!</v>
      </c>
      <c r="G262" s="161" t="e">
        <f>新様式97_看護職員処遇改善評価料・入院ベースアップ評価料!$M$117-B262</f>
        <v>#VALUE!</v>
      </c>
      <c r="H262" s="17" t="e">
        <f t="shared" si="4"/>
        <v>#VALUE!</v>
      </c>
      <c r="I262" s="17" t="e">
        <f>IF(新様式97_看護職員処遇改善評価料・入院ベースアップ評価料!$M$117=B262,"",IF(H262&lt;=0,"該当",""))</f>
        <v>#VALUE!</v>
      </c>
      <c r="J262" s="17" t="e">
        <f>IF(AND(A262&lt;=#REF!,#REF!&lt;'リスト（入院R9）'!B262),"該当","")</f>
        <v>#REF!</v>
      </c>
      <c r="K262" s="17" t="s">
        <v>650</v>
      </c>
    </row>
    <row r="263" spans="1:11">
      <c r="A263" s="17">
        <v>259.5</v>
      </c>
      <c r="B263" s="17">
        <v>260.5</v>
      </c>
      <c r="C263" s="17" t="s">
        <v>651</v>
      </c>
      <c r="D263" s="17">
        <v>260</v>
      </c>
      <c r="F263" s="161" t="e">
        <f>新様式97_看護職員処遇改善評価料・入院ベースアップ評価料!$M$117-A263</f>
        <v>#VALUE!</v>
      </c>
      <c r="G263" s="161" t="e">
        <f>新様式97_看護職員処遇改善評価料・入院ベースアップ評価料!$M$117-B263</f>
        <v>#VALUE!</v>
      </c>
      <c r="H263" s="17" t="e">
        <f t="shared" si="4"/>
        <v>#VALUE!</v>
      </c>
      <c r="I263" s="17" t="e">
        <f>IF(新様式97_看護職員処遇改善評価料・入院ベースアップ評価料!$M$117=B263,"",IF(H263&lt;=0,"該当",""))</f>
        <v>#VALUE!</v>
      </c>
      <c r="J263" s="17" t="e">
        <f>IF(AND(A263&lt;=#REF!,#REF!&lt;'リスト（入院R9）'!B263),"該当","")</f>
        <v>#REF!</v>
      </c>
      <c r="K263" s="17" t="s">
        <v>651</v>
      </c>
    </row>
    <row r="264" spans="1:11">
      <c r="A264" s="17">
        <v>260.5</v>
      </c>
      <c r="B264" s="17">
        <v>261.5</v>
      </c>
      <c r="C264" s="17" t="s">
        <v>652</v>
      </c>
      <c r="D264" s="17">
        <v>261</v>
      </c>
      <c r="F264" s="161" t="e">
        <f>新様式97_看護職員処遇改善評価料・入院ベースアップ評価料!$M$117-A264</f>
        <v>#VALUE!</v>
      </c>
      <c r="G264" s="161" t="e">
        <f>新様式97_看護職員処遇改善評価料・入院ベースアップ評価料!$M$117-B264</f>
        <v>#VALUE!</v>
      </c>
      <c r="H264" s="17" t="e">
        <f t="shared" si="4"/>
        <v>#VALUE!</v>
      </c>
      <c r="I264" s="17" t="e">
        <f>IF(新様式97_看護職員処遇改善評価料・入院ベースアップ評価料!$M$117=B264,"",IF(H264&lt;=0,"該当",""))</f>
        <v>#VALUE!</v>
      </c>
      <c r="J264" s="17" t="e">
        <f>IF(AND(A264&lt;=#REF!,#REF!&lt;'リスト（入院R9）'!B264),"該当","")</f>
        <v>#REF!</v>
      </c>
      <c r="K264" s="17" t="s">
        <v>652</v>
      </c>
    </row>
    <row r="265" spans="1:11">
      <c r="A265" s="17">
        <v>261.5</v>
      </c>
      <c r="B265" s="17">
        <v>262.5</v>
      </c>
      <c r="C265" s="17" t="s">
        <v>653</v>
      </c>
      <c r="D265" s="17">
        <v>262</v>
      </c>
      <c r="F265" s="161" t="e">
        <f>新様式97_看護職員処遇改善評価料・入院ベースアップ評価料!$M$117-A265</f>
        <v>#VALUE!</v>
      </c>
      <c r="G265" s="161" t="e">
        <f>新様式97_看護職員処遇改善評価料・入院ベースアップ評価料!$M$117-B265</f>
        <v>#VALUE!</v>
      </c>
      <c r="H265" s="17" t="e">
        <f t="shared" si="4"/>
        <v>#VALUE!</v>
      </c>
      <c r="I265" s="17" t="e">
        <f>IF(新様式97_看護職員処遇改善評価料・入院ベースアップ評価料!$M$117=B265,"",IF(H265&lt;=0,"該当",""))</f>
        <v>#VALUE!</v>
      </c>
      <c r="J265" s="17" t="e">
        <f>IF(AND(A265&lt;=#REF!,#REF!&lt;'リスト（入院R9）'!B265),"該当","")</f>
        <v>#REF!</v>
      </c>
      <c r="K265" s="17" t="s">
        <v>653</v>
      </c>
    </row>
    <row r="266" spans="1:11">
      <c r="A266" s="17">
        <v>262.5</v>
      </c>
      <c r="B266" s="17">
        <v>263.5</v>
      </c>
      <c r="C266" s="17" t="s">
        <v>654</v>
      </c>
      <c r="D266" s="17">
        <v>263</v>
      </c>
      <c r="F266" s="161" t="e">
        <f>新様式97_看護職員処遇改善評価料・入院ベースアップ評価料!$M$117-A266</f>
        <v>#VALUE!</v>
      </c>
      <c r="G266" s="161" t="e">
        <f>新様式97_看護職員処遇改善評価料・入院ベースアップ評価料!$M$117-B266</f>
        <v>#VALUE!</v>
      </c>
      <c r="H266" s="17" t="e">
        <f t="shared" si="4"/>
        <v>#VALUE!</v>
      </c>
      <c r="I266" s="17" t="e">
        <f>IF(新様式97_看護職員処遇改善評価料・入院ベースアップ評価料!$M$117=B266,"",IF(H266&lt;=0,"該当",""))</f>
        <v>#VALUE!</v>
      </c>
      <c r="J266" s="17" t="e">
        <f>IF(AND(A266&lt;=#REF!,#REF!&lt;'リスト（入院R9）'!B266),"該当","")</f>
        <v>#REF!</v>
      </c>
      <c r="K266" s="17" t="s">
        <v>654</v>
      </c>
    </row>
    <row r="267" spans="1:11">
      <c r="A267" s="17">
        <v>263.5</v>
      </c>
      <c r="B267" s="17">
        <v>264.5</v>
      </c>
      <c r="C267" s="17" t="s">
        <v>655</v>
      </c>
      <c r="D267" s="17">
        <v>264</v>
      </c>
      <c r="F267" s="161" t="e">
        <f>新様式97_看護職員処遇改善評価料・入院ベースアップ評価料!$M$117-A267</f>
        <v>#VALUE!</v>
      </c>
      <c r="G267" s="161" t="e">
        <f>新様式97_看護職員処遇改善評価料・入院ベースアップ評価料!$M$117-B267</f>
        <v>#VALUE!</v>
      </c>
      <c r="H267" s="17" t="e">
        <f t="shared" si="4"/>
        <v>#VALUE!</v>
      </c>
      <c r="I267" s="17" t="e">
        <f>IF(新様式97_看護職員処遇改善評価料・入院ベースアップ評価料!$M$117=B267,"",IF(H267&lt;=0,"該当",""))</f>
        <v>#VALUE!</v>
      </c>
      <c r="J267" s="17" t="e">
        <f>IF(AND(A267&lt;=#REF!,#REF!&lt;'リスト（入院R9）'!B267),"該当","")</f>
        <v>#REF!</v>
      </c>
      <c r="K267" s="17" t="s">
        <v>655</v>
      </c>
    </row>
    <row r="268" spans="1:11">
      <c r="A268" s="17">
        <v>264.5</v>
      </c>
      <c r="B268" s="17">
        <v>265.5</v>
      </c>
      <c r="C268" s="17" t="s">
        <v>656</v>
      </c>
      <c r="D268" s="17">
        <v>265</v>
      </c>
      <c r="F268" s="161" t="e">
        <f>新様式97_看護職員処遇改善評価料・入院ベースアップ評価料!$M$117-A268</f>
        <v>#VALUE!</v>
      </c>
      <c r="G268" s="161" t="e">
        <f>新様式97_看護職員処遇改善評価料・入院ベースアップ評価料!$M$117-B268</f>
        <v>#VALUE!</v>
      </c>
      <c r="H268" s="17" t="e">
        <f t="shared" si="4"/>
        <v>#VALUE!</v>
      </c>
      <c r="I268" s="17" t="e">
        <f>IF(新様式97_看護職員処遇改善評価料・入院ベースアップ評価料!$M$117=B268,"",IF(H268&lt;=0,"該当",""))</f>
        <v>#VALUE!</v>
      </c>
      <c r="J268" s="17" t="e">
        <f>IF(AND(A268&lt;=#REF!,#REF!&lt;'リスト（入院R9）'!B268),"該当","")</f>
        <v>#REF!</v>
      </c>
      <c r="K268" s="17" t="s">
        <v>656</v>
      </c>
    </row>
    <row r="269" spans="1:11">
      <c r="A269" s="17">
        <v>265.5</v>
      </c>
      <c r="B269" s="17">
        <v>266.5</v>
      </c>
      <c r="C269" s="17" t="s">
        <v>657</v>
      </c>
      <c r="D269" s="17">
        <v>266</v>
      </c>
      <c r="F269" s="161" t="e">
        <f>新様式97_看護職員処遇改善評価料・入院ベースアップ評価料!$M$117-A269</f>
        <v>#VALUE!</v>
      </c>
      <c r="G269" s="161" t="e">
        <f>新様式97_看護職員処遇改善評価料・入院ベースアップ評価料!$M$117-B269</f>
        <v>#VALUE!</v>
      </c>
      <c r="H269" s="17" t="e">
        <f t="shared" si="4"/>
        <v>#VALUE!</v>
      </c>
      <c r="I269" s="17" t="e">
        <f>IF(新様式97_看護職員処遇改善評価料・入院ベースアップ評価料!$M$117=B269,"",IF(H269&lt;=0,"該当",""))</f>
        <v>#VALUE!</v>
      </c>
      <c r="J269" s="17" t="e">
        <f>IF(AND(A269&lt;=#REF!,#REF!&lt;'リスト（入院R9）'!B269),"該当","")</f>
        <v>#REF!</v>
      </c>
      <c r="K269" s="17" t="s">
        <v>657</v>
      </c>
    </row>
    <row r="270" spans="1:11">
      <c r="A270" s="17">
        <v>266.5</v>
      </c>
      <c r="B270" s="17">
        <v>267.5</v>
      </c>
      <c r="C270" s="17" t="s">
        <v>658</v>
      </c>
      <c r="D270" s="17">
        <v>267</v>
      </c>
      <c r="F270" s="161" t="e">
        <f>新様式97_看護職員処遇改善評価料・入院ベースアップ評価料!$M$117-A270</f>
        <v>#VALUE!</v>
      </c>
      <c r="G270" s="161" t="e">
        <f>新様式97_看護職員処遇改善評価料・入院ベースアップ評価料!$M$117-B270</f>
        <v>#VALUE!</v>
      </c>
      <c r="H270" s="17" t="e">
        <f t="shared" si="4"/>
        <v>#VALUE!</v>
      </c>
      <c r="I270" s="17" t="e">
        <f>IF(新様式97_看護職員処遇改善評価料・入院ベースアップ評価料!$M$117=B270,"",IF(H270&lt;=0,"該当",""))</f>
        <v>#VALUE!</v>
      </c>
      <c r="J270" s="17" t="e">
        <f>IF(AND(A270&lt;=#REF!,#REF!&lt;'リスト（入院R9）'!B270),"該当","")</f>
        <v>#REF!</v>
      </c>
      <c r="K270" s="17" t="s">
        <v>658</v>
      </c>
    </row>
    <row r="271" spans="1:11">
      <c r="A271" s="17">
        <v>267.5</v>
      </c>
      <c r="B271" s="17">
        <v>268.5</v>
      </c>
      <c r="C271" s="17" t="s">
        <v>659</v>
      </c>
      <c r="D271" s="17">
        <v>268</v>
      </c>
      <c r="F271" s="161" t="e">
        <f>新様式97_看護職員処遇改善評価料・入院ベースアップ評価料!$M$117-A271</f>
        <v>#VALUE!</v>
      </c>
      <c r="G271" s="161" t="e">
        <f>新様式97_看護職員処遇改善評価料・入院ベースアップ評価料!$M$117-B271</f>
        <v>#VALUE!</v>
      </c>
      <c r="H271" s="17" t="e">
        <f t="shared" si="4"/>
        <v>#VALUE!</v>
      </c>
      <c r="I271" s="17" t="e">
        <f>IF(新様式97_看護職員処遇改善評価料・入院ベースアップ評価料!$M$117=B271,"",IF(H271&lt;=0,"該当",""))</f>
        <v>#VALUE!</v>
      </c>
      <c r="J271" s="17" t="e">
        <f>IF(AND(A271&lt;=#REF!,#REF!&lt;'リスト（入院R9）'!B271),"該当","")</f>
        <v>#REF!</v>
      </c>
      <c r="K271" s="17" t="s">
        <v>659</v>
      </c>
    </row>
    <row r="272" spans="1:11">
      <c r="A272" s="17">
        <v>268.5</v>
      </c>
      <c r="B272" s="17">
        <v>269.5</v>
      </c>
      <c r="C272" s="17" t="s">
        <v>660</v>
      </c>
      <c r="D272" s="17">
        <v>269</v>
      </c>
      <c r="F272" s="161" t="e">
        <f>新様式97_看護職員処遇改善評価料・入院ベースアップ評価料!$M$117-A272</f>
        <v>#VALUE!</v>
      </c>
      <c r="G272" s="161" t="e">
        <f>新様式97_看護職員処遇改善評価料・入院ベースアップ評価料!$M$117-B272</f>
        <v>#VALUE!</v>
      </c>
      <c r="H272" s="17" t="e">
        <f t="shared" si="4"/>
        <v>#VALUE!</v>
      </c>
      <c r="I272" s="17" t="e">
        <f>IF(新様式97_看護職員処遇改善評価料・入院ベースアップ評価料!$M$117=B272,"",IF(H272&lt;=0,"該当",""))</f>
        <v>#VALUE!</v>
      </c>
      <c r="J272" s="17" t="e">
        <f>IF(AND(A272&lt;=#REF!,#REF!&lt;'リスト（入院R9）'!B272),"該当","")</f>
        <v>#REF!</v>
      </c>
      <c r="K272" s="17" t="s">
        <v>660</v>
      </c>
    </row>
    <row r="273" spans="1:11">
      <c r="A273" s="17">
        <v>269.5</v>
      </c>
      <c r="B273" s="17">
        <v>270.5</v>
      </c>
      <c r="C273" s="17" t="s">
        <v>661</v>
      </c>
      <c r="D273" s="17">
        <v>270</v>
      </c>
      <c r="F273" s="161" t="e">
        <f>新様式97_看護職員処遇改善評価料・入院ベースアップ評価料!$M$117-A273</f>
        <v>#VALUE!</v>
      </c>
      <c r="G273" s="161" t="e">
        <f>新様式97_看護職員処遇改善評価料・入院ベースアップ評価料!$M$117-B273</f>
        <v>#VALUE!</v>
      </c>
      <c r="H273" s="17" t="e">
        <f t="shared" si="4"/>
        <v>#VALUE!</v>
      </c>
      <c r="I273" s="17" t="e">
        <f>IF(新様式97_看護職員処遇改善評価料・入院ベースアップ評価料!$M$117=B273,"",IF(H273&lt;=0,"該当",""))</f>
        <v>#VALUE!</v>
      </c>
      <c r="J273" s="17" t="e">
        <f>IF(AND(A273&lt;=#REF!,#REF!&lt;'リスト（入院R9）'!B273),"該当","")</f>
        <v>#REF!</v>
      </c>
      <c r="K273" s="17" t="s">
        <v>661</v>
      </c>
    </row>
    <row r="274" spans="1:11">
      <c r="A274" s="17">
        <v>270.5</v>
      </c>
      <c r="B274" s="17">
        <v>271.5</v>
      </c>
      <c r="C274" s="17" t="s">
        <v>662</v>
      </c>
      <c r="D274" s="17">
        <v>271</v>
      </c>
      <c r="F274" s="161" t="e">
        <f>新様式97_看護職員処遇改善評価料・入院ベースアップ評価料!$M$117-A274</f>
        <v>#VALUE!</v>
      </c>
      <c r="G274" s="161" t="e">
        <f>新様式97_看護職員処遇改善評価料・入院ベースアップ評価料!$M$117-B274</f>
        <v>#VALUE!</v>
      </c>
      <c r="H274" s="17" t="e">
        <f t="shared" si="4"/>
        <v>#VALUE!</v>
      </c>
      <c r="I274" s="17" t="e">
        <f>IF(新様式97_看護職員処遇改善評価料・入院ベースアップ評価料!$M$117=B274,"",IF(H274&lt;=0,"該当",""))</f>
        <v>#VALUE!</v>
      </c>
      <c r="J274" s="17" t="e">
        <f>IF(AND(A274&lt;=#REF!,#REF!&lt;'リスト（入院R9）'!B274),"該当","")</f>
        <v>#REF!</v>
      </c>
      <c r="K274" s="17" t="s">
        <v>662</v>
      </c>
    </row>
    <row r="275" spans="1:11">
      <c r="A275" s="17">
        <v>271.5</v>
      </c>
      <c r="B275" s="17">
        <v>272.5</v>
      </c>
      <c r="C275" s="17" t="s">
        <v>663</v>
      </c>
      <c r="D275" s="17">
        <v>272</v>
      </c>
      <c r="F275" s="161" t="e">
        <f>新様式97_看護職員処遇改善評価料・入院ベースアップ評価料!$M$117-A275</f>
        <v>#VALUE!</v>
      </c>
      <c r="G275" s="161" t="e">
        <f>新様式97_看護職員処遇改善評価料・入院ベースアップ評価料!$M$117-B275</f>
        <v>#VALUE!</v>
      </c>
      <c r="H275" s="17" t="e">
        <f t="shared" si="4"/>
        <v>#VALUE!</v>
      </c>
      <c r="I275" s="17" t="e">
        <f>IF(新様式97_看護職員処遇改善評価料・入院ベースアップ評価料!$M$117=B275,"",IF(H275&lt;=0,"該当",""))</f>
        <v>#VALUE!</v>
      </c>
      <c r="J275" s="17" t="e">
        <f>IF(AND(A275&lt;=#REF!,#REF!&lt;'リスト（入院R9）'!B275),"該当","")</f>
        <v>#REF!</v>
      </c>
      <c r="K275" s="17" t="s">
        <v>663</v>
      </c>
    </row>
    <row r="276" spans="1:11">
      <c r="A276" s="17">
        <v>272.5</v>
      </c>
      <c r="B276" s="17">
        <v>273.5</v>
      </c>
      <c r="C276" s="17" t="s">
        <v>664</v>
      </c>
      <c r="D276" s="17">
        <v>273</v>
      </c>
      <c r="F276" s="161" t="e">
        <f>新様式97_看護職員処遇改善評価料・入院ベースアップ評価料!$M$117-A276</f>
        <v>#VALUE!</v>
      </c>
      <c r="G276" s="161" t="e">
        <f>新様式97_看護職員処遇改善評価料・入院ベースアップ評価料!$M$117-B276</f>
        <v>#VALUE!</v>
      </c>
      <c r="H276" s="17" t="e">
        <f t="shared" si="4"/>
        <v>#VALUE!</v>
      </c>
      <c r="I276" s="17" t="e">
        <f>IF(新様式97_看護職員処遇改善評価料・入院ベースアップ評価料!$M$117=B276,"",IF(H276&lt;=0,"該当",""))</f>
        <v>#VALUE!</v>
      </c>
      <c r="J276" s="17" t="e">
        <f>IF(AND(A276&lt;=#REF!,#REF!&lt;'リスト（入院R9）'!B276),"該当","")</f>
        <v>#REF!</v>
      </c>
      <c r="K276" s="17" t="s">
        <v>664</v>
      </c>
    </row>
    <row r="277" spans="1:11">
      <c r="A277" s="17">
        <v>273.5</v>
      </c>
      <c r="B277" s="17">
        <v>274.5</v>
      </c>
      <c r="C277" s="17" t="s">
        <v>665</v>
      </c>
      <c r="D277" s="17">
        <v>274</v>
      </c>
      <c r="F277" s="161" t="e">
        <f>新様式97_看護職員処遇改善評価料・入院ベースアップ評価料!$M$117-A277</f>
        <v>#VALUE!</v>
      </c>
      <c r="G277" s="161" t="e">
        <f>新様式97_看護職員処遇改善評価料・入院ベースアップ評価料!$M$117-B277</f>
        <v>#VALUE!</v>
      </c>
      <c r="H277" s="17" t="e">
        <f t="shared" si="4"/>
        <v>#VALUE!</v>
      </c>
      <c r="I277" s="17" t="e">
        <f>IF(新様式97_看護職員処遇改善評価料・入院ベースアップ評価料!$M$117=B277,"",IF(H277&lt;=0,"該当",""))</f>
        <v>#VALUE!</v>
      </c>
      <c r="J277" s="17" t="e">
        <f>IF(AND(A277&lt;=#REF!,#REF!&lt;'リスト（入院R9）'!B277),"該当","")</f>
        <v>#REF!</v>
      </c>
      <c r="K277" s="17" t="s">
        <v>665</v>
      </c>
    </row>
    <row r="278" spans="1:11">
      <c r="A278" s="17">
        <v>274.5</v>
      </c>
      <c r="B278" s="17">
        <v>275.5</v>
      </c>
      <c r="C278" s="17" t="s">
        <v>666</v>
      </c>
      <c r="D278" s="17">
        <v>275</v>
      </c>
      <c r="F278" s="161" t="e">
        <f>新様式97_看護職員処遇改善評価料・入院ベースアップ評価料!$M$117-A278</f>
        <v>#VALUE!</v>
      </c>
      <c r="G278" s="161" t="e">
        <f>新様式97_看護職員処遇改善評価料・入院ベースアップ評価料!$M$117-B278</f>
        <v>#VALUE!</v>
      </c>
      <c r="H278" s="17" t="e">
        <f t="shared" si="4"/>
        <v>#VALUE!</v>
      </c>
      <c r="I278" s="17" t="e">
        <f>IF(新様式97_看護職員処遇改善評価料・入院ベースアップ評価料!$M$117=B278,"",IF(H278&lt;=0,"該当",""))</f>
        <v>#VALUE!</v>
      </c>
      <c r="J278" s="17" t="e">
        <f>IF(AND(A278&lt;=#REF!,#REF!&lt;'リスト（入院R9）'!B278),"該当","")</f>
        <v>#REF!</v>
      </c>
      <c r="K278" s="17" t="s">
        <v>666</v>
      </c>
    </row>
    <row r="279" spans="1:11">
      <c r="A279" s="17">
        <v>275.5</v>
      </c>
      <c r="B279" s="17">
        <v>276.5</v>
      </c>
      <c r="C279" s="17" t="s">
        <v>667</v>
      </c>
      <c r="D279" s="17">
        <v>276</v>
      </c>
      <c r="F279" s="161" t="e">
        <f>新様式97_看護職員処遇改善評価料・入院ベースアップ評価料!$M$117-A279</f>
        <v>#VALUE!</v>
      </c>
      <c r="G279" s="161" t="e">
        <f>新様式97_看護職員処遇改善評価料・入院ベースアップ評価料!$M$117-B279</f>
        <v>#VALUE!</v>
      </c>
      <c r="H279" s="17" t="e">
        <f t="shared" si="4"/>
        <v>#VALUE!</v>
      </c>
      <c r="I279" s="17" t="e">
        <f>IF(新様式97_看護職員処遇改善評価料・入院ベースアップ評価料!$M$117=B279,"",IF(H279&lt;=0,"該当",""))</f>
        <v>#VALUE!</v>
      </c>
      <c r="J279" s="17" t="e">
        <f>IF(AND(A279&lt;=#REF!,#REF!&lt;'リスト（入院R9）'!B279),"該当","")</f>
        <v>#REF!</v>
      </c>
      <c r="K279" s="17" t="s">
        <v>667</v>
      </c>
    </row>
    <row r="280" spans="1:11">
      <c r="A280" s="17">
        <v>276.5</v>
      </c>
      <c r="B280" s="17">
        <v>277.5</v>
      </c>
      <c r="C280" s="17" t="s">
        <v>668</v>
      </c>
      <c r="D280" s="17">
        <v>277</v>
      </c>
      <c r="F280" s="161" t="e">
        <f>新様式97_看護職員処遇改善評価料・入院ベースアップ評価料!$M$117-A280</f>
        <v>#VALUE!</v>
      </c>
      <c r="G280" s="161" t="e">
        <f>新様式97_看護職員処遇改善評価料・入院ベースアップ評価料!$M$117-B280</f>
        <v>#VALUE!</v>
      </c>
      <c r="H280" s="17" t="e">
        <f t="shared" si="4"/>
        <v>#VALUE!</v>
      </c>
      <c r="I280" s="17" t="e">
        <f>IF(新様式97_看護職員処遇改善評価料・入院ベースアップ評価料!$M$117=B280,"",IF(H280&lt;=0,"該当",""))</f>
        <v>#VALUE!</v>
      </c>
      <c r="J280" s="17" t="e">
        <f>IF(AND(A280&lt;=#REF!,#REF!&lt;'リスト（入院R9）'!B280),"該当","")</f>
        <v>#REF!</v>
      </c>
      <c r="K280" s="17" t="s">
        <v>668</v>
      </c>
    </row>
    <row r="281" spans="1:11">
      <c r="A281" s="17">
        <v>277.5</v>
      </c>
      <c r="B281" s="17">
        <v>278.5</v>
      </c>
      <c r="C281" s="17" t="s">
        <v>669</v>
      </c>
      <c r="D281" s="17">
        <v>278</v>
      </c>
      <c r="F281" s="161" t="e">
        <f>新様式97_看護職員処遇改善評価料・入院ベースアップ評価料!$M$117-A281</f>
        <v>#VALUE!</v>
      </c>
      <c r="G281" s="161" t="e">
        <f>新様式97_看護職員処遇改善評価料・入院ベースアップ評価料!$M$117-B281</f>
        <v>#VALUE!</v>
      </c>
      <c r="H281" s="17" t="e">
        <f t="shared" si="4"/>
        <v>#VALUE!</v>
      </c>
      <c r="I281" s="17" t="e">
        <f>IF(新様式97_看護職員処遇改善評価料・入院ベースアップ評価料!$M$117=B281,"",IF(H281&lt;=0,"該当",""))</f>
        <v>#VALUE!</v>
      </c>
      <c r="J281" s="17" t="e">
        <f>IF(AND(A281&lt;=#REF!,#REF!&lt;'リスト（入院R9）'!B281),"該当","")</f>
        <v>#REF!</v>
      </c>
      <c r="K281" s="17" t="s">
        <v>669</v>
      </c>
    </row>
    <row r="282" spans="1:11">
      <c r="A282" s="17">
        <v>278.5</v>
      </c>
      <c r="B282" s="17">
        <v>279.5</v>
      </c>
      <c r="C282" s="17" t="s">
        <v>670</v>
      </c>
      <c r="D282" s="17">
        <v>279</v>
      </c>
      <c r="F282" s="161" t="e">
        <f>新様式97_看護職員処遇改善評価料・入院ベースアップ評価料!$M$117-A282</f>
        <v>#VALUE!</v>
      </c>
      <c r="G282" s="161" t="e">
        <f>新様式97_看護職員処遇改善評価料・入院ベースアップ評価料!$M$117-B282</f>
        <v>#VALUE!</v>
      </c>
      <c r="H282" s="17" t="e">
        <f t="shared" si="4"/>
        <v>#VALUE!</v>
      </c>
      <c r="I282" s="17" t="e">
        <f>IF(新様式97_看護職員処遇改善評価料・入院ベースアップ評価料!$M$117=B282,"",IF(H282&lt;=0,"該当",""))</f>
        <v>#VALUE!</v>
      </c>
      <c r="J282" s="17" t="e">
        <f>IF(AND(A282&lt;=#REF!,#REF!&lt;'リスト（入院R9）'!B282),"該当","")</f>
        <v>#REF!</v>
      </c>
      <c r="K282" s="17" t="s">
        <v>670</v>
      </c>
    </row>
    <row r="283" spans="1:11">
      <c r="A283" s="17">
        <v>279.5</v>
      </c>
      <c r="B283" s="17">
        <v>280.5</v>
      </c>
      <c r="C283" s="17" t="s">
        <v>671</v>
      </c>
      <c r="D283" s="17">
        <v>280</v>
      </c>
      <c r="F283" s="161" t="e">
        <f>新様式97_看護職員処遇改善評価料・入院ベースアップ評価料!$M$117-A283</f>
        <v>#VALUE!</v>
      </c>
      <c r="G283" s="161" t="e">
        <f>新様式97_看護職員処遇改善評価料・入院ベースアップ評価料!$M$117-B283</f>
        <v>#VALUE!</v>
      </c>
      <c r="H283" s="17" t="e">
        <f t="shared" si="4"/>
        <v>#VALUE!</v>
      </c>
      <c r="I283" s="17" t="e">
        <f>IF(新様式97_看護職員処遇改善評価料・入院ベースアップ評価料!$M$117=B283,"",IF(H283&lt;=0,"該当",""))</f>
        <v>#VALUE!</v>
      </c>
      <c r="J283" s="17" t="e">
        <f>IF(AND(A283&lt;=#REF!,#REF!&lt;'リスト（入院R9）'!B283),"該当","")</f>
        <v>#REF!</v>
      </c>
      <c r="K283" s="17" t="s">
        <v>671</v>
      </c>
    </row>
    <row r="284" spans="1:11">
      <c r="A284" s="17">
        <v>280.5</v>
      </c>
      <c r="B284" s="17">
        <v>281.5</v>
      </c>
      <c r="C284" s="17" t="s">
        <v>672</v>
      </c>
      <c r="D284" s="17">
        <v>281</v>
      </c>
      <c r="F284" s="161" t="e">
        <f>新様式97_看護職員処遇改善評価料・入院ベースアップ評価料!$M$117-A284</f>
        <v>#VALUE!</v>
      </c>
      <c r="G284" s="161" t="e">
        <f>新様式97_看護職員処遇改善評価料・入院ベースアップ評価料!$M$117-B284</f>
        <v>#VALUE!</v>
      </c>
      <c r="H284" s="17" t="e">
        <f t="shared" si="4"/>
        <v>#VALUE!</v>
      </c>
      <c r="I284" s="17" t="e">
        <f>IF(新様式97_看護職員処遇改善評価料・入院ベースアップ評価料!$M$117=B284,"",IF(H284&lt;=0,"該当",""))</f>
        <v>#VALUE!</v>
      </c>
      <c r="J284" s="17" t="e">
        <f>IF(AND(A284&lt;=#REF!,#REF!&lt;'リスト（入院R9）'!B284),"該当","")</f>
        <v>#REF!</v>
      </c>
      <c r="K284" s="17" t="s">
        <v>672</v>
      </c>
    </row>
    <row r="285" spans="1:11">
      <c r="A285" s="17">
        <v>281.5</v>
      </c>
      <c r="B285" s="17">
        <v>282.5</v>
      </c>
      <c r="C285" s="17" t="s">
        <v>673</v>
      </c>
      <c r="D285" s="17">
        <v>282</v>
      </c>
      <c r="F285" s="161" t="e">
        <f>新様式97_看護職員処遇改善評価料・入院ベースアップ評価料!$M$117-A285</f>
        <v>#VALUE!</v>
      </c>
      <c r="G285" s="161" t="e">
        <f>新様式97_看護職員処遇改善評価料・入院ベースアップ評価料!$M$117-B285</f>
        <v>#VALUE!</v>
      </c>
      <c r="H285" s="17" t="e">
        <f t="shared" si="4"/>
        <v>#VALUE!</v>
      </c>
      <c r="I285" s="17" t="e">
        <f>IF(新様式97_看護職員処遇改善評価料・入院ベースアップ評価料!$M$117=B285,"",IF(H285&lt;=0,"該当",""))</f>
        <v>#VALUE!</v>
      </c>
      <c r="J285" s="17" t="e">
        <f>IF(AND(A285&lt;=#REF!,#REF!&lt;'リスト（入院R9）'!B285),"該当","")</f>
        <v>#REF!</v>
      </c>
      <c r="K285" s="17" t="s">
        <v>673</v>
      </c>
    </row>
    <row r="286" spans="1:11">
      <c r="A286" s="17">
        <v>282.5</v>
      </c>
      <c r="B286" s="17">
        <v>283.5</v>
      </c>
      <c r="C286" s="17" t="s">
        <v>674</v>
      </c>
      <c r="D286" s="17">
        <v>283</v>
      </c>
      <c r="F286" s="161" t="e">
        <f>新様式97_看護職員処遇改善評価料・入院ベースアップ評価料!$M$117-A286</f>
        <v>#VALUE!</v>
      </c>
      <c r="G286" s="161" t="e">
        <f>新様式97_看護職員処遇改善評価料・入院ベースアップ評価料!$M$117-B286</f>
        <v>#VALUE!</v>
      </c>
      <c r="H286" s="17" t="e">
        <f t="shared" si="4"/>
        <v>#VALUE!</v>
      </c>
      <c r="I286" s="17" t="e">
        <f>IF(新様式97_看護職員処遇改善評価料・入院ベースアップ評価料!$M$117=B286,"",IF(H286&lt;=0,"該当",""))</f>
        <v>#VALUE!</v>
      </c>
      <c r="J286" s="17" t="e">
        <f>IF(AND(A286&lt;=#REF!,#REF!&lt;'リスト（入院R9）'!B286),"該当","")</f>
        <v>#REF!</v>
      </c>
      <c r="K286" s="17" t="s">
        <v>674</v>
      </c>
    </row>
    <row r="287" spans="1:11">
      <c r="A287" s="17">
        <v>283.5</v>
      </c>
      <c r="B287" s="17">
        <v>284.5</v>
      </c>
      <c r="C287" s="17" t="s">
        <v>675</v>
      </c>
      <c r="D287" s="17">
        <v>284</v>
      </c>
      <c r="F287" s="161" t="e">
        <f>新様式97_看護職員処遇改善評価料・入院ベースアップ評価料!$M$117-A287</f>
        <v>#VALUE!</v>
      </c>
      <c r="G287" s="161" t="e">
        <f>新様式97_看護職員処遇改善評価料・入院ベースアップ評価料!$M$117-B287</f>
        <v>#VALUE!</v>
      </c>
      <c r="H287" s="17" t="e">
        <f t="shared" si="4"/>
        <v>#VALUE!</v>
      </c>
      <c r="I287" s="17" t="e">
        <f>IF(新様式97_看護職員処遇改善評価料・入院ベースアップ評価料!$M$117=B287,"",IF(H287&lt;=0,"該当",""))</f>
        <v>#VALUE!</v>
      </c>
      <c r="J287" s="17" t="e">
        <f>IF(AND(A287&lt;=#REF!,#REF!&lt;'リスト（入院R9）'!B287),"該当","")</f>
        <v>#REF!</v>
      </c>
      <c r="K287" s="17" t="s">
        <v>675</v>
      </c>
    </row>
    <row r="288" spans="1:11">
      <c r="A288" s="17">
        <v>284.5</v>
      </c>
      <c r="B288" s="17">
        <v>285.5</v>
      </c>
      <c r="C288" s="17" t="s">
        <v>676</v>
      </c>
      <c r="D288" s="17">
        <v>285</v>
      </c>
      <c r="F288" s="161" t="e">
        <f>新様式97_看護職員処遇改善評価料・入院ベースアップ評価料!$M$117-A288</f>
        <v>#VALUE!</v>
      </c>
      <c r="G288" s="161" t="e">
        <f>新様式97_看護職員処遇改善評価料・入院ベースアップ評価料!$M$117-B288</f>
        <v>#VALUE!</v>
      </c>
      <c r="H288" s="17" t="e">
        <f t="shared" si="4"/>
        <v>#VALUE!</v>
      </c>
      <c r="I288" s="17" t="e">
        <f>IF(新様式97_看護職員処遇改善評価料・入院ベースアップ評価料!$M$117=B288,"",IF(H288&lt;=0,"該当",""))</f>
        <v>#VALUE!</v>
      </c>
      <c r="J288" s="17" t="e">
        <f>IF(AND(A288&lt;=#REF!,#REF!&lt;'リスト（入院R9）'!B288),"該当","")</f>
        <v>#REF!</v>
      </c>
      <c r="K288" s="17" t="s">
        <v>676</v>
      </c>
    </row>
    <row r="289" spans="1:11">
      <c r="A289" s="17">
        <v>285.5</v>
      </c>
      <c r="B289" s="17">
        <v>286.5</v>
      </c>
      <c r="C289" s="17" t="s">
        <v>677</v>
      </c>
      <c r="D289" s="17">
        <v>286</v>
      </c>
      <c r="F289" s="161" t="e">
        <f>新様式97_看護職員処遇改善評価料・入院ベースアップ評価料!$M$117-A289</f>
        <v>#VALUE!</v>
      </c>
      <c r="G289" s="161" t="e">
        <f>新様式97_看護職員処遇改善評価料・入院ベースアップ評価料!$M$117-B289</f>
        <v>#VALUE!</v>
      </c>
      <c r="H289" s="17" t="e">
        <f t="shared" si="4"/>
        <v>#VALUE!</v>
      </c>
      <c r="I289" s="17" t="e">
        <f>IF(新様式97_看護職員処遇改善評価料・入院ベースアップ評価料!$M$117=B289,"",IF(H289&lt;=0,"該当",""))</f>
        <v>#VALUE!</v>
      </c>
      <c r="J289" s="17" t="e">
        <f>IF(AND(A289&lt;=#REF!,#REF!&lt;'リスト（入院R9）'!B289),"該当","")</f>
        <v>#REF!</v>
      </c>
      <c r="K289" s="17" t="s">
        <v>677</v>
      </c>
    </row>
    <row r="290" spans="1:11">
      <c r="A290" s="17">
        <v>286.5</v>
      </c>
      <c r="B290" s="17">
        <v>287.5</v>
      </c>
      <c r="C290" s="17" t="s">
        <v>678</v>
      </c>
      <c r="D290" s="17">
        <v>287</v>
      </c>
      <c r="F290" s="161" t="e">
        <f>新様式97_看護職員処遇改善評価料・入院ベースアップ評価料!$M$117-A290</f>
        <v>#VALUE!</v>
      </c>
      <c r="G290" s="161" t="e">
        <f>新様式97_看護職員処遇改善評価料・入院ベースアップ評価料!$M$117-B290</f>
        <v>#VALUE!</v>
      </c>
      <c r="H290" s="17" t="e">
        <f t="shared" si="4"/>
        <v>#VALUE!</v>
      </c>
      <c r="I290" s="17" t="e">
        <f>IF(新様式97_看護職員処遇改善評価料・入院ベースアップ評価料!$M$117=B290,"",IF(H290&lt;=0,"該当",""))</f>
        <v>#VALUE!</v>
      </c>
      <c r="J290" s="17" t="e">
        <f>IF(AND(A290&lt;=#REF!,#REF!&lt;'リスト（入院R9）'!B290),"該当","")</f>
        <v>#REF!</v>
      </c>
      <c r="K290" s="17" t="s">
        <v>678</v>
      </c>
    </row>
    <row r="291" spans="1:11">
      <c r="A291" s="17">
        <v>287.5</v>
      </c>
      <c r="B291" s="17">
        <v>288.5</v>
      </c>
      <c r="C291" s="17" t="s">
        <v>679</v>
      </c>
      <c r="D291" s="17">
        <v>288</v>
      </c>
      <c r="F291" s="161" t="e">
        <f>新様式97_看護職員処遇改善評価料・入院ベースアップ評価料!$M$117-A291</f>
        <v>#VALUE!</v>
      </c>
      <c r="G291" s="161" t="e">
        <f>新様式97_看護職員処遇改善評価料・入院ベースアップ評価料!$M$117-B291</f>
        <v>#VALUE!</v>
      </c>
      <c r="H291" s="17" t="e">
        <f t="shared" si="4"/>
        <v>#VALUE!</v>
      </c>
      <c r="I291" s="17" t="e">
        <f>IF(新様式97_看護職員処遇改善評価料・入院ベースアップ評価料!$M$117=B291,"",IF(H291&lt;=0,"該当",""))</f>
        <v>#VALUE!</v>
      </c>
      <c r="J291" s="17" t="e">
        <f>IF(AND(A291&lt;=#REF!,#REF!&lt;'リスト（入院R9）'!B291),"該当","")</f>
        <v>#REF!</v>
      </c>
      <c r="K291" s="17" t="s">
        <v>679</v>
      </c>
    </row>
    <row r="292" spans="1:11">
      <c r="A292" s="17">
        <v>288.5</v>
      </c>
      <c r="B292" s="17">
        <v>289.5</v>
      </c>
      <c r="C292" s="17" t="s">
        <v>680</v>
      </c>
      <c r="D292" s="17">
        <v>289</v>
      </c>
      <c r="F292" s="161" t="e">
        <f>新様式97_看護職員処遇改善評価料・入院ベースアップ評価料!$M$117-A292</f>
        <v>#VALUE!</v>
      </c>
      <c r="G292" s="161" t="e">
        <f>新様式97_看護職員処遇改善評価料・入院ベースアップ評価料!$M$117-B292</f>
        <v>#VALUE!</v>
      </c>
      <c r="H292" s="17" t="e">
        <f t="shared" si="4"/>
        <v>#VALUE!</v>
      </c>
      <c r="I292" s="17" t="e">
        <f>IF(新様式97_看護職員処遇改善評価料・入院ベースアップ評価料!$M$117=B292,"",IF(H292&lt;=0,"該当",""))</f>
        <v>#VALUE!</v>
      </c>
      <c r="J292" s="17" t="e">
        <f>IF(AND(A292&lt;=#REF!,#REF!&lt;'リスト（入院R9）'!B292),"該当","")</f>
        <v>#REF!</v>
      </c>
      <c r="K292" s="17" t="s">
        <v>680</v>
      </c>
    </row>
    <row r="293" spans="1:11">
      <c r="A293" s="17">
        <v>289.5</v>
      </c>
      <c r="B293" s="17">
        <v>290.5</v>
      </c>
      <c r="C293" s="17" t="s">
        <v>681</v>
      </c>
      <c r="D293" s="17">
        <v>290</v>
      </c>
      <c r="F293" s="161" t="e">
        <f>新様式97_看護職員処遇改善評価料・入院ベースアップ評価料!$M$117-A293</f>
        <v>#VALUE!</v>
      </c>
      <c r="G293" s="161" t="e">
        <f>新様式97_看護職員処遇改善評価料・入院ベースアップ評価料!$M$117-B293</f>
        <v>#VALUE!</v>
      </c>
      <c r="H293" s="17" t="e">
        <f t="shared" si="4"/>
        <v>#VALUE!</v>
      </c>
      <c r="I293" s="17" t="e">
        <f>IF(新様式97_看護職員処遇改善評価料・入院ベースアップ評価料!$M$117=B293,"",IF(H293&lt;=0,"該当",""))</f>
        <v>#VALUE!</v>
      </c>
      <c r="J293" s="17" t="e">
        <f>IF(AND(A293&lt;=#REF!,#REF!&lt;'リスト（入院R9）'!B293),"該当","")</f>
        <v>#REF!</v>
      </c>
      <c r="K293" s="17" t="s">
        <v>681</v>
      </c>
    </row>
    <row r="294" spans="1:11">
      <c r="A294" s="17">
        <v>290.5</v>
      </c>
      <c r="B294" s="17">
        <v>291.5</v>
      </c>
      <c r="C294" s="17" t="s">
        <v>682</v>
      </c>
      <c r="D294" s="17">
        <v>291</v>
      </c>
      <c r="F294" s="161" t="e">
        <f>新様式97_看護職員処遇改善評価料・入院ベースアップ評価料!$M$117-A294</f>
        <v>#VALUE!</v>
      </c>
      <c r="G294" s="161" t="e">
        <f>新様式97_看護職員処遇改善評価料・入院ベースアップ評価料!$M$117-B294</f>
        <v>#VALUE!</v>
      </c>
      <c r="H294" s="17" t="e">
        <f t="shared" si="4"/>
        <v>#VALUE!</v>
      </c>
      <c r="I294" s="17" t="e">
        <f>IF(新様式97_看護職員処遇改善評価料・入院ベースアップ評価料!$M$117=B294,"",IF(H294&lt;=0,"該当",""))</f>
        <v>#VALUE!</v>
      </c>
      <c r="J294" s="17" t="e">
        <f>IF(AND(A294&lt;=#REF!,#REF!&lt;'リスト（入院R9）'!B294),"該当","")</f>
        <v>#REF!</v>
      </c>
      <c r="K294" s="17" t="s">
        <v>682</v>
      </c>
    </row>
    <row r="295" spans="1:11">
      <c r="A295" s="17">
        <v>291.5</v>
      </c>
      <c r="B295" s="17">
        <v>292.5</v>
      </c>
      <c r="C295" s="17" t="s">
        <v>683</v>
      </c>
      <c r="D295" s="17">
        <v>292</v>
      </c>
      <c r="F295" s="161" t="e">
        <f>新様式97_看護職員処遇改善評価料・入院ベースアップ評価料!$M$117-A295</f>
        <v>#VALUE!</v>
      </c>
      <c r="G295" s="161" t="e">
        <f>新様式97_看護職員処遇改善評価料・入院ベースアップ評価料!$M$117-B295</f>
        <v>#VALUE!</v>
      </c>
      <c r="H295" s="17" t="e">
        <f t="shared" si="4"/>
        <v>#VALUE!</v>
      </c>
      <c r="I295" s="17" t="e">
        <f>IF(新様式97_看護職員処遇改善評価料・入院ベースアップ評価料!$M$117=B295,"",IF(H295&lt;=0,"該当",""))</f>
        <v>#VALUE!</v>
      </c>
      <c r="J295" s="17" t="e">
        <f>IF(AND(A295&lt;=#REF!,#REF!&lt;'リスト（入院R9）'!B295),"該当","")</f>
        <v>#REF!</v>
      </c>
      <c r="K295" s="17" t="s">
        <v>683</v>
      </c>
    </row>
    <row r="296" spans="1:11">
      <c r="A296" s="17">
        <v>292.5</v>
      </c>
      <c r="B296" s="17">
        <v>293.5</v>
      </c>
      <c r="C296" s="17" t="s">
        <v>684</v>
      </c>
      <c r="D296" s="17">
        <v>293</v>
      </c>
      <c r="F296" s="161" t="e">
        <f>新様式97_看護職員処遇改善評価料・入院ベースアップ評価料!$M$117-A296</f>
        <v>#VALUE!</v>
      </c>
      <c r="G296" s="161" t="e">
        <f>新様式97_看護職員処遇改善評価料・入院ベースアップ評価料!$M$117-B296</f>
        <v>#VALUE!</v>
      </c>
      <c r="H296" s="17" t="e">
        <f t="shared" si="4"/>
        <v>#VALUE!</v>
      </c>
      <c r="I296" s="17" t="e">
        <f>IF(新様式97_看護職員処遇改善評価料・入院ベースアップ評価料!$M$117=B296,"",IF(H296&lt;=0,"該当",""))</f>
        <v>#VALUE!</v>
      </c>
      <c r="J296" s="17" t="e">
        <f>IF(AND(A296&lt;=#REF!,#REF!&lt;'リスト（入院R9）'!B296),"該当","")</f>
        <v>#REF!</v>
      </c>
      <c r="K296" s="17" t="s">
        <v>684</v>
      </c>
    </row>
    <row r="297" spans="1:11">
      <c r="A297" s="17">
        <v>293.5</v>
      </c>
      <c r="B297" s="17">
        <v>294.5</v>
      </c>
      <c r="C297" s="17" t="s">
        <v>685</v>
      </c>
      <c r="D297" s="17">
        <v>294</v>
      </c>
      <c r="F297" s="161" t="e">
        <f>新様式97_看護職員処遇改善評価料・入院ベースアップ評価料!$M$117-A297</f>
        <v>#VALUE!</v>
      </c>
      <c r="G297" s="161" t="e">
        <f>新様式97_看護職員処遇改善評価料・入院ベースアップ評価料!$M$117-B297</f>
        <v>#VALUE!</v>
      </c>
      <c r="H297" s="17" t="e">
        <f t="shared" si="4"/>
        <v>#VALUE!</v>
      </c>
      <c r="I297" s="17" t="e">
        <f>IF(新様式97_看護職員処遇改善評価料・入院ベースアップ評価料!$M$117=B297,"",IF(H297&lt;=0,"該当",""))</f>
        <v>#VALUE!</v>
      </c>
      <c r="J297" s="17" t="e">
        <f>IF(AND(A297&lt;=#REF!,#REF!&lt;'リスト（入院R9）'!B297),"該当","")</f>
        <v>#REF!</v>
      </c>
      <c r="K297" s="17" t="s">
        <v>685</v>
      </c>
    </row>
    <row r="298" spans="1:11">
      <c r="A298" s="17">
        <v>294.5</v>
      </c>
      <c r="B298" s="17">
        <v>295.5</v>
      </c>
      <c r="C298" s="17" t="s">
        <v>686</v>
      </c>
      <c r="D298" s="17">
        <v>295</v>
      </c>
      <c r="F298" s="161" t="e">
        <f>新様式97_看護職員処遇改善評価料・入院ベースアップ評価料!$M$117-A298</f>
        <v>#VALUE!</v>
      </c>
      <c r="G298" s="161" t="e">
        <f>新様式97_看護職員処遇改善評価料・入院ベースアップ評価料!$M$117-B298</f>
        <v>#VALUE!</v>
      </c>
      <c r="H298" s="17" t="e">
        <f t="shared" si="4"/>
        <v>#VALUE!</v>
      </c>
      <c r="I298" s="17" t="e">
        <f>IF(新様式97_看護職員処遇改善評価料・入院ベースアップ評価料!$M$117=B298,"",IF(H298&lt;=0,"該当",""))</f>
        <v>#VALUE!</v>
      </c>
      <c r="J298" s="17" t="e">
        <f>IF(AND(A298&lt;=#REF!,#REF!&lt;'リスト（入院R9）'!B298),"該当","")</f>
        <v>#REF!</v>
      </c>
      <c r="K298" s="17" t="s">
        <v>686</v>
      </c>
    </row>
    <row r="299" spans="1:11">
      <c r="A299" s="17">
        <v>295.5</v>
      </c>
      <c r="B299" s="17">
        <v>296.5</v>
      </c>
      <c r="C299" s="17" t="s">
        <v>687</v>
      </c>
      <c r="D299" s="17">
        <v>296</v>
      </c>
      <c r="F299" s="161" t="e">
        <f>新様式97_看護職員処遇改善評価料・入院ベースアップ評価料!$M$117-A299</f>
        <v>#VALUE!</v>
      </c>
      <c r="G299" s="161" t="e">
        <f>新様式97_看護職員処遇改善評価料・入院ベースアップ評価料!$M$117-B299</f>
        <v>#VALUE!</v>
      </c>
      <c r="H299" s="17" t="e">
        <f t="shared" si="4"/>
        <v>#VALUE!</v>
      </c>
      <c r="I299" s="17" t="e">
        <f>IF(新様式97_看護職員処遇改善評価料・入院ベースアップ評価料!$M$117=B299,"",IF(H299&lt;=0,"該当",""))</f>
        <v>#VALUE!</v>
      </c>
      <c r="J299" s="17" t="e">
        <f>IF(AND(A299&lt;=#REF!,#REF!&lt;'リスト（入院R9）'!B299),"該当","")</f>
        <v>#REF!</v>
      </c>
      <c r="K299" s="17" t="s">
        <v>687</v>
      </c>
    </row>
    <row r="300" spans="1:11">
      <c r="A300" s="17">
        <v>296.5</v>
      </c>
      <c r="B300" s="17">
        <v>297.5</v>
      </c>
      <c r="C300" s="17" t="s">
        <v>688</v>
      </c>
      <c r="D300" s="17">
        <v>297</v>
      </c>
      <c r="F300" s="161" t="e">
        <f>新様式97_看護職員処遇改善評価料・入院ベースアップ評価料!$M$117-A300</f>
        <v>#VALUE!</v>
      </c>
      <c r="G300" s="161" t="e">
        <f>新様式97_看護職員処遇改善評価料・入院ベースアップ評価料!$M$117-B300</f>
        <v>#VALUE!</v>
      </c>
      <c r="H300" s="17" t="e">
        <f t="shared" si="4"/>
        <v>#VALUE!</v>
      </c>
      <c r="I300" s="17" t="e">
        <f>IF(新様式97_看護職員処遇改善評価料・入院ベースアップ評価料!$M$117=B300,"",IF(H300&lt;=0,"該当",""))</f>
        <v>#VALUE!</v>
      </c>
      <c r="J300" s="17" t="e">
        <f>IF(AND(A300&lt;=#REF!,#REF!&lt;'リスト（入院R9）'!B300),"該当","")</f>
        <v>#REF!</v>
      </c>
      <c r="K300" s="17" t="s">
        <v>688</v>
      </c>
    </row>
    <row r="301" spans="1:11">
      <c r="A301" s="17">
        <v>297.5</v>
      </c>
      <c r="B301" s="17">
        <v>298.5</v>
      </c>
      <c r="C301" s="17" t="s">
        <v>689</v>
      </c>
      <c r="D301" s="17">
        <v>298</v>
      </c>
      <c r="F301" s="161" t="e">
        <f>新様式97_看護職員処遇改善評価料・入院ベースアップ評価料!$M$117-A301</f>
        <v>#VALUE!</v>
      </c>
      <c r="G301" s="161" t="e">
        <f>新様式97_看護職員処遇改善評価料・入院ベースアップ評価料!$M$117-B301</f>
        <v>#VALUE!</v>
      </c>
      <c r="H301" s="17" t="e">
        <f t="shared" si="4"/>
        <v>#VALUE!</v>
      </c>
      <c r="I301" s="17" t="e">
        <f>IF(新様式97_看護職員処遇改善評価料・入院ベースアップ評価料!$M$117=B301,"",IF(H301&lt;=0,"該当",""))</f>
        <v>#VALUE!</v>
      </c>
      <c r="J301" s="17" t="e">
        <f>IF(AND(A301&lt;=#REF!,#REF!&lt;'リスト（入院R9）'!B301),"該当","")</f>
        <v>#REF!</v>
      </c>
      <c r="K301" s="17" t="s">
        <v>689</v>
      </c>
    </row>
    <row r="302" spans="1:11">
      <c r="A302" s="17">
        <v>298.5</v>
      </c>
      <c r="B302" s="17">
        <v>299.5</v>
      </c>
      <c r="C302" s="17" t="s">
        <v>690</v>
      </c>
      <c r="D302" s="17">
        <v>299</v>
      </c>
      <c r="F302" s="161" t="e">
        <f>新様式97_看護職員処遇改善評価料・入院ベースアップ評価料!$M$117-A302</f>
        <v>#VALUE!</v>
      </c>
      <c r="G302" s="161" t="e">
        <f>新様式97_看護職員処遇改善評価料・入院ベースアップ評価料!$M$117-B302</f>
        <v>#VALUE!</v>
      </c>
      <c r="H302" s="17" t="e">
        <f t="shared" si="4"/>
        <v>#VALUE!</v>
      </c>
      <c r="I302" s="17" t="e">
        <f>IF(新様式97_看護職員処遇改善評価料・入院ベースアップ評価料!$M$117=B302,"",IF(H302&lt;=0,"該当",""))</f>
        <v>#VALUE!</v>
      </c>
      <c r="J302" s="17" t="e">
        <f>IF(AND(A302&lt;=#REF!,#REF!&lt;'リスト（入院R9）'!B302),"該当","")</f>
        <v>#REF!</v>
      </c>
      <c r="K302" s="17" t="s">
        <v>690</v>
      </c>
    </row>
    <row r="303" spans="1:11">
      <c r="A303" s="17">
        <v>299.5</v>
      </c>
      <c r="B303" s="17">
        <v>300.5</v>
      </c>
      <c r="C303" s="17" t="s">
        <v>691</v>
      </c>
      <c r="D303" s="17">
        <v>300</v>
      </c>
      <c r="F303" s="161" t="e">
        <f>新様式97_看護職員処遇改善評価料・入院ベースアップ評価料!$M$117-A303</f>
        <v>#VALUE!</v>
      </c>
      <c r="G303" s="161" t="e">
        <f>新様式97_看護職員処遇改善評価料・入院ベースアップ評価料!$M$117-B303</f>
        <v>#VALUE!</v>
      </c>
      <c r="H303" s="17" t="e">
        <f t="shared" si="4"/>
        <v>#VALUE!</v>
      </c>
      <c r="I303" s="17" t="e">
        <f>IF(新様式97_看護職員処遇改善評価料・入院ベースアップ評価料!$M$117=B303,"",IF(H303&lt;=0,"該当",""))</f>
        <v>#VALUE!</v>
      </c>
      <c r="J303" s="17" t="e">
        <f>IF(AND(A303&lt;=#REF!,#REF!&lt;'リスト（入院R9）'!B303),"該当","")</f>
        <v>#REF!</v>
      </c>
      <c r="K303" s="17" t="s">
        <v>691</v>
      </c>
    </row>
    <row r="304" spans="1:11">
      <c r="A304" s="17">
        <v>300.5</v>
      </c>
      <c r="B304" s="17">
        <v>301.5</v>
      </c>
      <c r="C304" s="17" t="s">
        <v>692</v>
      </c>
      <c r="D304" s="17">
        <v>301</v>
      </c>
      <c r="F304" s="161" t="e">
        <f>新様式97_看護職員処遇改善評価料・入院ベースアップ評価料!$M$117-A304</f>
        <v>#VALUE!</v>
      </c>
      <c r="G304" s="161" t="e">
        <f>新様式97_看護職員処遇改善評価料・入院ベースアップ評価料!$M$117-B304</f>
        <v>#VALUE!</v>
      </c>
      <c r="H304" s="17" t="e">
        <f t="shared" si="4"/>
        <v>#VALUE!</v>
      </c>
      <c r="I304" s="17" t="e">
        <f>IF(新様式97_看護職員処遇改善評価料・入院ベースアップ評価料!$M$117=B304,"",IF(H304&lt;=0,"該当",""))</f>
        <v>#VALUE!</v>
      </c>
      <c r="J304" s="17" t="e">
        <f>IF(AND(A304&lt;=#REF!,#REF!&lt;'リスト（入院R9）'!B304),"該当","")</f>
        <v>#REF!</v>
      </c>
      <c r="K304" s="17" t="s">
        <v>692</v>
      </c>
    </row>
    <row r="305" spans="1:11">
      <c r="A305" s="17">
        <v>301.5</v>
      </c>
      <c r="B305" s="17">
        <v>302.5</v>
      </c>
      <c r="C305" s="17" t="s">
        <v>693</v>
      </c>
      <c r="D305" s="17">
        <v>302</v>
      </c>
      <c r="F305" s="161" t="e">
        <f>新様式97_看護職員処遇改善評価料・入院ベースアップ評価料!$M$117-A305</f>
        <v>#VALUE!</v>
      </c>
      <c r="G305" s="161" t="e">
        <f>新様式97_看護職員処遇改善評価料・入院ベースアップ評価料!$M$117-B305</f>
        <v>#VALUE!</v>
      </c>
      <c r="H305" s="17" t="e">
        <f t="shared" si="4"/>
        <v>#VALUE!</v>
      </c>
      <c r="I305" s="17" t="e">
        <f>IF(新様式97_看護職員処遇改善評価料・入院ベースアップ評価料!$M$117=B305,"",IF(H305&lt;=0,"該当",""))</f>
        <v>#VALUE!</v>
      </c>
      <c r="J305" s="17" t="e">
        <f>IF(AND(A305&lt;=#REF!,#REF!&lt;'リスト（入院R9）'!B305),"該当","")</f>
        <v>#REF!</v>
      </c>
      <c r="K305" s="17" t="s">
        <v>693</v>
      </c>
    </row>
    <row r="306" spans="1:11">
      <c r="A306" s="17">
        <v>302.5</v>
      </c>
      <c r="B306" s="17">
        <v>303.5</v>
      </c>
      <c r="C306" s="17" t="s">
        <v>694</v>
      </c>
      <c r="D306" s="17">
        <v>303</v>
      </c>
      <c r="F306" s="161" t="e">
        <f>新様式97_看護職員処遇改善評価料・入院ベースアップ評価料!$M$117-A306</f>
        <v>#VALUE!</v>
      </c>
      <c r="G306" s="161" t="e">
        <f>新様式97_看護職員処遇改善評価料・入院ベースアップ評価料!$M$117-B306</f>
        <v>#VALUE!</v>
      </c>
      <c r="H306" s="17" t="e">
        <f t="shared" si="4"/>
        <v>#VALUE!</v>
      </c>
      <c r="I306" s="17" t="e">
        <f>IF(新様式97_看護職員処遇改善評価料・入院ベースアップ評価料!$M$117=B306,"",IF(H306&lt;=0,"該当",""))</f>
        <v>#VALUE!</v>
      </c>
      <c r="J306" s="17" t="e">
        <f>IF(AND(A306&lt;=#REF!,#REF!&lt;'リスト（入院R9）'!B306),"該当","")</f>
        <v>#REF!</v>
      </c>
      <c r="K306" s="17" t="s">
        <v>694</v>
      </c>
    </row>
    <row r="307" spans="1:11">
      <c r="A307" s="17">
        <v>303.5</v>
      </c>
      <c r="B307" s="17">
        <v>304.5</v>
      </c>
      <c r="C307" s="17" t="s">
        <v>695</v>
      </c>
      <c r="D307" s="17">
        <v>304</v>
      </c>
      <c r="F307" s="161" t="e">
        <f>新様式97_看護職員処遇改善評価料・入院ベースアップ評価料!$M$117-A307</f>
        <v>#VALUE!</v>
      </c>
      <c r="G307" s="161" t="e">
        <f>新様式97_看護職員処遇改善評価料・入院ベースアップ評価料!$M$117-B307</f>
        <v>#VALUE!</v>
      </c>
      <c r="H307" s="17" t="e">
        <f t="shared" si="4"/>
        <v>#VALUE!</v>
      </c>
      <c r="I307" s="17" t="e">
        <f>IF(新様式97_看護職員処遇改善評価料・入院ベースアップ評価料!$M$117=B307,"",IF(H307&lt;=0,"該当",""))</f>
        <v>#VALUE!</v>
      </c>
      <c r="J307" s="17" t="e">
        <f>IF(AND(A307&lt;=#REF!,#REF!&lt;'リスト（入院R9）'!B307),"該当","")</f>
        <v>#REF!</v>
      </c>
      <c r="K307" s="17" t="s">
        <v>695</v>
      </c>
    </row>
    <row r="308" spans="1:11">
      <c r="A308" s="17">
        <v>304.5</v>
      </c>
      <c r="B308" s="17">
        <v>305.5</v>
      </c>
      <c r="C308" s="17" t="s">
        <v>696</v>
      </c>
      <c r="D308" s="17">
        <v>305</v>
      </c>
      <c r="F308" s="161" t="e">
        <f>新様式97_看護職員処遇改善評価料・入院ベースアップ評価料!$M$117-A308</f>
        <v>#VALUE!</v>
      </c>
      <c r="G308" s="161" t="e">
        <f>新様式97_看護職員処遇改善評価料・入院ベースアップ評価料!$M$117-B308</f>
        <v>#VALUE!</v>
      </c>
      <c r="H308" s="17" t="e">
        <f t="shared" si="4"/>
        <v>#VALUE!</v>
      </c>
      <c r="I308" s="17" t="e">
        <f>IF(新様式97_看護職員処遇改善評価料・入院ベースアップ評価料!$M$117=B308,"",IF(H308&lt;=0,"該当",""))</f>
        <v>#VALUE!</v>
      </c>
      <c r="J308" s="17" t="e">
        <f>IF(AND(A308&lt;=#REF!,#REF!&lt;'リスト（入院R9）'!B308),"該当","")</f>
        <v>#REF!</v>
      </c>
      <c r="K308" s="17" t="s">
        <v>696</v>
      </c>
    </row>
    <row r="309" spans="1:11">
      <c r="A309" s="17">
        <v>305.5</v>
      </c>
      <c r="B309" s="17">
        <v>306.5</v>
      </c>
      <c r="C309" s="17" t="s">
        <v>697</v>
      </c>
      <c r="D309" s="17">
        <v>306</v>
      </c>
      <c r="F309" s="161" t="e">
        <f>新様式97_看護職員処遇改善評価料・入院ベースアップ評価料!$M$117-A309</f>
        <v>#VALUE!</v>
      </c>
      <c r="G309" s="161" t="e">
        <f>新様式97_看護職員処遇改善評価料・入院ベースアップ評価料!$M$117-B309</f>
        <v>#VALUE!</v>
      </c>
      <c r="H309" s="17" t="e">
        <f t="shared" si="4"/>
        <v>#VALUE!</v>
      </c>
      <c r="I309" s="17" t="e">
        <f>IF(新様式97_看護職員処遇改善評価料・入院ベースアップ評価料!$M$117=B309,"",IF(H309&lt;=0,"該当",""))</f>
        <v>#VALUE!</v>
      </c>
      <c r="J309" s="17" t="e">
        <f>IF(AND(A309&lt;=#REF!,#REF!&lt;'リスト（入院R9）'!B309),"該当","")</f>
        <v>#REF!</v>
      </c>
      <c r="K309" s="17" t="s">
        <v>697</v>
      </c>
    </row>
    <row r="310" spans="1:11">
      <c r="A310" s="17">
        <v>306.5</v>
      </c>
      <c r="B310" s="17">
        <v>307.5</v>
      </c>
      <c r="C310" s="17" t="s">
        <v>698</v>
      </c>
      <c r="D310" s="17">
        <v>307</v>
      </c>
      <c r="F310" s="161" t="e">
        <f>新様式97_看護職員処遇改善評価料・入院ベースアップ評価料!$M$117-A310</f>
        <v>#VALUE!</v>
      </c>
      <c r="G310" s="161" t="e">
        <f>新様式97_看護職員処遇改善評価料・入院ベースアップ評価料!$M$117-B310</f>
        <v>#VALUE!</v>
      </c>
      <c r="H310" s="17" t="e">
        <f t="shared" si="4"/>
        <v>#VALUE!</v>
      </c>
      <c r="I310" s="17" t="e">
        <f>IF(新様式97_看護職員処遇改善評価料・入院ベースアップ評価料!$M$117=B310,"",IF(H310&lt;=0,"該当",""))</f>
        <v>#VALUE!</v>
      </c>
      <c r="J310" s="17" t="e">
        <f>IF(AND(A310&lt;=#REF!,#REF!&lt;'リスト（入院R9）'!B310),"該当","")</f>
        <v>#REF!</v>
      </c>
      <c r="K310" s="17" t="s">
        <v>698</v>
      </c>
    </row>
    <row r="311" spans="1:11">
      <c r="A311" s="17">
        <v>307.5</v>
      </c>
      <c r="B311" s="17">
        <v>308.5</v>
      </c>
      <c r="C311" s="17" t="s">
        <v>699</v>
      </c>
      <c r="D311" s="17">
        <v>308</v>
      </c>
      <c r="F311" s="161" t="e">
        <f>新様式97_看護職員処遇改善評価料・入院ベースアップ評価料!$M$117-A311</f>
        <v>#VALUE!</v>
      </c>
      <c r="G311" s="161" t="e">
        <f>新様式97_看護職員処遇改善評価料・入院ベースアップ評価料!$M$117-B311</f>
        <v>#VALUE!</v>
      </c>
      <c r="H311" s="17" t="e">
        <f t="shared" si="4"/>
        <v>#VALUE!</v>
      </c>
      <c r="I311" s="17" t="e">
        <f>IF(新様式97_看護職員処遇改善評価料・入院ベースアップ評価料!$M$117=B311,"",IF(H311&lt;=0,"該当",""))</f>
        <v>#VALUE!</v>
      </c>
      <c r="J311" s="17" t="e">
        <f>IF(AND(A311&lt;=#REF!,#REF!&lt;'リスト（入院R9）'!B311),"該当","")</f>
        <v>#REF!</v>
      </c>
      <c r="K311" s="17" t="s">
        <v>699</v>
      </c>
    </row>
    <row r="312" spans="1:11">
      <c r="A312" s="17">
        <v>308.5</v>
      </c>
      <c r="B312" s="17">
        <v>309.5</v>
      </c>
      <c r="C312" s="17" t="s">
        <v>700</v>
      </c>
      <c r="D312" s="17">
        <v>309</v>
      </c>
      <c r="F312" s="161" t="e">
        <f>新様式97_看護職員処遇改善評価料・入院ベースアップ評価料!$M$117-A312</f>
        <v>#VALUE!</v>
      </c>
      <c r="G312" s="161" t="e">
        <f>新様式97_看護職員処遇改善評価料・入院ベースアップ評価料!$M$117-B312</f>
        <v>#VALUE!</v>
      </c>
      <c r="H312" s="17" t="e">
        <f t="shared" si="4"/>
        <v>#VALUE!</v>
      </c>
      <c r="I312" s="17" t="e">
        <f>IF(新様式97_看護職員処遇改善評価料・入院ベースアップ評価料!$M$117=B312,"",IF(H312&lt;=0,"該当",""))</f>
        <v>#VALUE!</v>
      </c>
      <c r="J312" s="17" t="e">
        <f>IF(AND(A312&lt;=#REF!,#REF!&lt;'リスト（入院R9）'!B312),"該当","")</f>
        <v>#REF!</v>
      </c>
      <c r="K312" s="17" t="s">
        <v>700</v>
      </c>
    </row>
    <row r="313" spans="1:11">
      <c r="A313" s="17">
        <v>309.5</v>
      </c>
      <c r="B313" s="17">
        <v>310.5</v>
      </c>
      <c r="C313" s="17" t="s">
        <v>701</v>
      </c>
      <c r="D313" s="17">
        <v>310</v>
      </c>
      <c r="F313" s="161" t="e">
        <f>新様式97_看護職員処遇改善評価料・入院ベースアップ評価料!$M$117-A313</f>
        <v>#VALUE!</v>
      </c>
      <c r="G313" s="161" t="e">
        <f>新様式97_看護職員処遇改善評価料・入院ベースアップ評価料!$M$117-B313</f>
        <v>#VALUE!</v>
      </c>
      <c r="H313" s="17" t="e">
        <f t="shared" si="4"/>
        <v>#VALUE!</v>
      </c>
      <c r="I313" s="17" t="e">
        <f>IF(新様式97_看護職員処遇改善評価料・入院ベースアップ評価料!$M$117=B313,"",IF(H313&lt;=0,"該当",""))</f>
        <v>#VALUE!</v>
      </c>
      <c r="J313" s="17" t="e">
        <f>IF(AND(A313&lt;=#REF!,#REF!&lt;'リスト（入院R9）'!B313),"該当","")</f>
        <v>#REF!</v>
      </c>
      <c r="K313" s="17" t="s">
        <v>701</v>
      </c>
    </row>
    <row r="314" spans="1:11">
      <c r="A314" s="17">
        <v>310.5</v>
      </c>
      <c r="B314" s="17">
        <v>311.5</v>
      </c>
      <c r="C314" s="17" t="s">
        <v>702</v>
      </c>
      <c r="D314" s="17">
        <v>311</v>
      </c>
      <c r="F314" s="161" t="e">
        <f>新様式97_看護職員処遇改善評価料・入院ベースアップ評価料!$M$117-A314</f>
        <v>#VALUE!</v>
      </c>
      <c r="G314" s="161" t="e">
        <f>新様式97_看護職員処遇改善評価料・入院ベースアップ評価料!$M$117-B314</f>
        <v>#VALUE!</v>
      </c>
      <c r="H314" s="17" t="e">
        <f t="shared" si="4"/>
        <v>#VALUE!</v>
      </c>
      <c r="I314" s="17" t="e">
        <f>IF(新様式97_看護職員処遇改善評価料・入院ベースアップ評価料!$M$117=B314,"",IF(H314&lt;=0,"該当",""))</f>
        <v>#VALUE!</v>
      </c>
      <c r="J314" s="17" t="e">
        <f>IF(AND(A314&lt;=#REF!,#REF!&lt;'リスト（入院R9）'!B314),"該当","")</f>
        <v>#REF!</v>
      </c>
      <c r="K314" s="17" t="s">
        <v>702</v>
      </c>
    </row>
    <row r="315" spans="1:11">
      <c r="A315" s="17">
        <v>311.5</v>
      </c>
      <c r="B315" s="17">
        <v>312.5</v>
      </c>
      <c r="C315" s="17" t="s">
        <v>703</v>
      </c>
      <c r="D315" s="17">
        <v>312</v>
      </c>
      <c r="F315" s="161" t="e">
        <f>新様式97_看護職員処遇改善評価料・入院ベースアップ評価料!$M$117-A315</f>
        <v>#VALUE!</v>
      </c>
      <c r="G315" s="161" t="e">
        <f>新様式97_看護職員処遇改善評価料・入院ベースアップ評価料!$M$117-B315</f>
        <v>#VALUE!</v>
      </c>
      <c r="H315" s="17" t="e">
        <f t="shared" si="4"/>
        <v>#VALUE!</v>
      </c>
      <c r="I315" s="17" t="e">
        <f>IF(新様式97_看護職員処遇改善評価料・入院ベースアップ評価料!$M$117=B315,"",IF(H315&lt;=0,"該当",""))</f>
        <v>#VALUE!</v>
      </c>
      <c r="J315" s="17" t="e">
        <f>IF(AND(A315&lt;=#REF!,#REF!&lt;'リスト（入院R9）'!B315),"該当","")</f>
        <v>#REF!</v>
      </c>
      <c r="K315" s="17" t="s">
        <v>703</v>
      </c>
    </row>
    <row r="316" spans="1:11">
      <c r="A316" s="17">
        <v>312.5</v>
      </c>
      <c r="B316" s="17">
        <v>313.5</v>
      </c>
      <c r="C316" s="17" t="s">
        <v>704</v>
      </c>
      <c r="D316" s="17">
        <v>313</v>
      </c>
      <c r="F316" s="161" t="e">
        <f>新様式97_看護職員処遇改善評価料・入院ベースアップ評価料!$M$117-A316</f>
        <v>#VALUE!</v>
      </c>
      <c r="G316" s="161" t="e">
        <f>新様式97_看護職員処遇改善評価料・入院ベースアップ評価料!$M$117-B316</f>
        <v>#VALUE!</v>
      </c>
      <c r="H316" s="17" t="e">
        <f t="shared" si="4"/>
        <v>#VALUE!</v>
      </c>
      <c r="I316" s="17" t="e">
        <f>IF(新様式97_看護職員処遇改善評価料・入院ベースアップ評価料!$M$117=B316,"",IF(H316&lt;=0,"該当",""))</f>
        <v>#VALUE!</v>
      </c>
      <c r="J316" s="17" t="e">
        <f>IF(AND(A316&lt;=#REF!,#REF!&lt;'リスト（入院R9）'!B316),"該当","")</f>
        <v>#REF!</v>
      </c>
      <c r="K316" s="17" t="s">
        <v>704</v>
      </c>
    </row>
    <row r="317" spans="1:11">
      <c r="A317" s="17">
        <v>313.5</v>
      </c>
      <c r="B317" s="17">
        <v>314.5</v>
      </c>
      <c r="C317" s="17" t="s">
        <v>705</v>
      </c>
      <c r="D317" s="17">
        <v>314</v>
      </c>
      <c r="F317" s="161" t="e">
        <f>新様式97_看護職員処遇改善評価料・入院ベースアップ評価料!$M$117-A317</f>
        <v>#VALUE!</v>
      </c>
      <c r="G317" s="161" t="e">
        <f>新様式97_看護職員処遇改善評価料・入院ベースアップ評価料!$M$117-B317</f>
        <v>#VALUE!</v>
      </c>
      <c r="H317" s="17" t="e">
        <f t="shared" si="4"/>
        <v>#VALUE!</v>
      </c>
      <c r="I317" s="17" t="e">
        <f>IF(新様式97_看護職員処遇改善評価料・入院ベースアップ評価料!$M$117=B317,"",IF(H317&lt;=0,"該当",""))</f>
        <v>#VALUE!</v>
      </c>
      <c r="J317" s="17" t="e">
        <f>IF(AND(A317&lt;=#REF!,#REF!&lt;'リスト（入院R9）'!B317),"該当","")</f>
        <v>#REF!</v>
      </c>
      <c r="K317" s="17" t="s">
        <v>705</v>
      </c>
    </row>
    <row r="318" spans="1:11">
      <c r="A318" s="17">
        <v>314.5</v>
      </c>
      <c r="B318" s="17">
        <v>315.5</v>
      </c>
      <c r="C318" s="17" t="s">
        <v>706</v>
      </c>
      <c r="D318" s="17">
        <v>315</v>
      </c>
      <c r="F318" s="161" t="e">
        <f>新様式97_看護職員処遇改善評価料・入院ベースアップ評価料!$M$117-A318</f>
        <v>#VALUE!</v>
      </c>
      <c r="G318" s="161" t="e">
        <f>新様式97_看護職員処遇改善評価料・入院ベースアップ評価料!$M$117-B318</f>
        <v>#VALUE!</v>
      </c>
      <c r="H318" s="17" t="e">
        <f t="shared" si="4"/>
        <v>#VALUE!</v>
      </c>
      <c r="I318" s="17" t="e">
        <f>IF(新様式97_看護職員処遇改善評価料・入院ベースアップ評価料!$M$117=B318,"",IF(H318&lt;=0,"該当",""))</f>
        <v>#VALUE!</v>
      </c>
      <c r="J318" s="17" t="e">
        <f>IF(AND(A318&lt;=#REF!,#REF!&lt;'リスト（入院R9）'!B318),"該当","")</f>
        <v>#REF!</v>
      </c>
      <c r="K318" s="17" t="s">
        <v>706</v>
      </c>
    </row>
    <row r="319" spans="1:11">
      <c r="A319" s="17">
        <v>315.5</v>
      </c>
      <c r="B319" s="17">
        <v>316.5</v>
      </c>
      <c r="C319" s="17" t="s">
        <v>707</v>
      </c>
      <c r="D319" s="17">
        <v>316</v>
      </c>
      <c r="F319" s="161" t="e">
        <f>新様式97_看護職員処遇改善評価料・入院ベースアップ評価料!$M$117-A319</f>
        <v>#VALUE!</v>
      </c>
      <c r="G319" s="161" t="e">
        <f>新様式97_看護職員処遇改善評価料・入院ベースアップ評価料!$M$117-B319</f>
        <v>#VALUE!</v>
      </c>
      <c r="H319" s="17" t="e">
        <f t="shared" si="4"/>
        <v>#VALUE!</v>
      </c>
      <c r="I319" s="17" t="e">
        <f>IF(新様式97_看護職員処遇改善評価料・入院ベースアップ評価料!$M$117=B319,"",IF(H319&lt;=0,"該当",""))</f>
        <v>#VALUE!</v>
      </c>
      <c r="J319" s="17" t="e">
        <f>IF(AND(A319&lt;=#REF!,#REF!&lt;'リスト（入院R9）'!B319),"該当","")</f>
        <v>#REF!</v>
      </c>
      <c r="K319" s="17" t="s">
        <v>707</v>
      </c>
    </row>
    <row r="320" spans="1:11">
      <c r="A320" s="17">
        <v>316.5</v>
      </c>
      <c r="B320" s="17">
        <v>317.5</v>
      </c>
      <c r="C320" s="17" t="s">
        <v>708</v>
      </c>
      <c r="D320" s="17">
        <v>317</v>
      </c>
      <c r="F320" s="161" t="e">
        <f>新様式97_看護職員処遇改善評価料・入院ベースアップ評価料!$M$117-A320</f>
        <v>#VALUE!</v>
      </c>
      <c r="G320" s="161" t="e">
        <f>新様式97_看護職員処遇改善評価料・入院ベースアップ評価料!$M$117-B320</f>
        <v>#VALUE!</v>
      </c>
      <c r="H320" s="17" t="e">
        <f t="shared" si="4"/>
        <v>#VALUE!</v>
      </c>
      <c r="I320" s="17" t="e">
        <f>IF(新様式97_看護職員処遇改善評価料・入院ベースアップ評価料!$M$117=B320,"",IF(H320&lt;=0,"該当",""))</f>
        <v>#VALUE!</v>
      </c>
      <c r="J320" s="17" t="e">
        <f>IF(AND(A320&lt;=#REF!,#REF!&lt;'リスト（入院R9）'!B320),"該当","")</f>
        <v>#REF!</v>
      </c>
      <c r="K320" s="17" t="s">
        <v>708</v>
      </c>
    </row>
    <row r="321" spans="1:11">
      <c r="A321" s="17">
        <v>317.5</v>
      </c>
      <c r="B321" s="17">
        <v>318.5</v>
      </c>
      <c r="C321" s="17" t="s">
        <v>709</v>
      </c>
      <c r="D321" s="17">
        <v>318</v>
      </c>
      <c r="F321" s="161" t="e">
        <f>新様式97_看護職員処遇改善評価料・入院ベースアップ評価料!$M$117-A321</f>
        <v>#VALUE!</v>
      </c>
      <c r="G321" s="161" t="e">
        <f>新様式97_看護職員処遇改善評価料・入院ベースアップ評価料!$M$117-B321</f>
        <v>#VALUE!</v>
      </c>
      <c r="H321" s="17" t="e">
        <f t="shared" si="4"/>
        <v>#VALUE!</v>
      </c>
      <c r="I321" s="17" t="e">
        <f>IF(新様式97_看護職員処遇改善評価料・入院ベースアップ評価料!$M$117=B321,"",IF(H321&lt;=0,"該当",""))</f>
        <v>#VALUE!</v>
      </c>
      <c r="J321" s="17" t="e">
        <f>IF(AND(A321&lt;=#REF!,#REF!&lt;'リスト（入院R9）'!B321),"該当","")</f>
        <v>#REF!</v>
      </c>
      <c r="K321" s="17" t="s">
        <v>709</v>
      </c>
    </row>
    <row r="322" spans="1:11">
      <c r="A322" s="17">
        <v>318.5</v>
      </c>
      <c r="B322" s="17">
        <v>319.5</v>
      </c>
      <c r="C322" s="17" t="s">
        <v>710</v>
      </c>
      <c r="D322" s="17">
        <v>319</v>
      </c>
      <c r="F322" s="161" t="e">
        <f>新様式97_看護職員処遇改善評価料・入院ベースアップ評価料!$M$117-A322</f>
        <v>#VALUE!</v>
      </c>
      <c r="G322" s="161" t="e">
        <f>新様式97_看護職員処遇改善評価料・入院ベースアップ評価料!$M$117-B322</f>
        <v>#VALUE!</v>
      </c>
      <c r="H322" s="17" t="e">
        <f t="shared" si="4"/>
        <v>#VALUE!</v>
      </c>
      <c r="I322" s="17" t="e">
        <f>IF(新様式97_看護職員処遇改善評価料・入院ベースアップ評価料!$M$117=B322,"",IF(H322&lt;=0,"該当",""))</f>
        <v>#VALUE!</v>
      </c>
      <c r="J322" s="17" t="e">
        <f>IF(AND(A322&lt;=#REF!,#REF!&lt;'リスト（入院R9）'!B322),"該当","")</f>
        <v>#REF!</v>
      </c>
      <c r="K322" s="17" t="s">
        <v>710</v>
      </c>
    </row>
    <row r="323" spans="1:11">
      <c r="A323" s="17">
        <v>319.5</v>
      </c>
      <c r="B323" s="17">
        <v>320.5</v>
      </c>
      <c r="C323" s="17" t="s">
        <v>711</v>
      </c>
      <c r="D323" s="17">
        <v>320</v>
      </c>
      <c r="F323" s="161" t="e">
        <f>新様式97_看護職員処遇改善評価料・入院ベースアップ評価料!$M$117-A323</f>
        <v>#VALUE!</v>
      </c>
      <c r="G323" s="161" t="e">
        <f>新様式97_看護職員処遇改善評価料・入院ベースアップ評価料!$M$117-B323</f>
        <v>#VALUE!</v>
      </c>
      <c r="H323" s="17" t="e">
        <f t="shared" si="4"/>
        <v>#VALUE!</v>
      </c>
      <c r="I323" s="17" t="e">
        <f>IF(新様式97_看護職員処遇改善評価料・入院ベースアップ評価料!$M$117=B323,"",IF(H323&lt;=0,"該当",""))</f>
        <v>#VALUE!</v>
      </c>
      <c r="J323" s="17" t="e">
        <f>IF(AND(A323&lt;=#REF!,#REF!&lt;'リスト（入院R9）'!B323),"該当","")</f>
        <v>#REF!</v>
      </c>
      <c r="K323" s="17" t="s">
        <v>711</v>
      </c>
    </row>
    <row r="324" spans="1:11">
      <c r="A324" s="17">
        <v>320.5</v>
      </c>
      <c r="B324" s="17">
        <v>321.5</v>
      </c>
      <c r="C324" s="17" t="s">
        <v>712</v>
      </c>
      <c r="D324" s="17">
        <v>321</v>
      </c>
      <c r="F324" s="161" t="e">
        <f>新様式97_看護職員処遇改善評価料・入院ベースアップ評価料!$M$117-A324</f>
        <v>#VALUE!</v>
      </c>
      <c r="G324" s="161" t="e">
        <f>新様式97_看護職員処遇改善評価料・入院ベースアップ評価料!$M$117-B324</f>
        <v>#VALUE!</v>
      </c>
      <c r="H324" s="17" t="e">
        <f t="shared" si="4"/>
        <v>#VALUE!</v>
      </c>
      <c r="I324" s="17" t="e">
        <f>IF(新様式97_看護職員処遇改善評価料・入院ベースアップ評価料!$M$117=B324,"",IF(H324&lt;=0,"該当",""))</f>
        <v>#VALUE!</v>
      </c>
      <c r="J324" s="17" t="e">
        <f>IF(AND(A324&lt;=#REF!,#REF!&lt;'リスト（入院R9）'!B324),"該当","")</f>
        <v>#REF!</v>
      </c>
      <c r="K324" s="17" t="s">
        <v>712</v>
      </c>
    </row>
    <row r="325" spans="1:11">
      <c r="A325" s="17">
        <v>321.5</v>
      </c>
      <c r="B325" s="17">
        <v>322.5</v>
      </c>
      <c r="C325" s="17" t="s">
        <v>713</v>
      </c>
      <c r="D325" s="17">
        <v>322</v>
      </c>
      <c r="F325" s="161" t="e">
        <f>新様式97_看護職員処遇改善評価料・入院ベースアップ評価料!$M$117-A325</f>
        <v>#VALUE!</v>
      </c>
      <c r="G325" s="161" t="e">
        <f>新様式97_看護職員処遇改善評価料・入院ベースアップ評価料!$M$117-B325</f>
        <v>#VALUE!</v>
      </c>
      <c r="H325" s="17" t="e">
        <f t="shared" ref="H325:H388" si="5">F325*G325</f>
        <v>#VALUE!</v>
      </c>
      <c r="I325" s="17" t="e">
        <f>IF(新様式97_看護職員処遇改善評価料・入院ベースアップ評価料!$M$117=B325,"",IF(H325&lt;=0,"該当",""))</f>
        <v>#VALUE!</v>
      </c>
      <c r="J325" s="17" t="e">
        <f>IF(AND(A325&lt;=#REF!,#REF!&lt;'リスト（入院R9）'!B325),"該当","")</f>
        <v>#REF!</v>
      </c>
      <c r="K325" s="17" t="s">
        <v>713</v>
      </c>
    </row>
    <row r="326" spans="1:11">
      <c r="A326" s="17">
        <v>322.5</v>
      </c>
      <c r="B326" s="17">
        <v>323.5</v>
      </c>
      <c r="C326" s="17" t="s">
        <v>714</v>
      </c>
      <c r="D326" s="17">
        <v>323</v>
      </c>
      <c r="F326" s="161" t="e">
        <f>新様式97_看護職員処遇改善評価料・入院ベースアップ評価料!$M$117-A326</f>
        <v>#VALUE!</v>
      </c>
      <c r="G326" s="161" t="e">
        <f>新様式97_看護職員処遇改善評価料・入院ベースアップ評価料!$M$117-B326</f>
        <v>#VALUE!</v>
      </c>
      <c r="H326" s="17" t="e">
        <f t="shared" si="5"/>
        <v>#VALUE!</v>
      </c>
      <c r="I326" s="17" t="e">
        <f>IF(新様式97_看護職員処遇改善評価料・入院ベースアップ評価料!$M$117=B326,"",IF(H326&lt;=0,"該当",""))</f>
        <v>#VALUE!</v>
      </c>
      <c r="J326" s="17" t="e">
        <f>IF(AND(A326&lt;=#REF!,#REF!&lt;'リスト（入院R9）'!B326),"該当","")</f>
        <v>#REF!</v>
      </c>
      <c r="K326" s="17" t="s">
        <v>714</v>
      </c>
    </row>
    <row r="327" spans="1:11">
      <c r="A327" s="17">
        <v>323.5</v>
      </c>
      <c r="B327" s="17">
        <v>324.5</v>
      </c>
      <c r="C327" s="17" t="s">
        <v>715</v>
      </c>
      <c r="D327" s="17">
        <v>324</v>
      </c>
      <c r="F327" s="161" t="e">
        <f>新様式97_看護職員処遇改善評価料・入院ベースアップ評価料!$M$117-A327</f>
        <v>#VALUE!</v>
      </c>
      <c r="G327" s="161" t="e">
        <f>新様式97_看護職員処遇改善評価料・入院ベースアップ評価料!$M$117-B327</f>
        <v>#VALUE!</v>
      </c>
      <c r="H327" s="17" t="e">
        <f t="shared" si="5"/>
        <v>#VALUE!</v>
      </c>
      <c r="I327" s="17" t="e">
        <f>IF(新様式97_看護職員処遇改善評価料・入院ベースアップ評価料!$M$117=B327,"",IF(H327&lt;=0,"該当",""))</f>
        <v>#VALUE!</v>
      </c>
      <c r="J327" s="17" t="e">
        <f>IF(AND(A327&lt;=#REF!,#REF!&lt;'リスト（入院R9）'!B327),"該当","")</f>
        <v>#REF!</v>
      </c>
      <c r="K327" s="17" t="s">
        <v>715</v>
      </c>
    </row>
    <row r="328" spans="1:11">
      <c r="A328" s="17">
        <v>324.5</v>
      </c>
      <c r="B328" s="17">
        <v>325.5</v>
      </c>
      <c r="C328" s="17" t="s">
        <v>716</v>
      </c>
      <c r="D328" s="17">
        <v>325</v>
      </c>
      <c r="F328" s="161" t="e">
        <f>新様式97_看護職員処遇改善評価料・入院ベースアップ評価料!$M$117-A328</f>
        <v>#VALUE!</v>
      </c>
      <c r="G328" s="161" t="e">
        <f>新様式97_看護職員処遇改善評価料・入院ベースアップ評価料!$M$117-B328</f>
        <v>#VALUE!</v>
      </c>
      <c r="H328" s="17" t="e">
        <f t="shared" si="5"/>
        <v>#VALUE!</v>
      </c>
      <c r="I328" s="17" t="e">
        <f>IF(新様式97_看護職員処遇改善評価料・入院ベースアップ評価料!$M$117=B328,"",IF(H328&lt;=0,"該当",""))</f>
        <v>#VALUE!</v>
      </c>
      <c r="J328" s="17" t="e">
        <f>IF(AND(A328&lt;=#REF!,#REF!&lt;'リスト（入院R9）'!B328),"該当","")</f>
        <v>#REF!</v>
      </c>
      <c r="K328" s="17" t="s">
        <v>716</v>
      </c>
    </row>
    <row r="329" spans="1:11">
      <c r="A329" s="17">
        <v>325.5</v>
      </c>
      <c r="B329" s="17">
        <v>326.5</v>
      </c>
      <c r="C329" s="17" t="s">
        <v>717</v>
      </c>
      <c r="D329" s="17">
        <v>326</v>
      </c>
      <c r="F329" s="161" t="e">
        <f>新様式97_看護職員処遇改善評価料・入院ベースアップ評価料!$M$117-A329</f>
        <v>#VALUE!</v>
      </c>
      <c r="G329" s="161" t="e">
        <f>新様式97_看護職員処遇改善評価料・入院ベースアップ評価料!$M$117-B329</f>
        <v>#VALUE!</v>
      </c>
      <c r="H329" s="17" t="e">
        <f t="shared" si="5"/>
        <v>#VALUE!</v>
      </c>
      <c r="I329" s="17" t="e">
        <f>IF(新様式97_看護職員処遇改善評価料・入院ベースアップ評価料!$M$117=B329,"",IF(H329&lt;=0,"該当",""))</f>
        <v>#VALUE!</v>
      </c>
      <c r="J329" s="17" t="e">
        <f>IF(AND(A329&lt;=#REF!,#REF!&lt;'リスト（入院R9）'!B329),"該当","")</f>
        <v>#REF!</v>
      </c>
      <c r="K329" s="17" t="s">
        <v>717</v>
      </c>
    </row>
    <row r="330" spans="1:11">
      <c r="A330" s="17">
        <v>326.5</v>
      </c>
      <c r="B330" s="17">
        <v>327.5</v>
      </c>
      <c r="C330" s="17" t="s">
        <v>718</v>
      </c>
      <c r="D330" s="17">
        <v>327</v>
      </c>
      <c r="F330" s="161" t="e">
        <f>新様式97_看護職員処遇改善評価料・入院ベースアップ評価料!$M$117-A330</f>
        <v>#VALUE!</v>
      </c>
      <c r="G330" s="161" t="e">
        <f>新様式97_看護職員処遇改善評価料・入院ベースアップ評価料!$M$117-B330</f>
        <v>#VALUE!</v>
      </c>
      <c r="H330" s="17" t="e">
        <f t="shared" si="5"/>
        <v>#VALUE!</v>
      </c>
      <c r="I330" s="17" t="e">
        <f>IF(新様式97_看護職員処遇改善評価料・入院ベースアップ評価料!$M$117=B330,"",IF(H330&lt;=0,"該当",""))</f>
        <v>#VALUE!</v>
      </c>
      <c r="J330" s="17" t="e">
        <f>IF(AND(A330&lt;=#REF!,#REF!&lt;'リスト（入院R9）'!B330),"該当","")</f>
        <v>#REF!</v>
      </c>
      <c r="K330" s="17" t="s">
        <v>718</v>
      </c>
    </row>
    <row r="331" spans="1:11">
      <c r="A331" s="17">
        <v>327.5</v>
      </c>
      <c r="B331" s="17">
        <v>328.5</v>
      </c>
      <c r="C331" s="17" t="s">
        <v>719</v>
      </c>
      <c r="D331" s="17">
        <v>328</v>
      </c>
      <c r="F331" s="161" t="e">
        <f>新様式97_看護職員処遇改善評価料・入院ベースアップ評価料!$M$117-A331</f>
        <v>#VALUE!</v>
      </c>
      <c r="G331" s="161" t="e">
        <f>新様式97_看護職員処遇改善評価料・入院ベースアップ評価料!$M$117-B331</f>
        <v>#VALUE!</v>
      </c>
      <c r="H331" s="17" t="e">
        <f t="shared" si="5"/>
        <v>#VALUE!</v>
      </c>
      <c r="I331" s="17" t="e">
        <f>IF(新様式97_看護職員処遇改善評価料・入院ベースアップ評価料!$M$117=B331,"",IF(H331&lt;=0,"該当",""))</f>
        <v>#VALUE!</v>
      </c>
      <c r="J331" s="17" t="e">
        <f>IF(AND(A331&lt;=#REF!,#REF!&lt;'リスト（入院R9）'!B331),"該当","")</f>
        <v>#REF!</v>
      </c>
      <c r="K331" s="17" t="s">
        <v>719</v>
      </c>
    </row>
    <row r="332" spans="1:11">
      <c r="A332" s="17">
        <v>328.5</v>
      </c>
      <c r="B332" s="17">
        <v>329.5</v>
      </c>
      <c r="C332" s="17" t="s">
        <v>720</v>
      </c>
      <c r="D332" s="17">
        <v>329</v>
      </c>
      <c r="F332" s="161" t="e">
        <f>新様式97_看護職員処遇改善評価料・入院ベースアップ評価料!$M$117-A332</f>
        <v>#VALUE!</v>
      </c>
      <c r="G332" s="161" t="e">
        <f>新様式97_看護職員処遇改善評価料・入院ベースアップ評価料!$M$117-B332</f>
        <v>#VALUE!</v>
      </c>
      <c r="H332" s="17" t="e">
        <f t="shared" si="5"/>
        <v>#VALUE!</v>
      </c>
      <c r="I332" s="17" t="e">
        <f>IF(新様式97_看護職員処遇改善評価料・入院ベースアップ評価料!$M$117=B332,"",IF(H332&lt;=0,"該当",""))</f>
        <v>#VALUE!</v>
      </c>
      <c r="J332" s="17" t="e">
        <f>IF(AND(A332&lt;=#REF!,#REF!&lt;'リスト（入院R9）'!B332),"該当","")</f>
        <v>#REF!</v>
      </c>
      <c r="K332" s="17" t="s">
        <v>720</v>
      </c>
    </row>
    <row r="333" spans="1:11">
      <c r="A333" s="17">
        <v>329.5</v>
      </c>
      <c r="B333" s="17">
        <v>330.5</v>
      </c>
      <c r="C333" s="17" t="s">
        <v>721</v>
      </c>
      <c r="D333" s="17">
        <v>330</v>
      </c>
      <c r="F333" s="161" t="e">
        <f>新様式97_看護職員処遇改善評価料・入院ベースアップ評価料!$M$117-A333</f>
        <v>#VALUE!</v>
      </c>
      <c r="G333" s="161" t="e">
        <f>新様式97_看護職員処遇改善評価料・入院ベースアップ評価料!$M$117-B333</f>
        <v>#VALUE!</v>
      </c>
      <c r="H333" s="17" t="e">
        <f t="shared" si="5"/>
        <v>#VALUE!</v>
      </c>
      <c r="I333" s="17" t="e">
        <f>IF(新様式97_看護職員処遇改善評価料・入院ベースアップ評価料!$M$117=B333,"",IF(H333&lt;=0,"該当",""))</f>
        <v>#VALUE!</v>
      </c>
      <c r="J333" s="17" t="e">
        <f>IF(AND(A333&lt;=#REF!,#REF!&lt;'リスト（入院R9）'!B333),"該当","")</f>
        <v>#REF!</v>
      </c>
      <c r="K333" s="17" t="s">
        <v>721</v>
      </c>
    </row>
    <row r="334" spans="1:11">
      <c r="A334" s="17">
        <v>330.5</v>
      </c>
      <c r="B334" s="17">
        <v>331.5</v>
      </c>
      <c r="C334" s="17" t="s">
        <v>722</v>
      </c>
      <c r="D334" s="17">
        <v>331</v>
      </c>
      <c r="F334" s="161" t="e">
        <f>新様式97_看護職員処遇改善評価料・入院ベースアップ評価料!$M$117-A334</f>
        <v>#VALUE!</v>
      </c>
      <c r="G334" s="161" t="e">
        <f>新様式97_看護職員処遇改善評価料・入院ベースアップ評価料!$M$117-B334</f>
        <v>#VALUE!</v>
      </c>
      <c r="H334" s="17" t="e">
        <f t="shared" si="5"/>
        <v>#VALUE!</v>
      </c>
      <c r="I334" s="17" t="e">
        <f>IF(新様式97_看護職員処遇改善評価料・入院ベースアップ評価料!$M$117=B334,"",IF(H334&lt;=0,"該当",""))</f>
        <v>#VALUE!</v>
      </c>
      <c r="J334" s="17" t="e">
        <f>IF(AND(A334&lt;=#REF!,#REF!&lt;'リスト（入院R9）'!B334),"該当","")</f>
        <v>#REF!</v>
      </c>
      <c r="K334" s="17" t="s">
        <v>722</v>
      </c>
    </row>
    <row r="335" spans="1:11">
      <c r="A335" s="17">
        <v>331.5</v>
      </c>
      <c r="B335" s="17">
        <v>332.5</v>
      </c>
      <c r="C335" s="17" t="s">
        <v>723</v>
      </c>
      <c r="D335" s="17">
        <v>332</v>
      </c>
      <c r="F335" s="161" t="e">
        <f>新様式97_看護職員処遇改善評価料・入院ベースアップ評価料!$M$117-A335</f>
        <v>#VALUE!</v>
      </c>
      <c r="G335" s="161" t="e">
        <f>新様式97_看護職員処遇改善評価料・入院ベースアップ評価料!$M$117-B335</f>
        <v>#VALUE!</v>
      </c>
      <c r="H335" s="17" t="e">
        <f t="shared" si="5"/>
        <v>#VALUE!</v>
      </c>
      <c r="I335" s="17" t="e">
        <f>IF(新様式97_看護職員処遇改善評価料・入院ベースアップ評価料!$M$117=B335,"",IF(H335&lt;=0,"該当",""))</f>
        <v>#VALUE!</v>
      </c>
      <c r="J335" s="17" t="e">
        <f>IF(AND(A335&lt;=#REF!,#REF!&lt;'リスト（入院R9）'!B335),"該当","")</f>
        <v>#REF!</v>
      </c>
      <c r="K335" s="17" t="s">
        <v>723</v>
      </c>
    </row>
    <row r="336" spans="1:11">
      <c r="A336" s="17">
        <v>332.5</v>
      </c>
      <c r="B336" s="17">
        <v>333.5</v>
      </c>
      <c r="C336" s="17" t="s">
        <v>724</v>
      </c>
      <c r="D336" s="17">
        <v>333</v>
      </c>
      <c r="F336" s="161" t="e">
        <f>新様式97_看護職員処遇改善評価料・入院ベースアップ評価料!$M$117-A336</f>
        <v>#VALUE!</v>
      </c>
      <c r="G336" s="161" t="e">
        <f>新様式97_看護職員処遇改善評価料・入院ベースアップ評価料!$M$117-B336</f>
        <v>#VALUE!</v>
      </c>
      <c r="H336" s="17" t="e">
        <f t="shared" si="5"/>
        <v>#VALUE!</v>
      </c>
      <c r="I336" s="17" t="e">
        <f>IF(新様式97_看護職員処遇改善評価料・入院ベースアップ評価料!$M$117=B336,"",IF(H336&lt;=0,"該当",""))</f>
        <v>#VALUE!</v>
      </c>
      <c r="J336" s="17" t="e">
        <f>IF(AND(A336&lt;=#REF!,#REF!&lt;'リスト（入院R9）'!B336),"該当","")</f>
        <v>#REF!</v>
      </c>
      <c r="K336" s="17" t="s">
        <v>724</v>
      </c>
    </row>
    <row r="337" spans="1:11">
      <c r="A337" s="17">
        <v>333.5</v>
      </c>
      <c r="B337" s="17">
        <v>334.5</v>
      </c>
      <c r="C337" s="17" t="s">
        <v>725</v>
      </c>
      <c r="D337" s="17">
        <v>334</v>
      </c>
      <c r="F337" s="161" t="e">
        <f>新様式97_看護職員処遇改善評価料・入院ベースアップ評価料!$M$117-A337</f>
        <v>#VALUE!</v>
      </c>
      <c r="G337" s="161" t="e">
        <f>新様式97_看護職員処遇改善評価料・入院ベースアップ評価料!$M$117-B337</f>
        <v>#VALUE!</v>
      </c>
      <c r="H337" s="17" t="e">
        <f t="shared" si="5"/>
        <v>#VALUE!</v>
      </c>
      <c r="I337" s="17" t="e">
        <f>IF(新様式97_看護職員処遇改善評価料・入院ベースアップ評価料!$M$117=B337,"",IF(H337&lt;=0,"該当",""))</f>
        <v>#VALUE!</v>
      </c>
      <c r="J337" s="17" t="e">
        <f>IF(AND(A337&lt;=#REF!,#REF!&lt;'リスト（入院R9）'!B337),"該当","")</f>
        <v>#REF!</v>
      </c>
      <c r="K337" s="17" t="s">
        <v>725</v>
      </c>
    </row>
    <row r="338" spans="1:11">
      <c r="A338" s="17">
        <v>334.5</v>
      </c>
      <c r="B338" s="17">
        <v>335.5</v>
      </c>
      <c r="C338" s="17" t="s">
        <v>726</v>
      </c>
      <c r="D338" s="17">
        <v>335</v>
      </c>
      <c r="F338" s="161" t="e">
        <f>新様式97_看護職員処遇改善評価料・入院ベースアップ評価料!$M$117-A338</f>
        <v>#VALUE!</v>
      </c>
      <c r="G338" s="161" t="e">
        <f>新様式97_看護職員処遇改善評価料・入院ベースアップ評価料!$M$117-B338</f>
        <v>#VALUE!</v>
      </c>
      <c r="H338" s="17" t="e">
        <f t="shared" si="5"/>
        <v>#VALUE!</v>
      </c>
      <c r="I338" s="17" t="e">
        <f>IF(新様式97_看護職員処遇改善評価料・入院ベースアップ評価料!$M$117=B338,"",IF(H338&lt;=0,"該当",""))</f>
        <v>#VALUE!</v>
      </c>
      <c r="J338" s="17" t="e">
        <f>IF(AND(A338&lt;=#REF!,#REF!&lt;'リスト（入院R9）'!B338),"該当","")</f>
        <v>#REF!</v>
      </c>
      <c r="K338" s="17" t="s">
        <v>726</v>
      </c>
    </row>
    <row r="339" spans="1:11">
      <c r="A339" s="17">
        <v>335.5</v>
      </c>
      <c r="B339" s="17">
        <v>336.5</v>
      </c>
      <c r="C339" s="17" t="s">
        <v>727</v>
      </c>
      <c r="D339" s="17">
        <v>336</v>
      </c>
      <c r="F339" s="161" t="e">
        <f>新様式97_看護職員処遇改善評価料・入院ベースアップ評価料!$M$117-A339</f>
        <v>#VALUE!</v>
      </c>
      <c r="G339" s="161" t="e">
        <f>新様式97_看護職員処遇改善評価料・入院ベースアップ評価料!$M$117-B339</f>
        <v>#VALUE!</v>
      </c>
      <c r="H339" s="17" t="e">
        <f t="shared" si="5"/>
        <v>#VALUE!</v>
      </c>
      <c r="I339" s="17" t="e">
        <f>IF(新様式97_看護職員処遇改善評価料・入院ベースアップ評価料!$M$117=B339,"",IF(H339&lt;=0,"該当",""))</f>
        <v>#VALUE!</v>
      </c>
      <c r="J339" s="17" t="e">
        <f>IF(AND(A339&lt;=#REF!,#REF!&lt;'リスト（入院R9）'!B339),"該当","")</f>
        <v>#REF!</v>
      </c>
      <c r="K339" s="17" t="s">
        <v>727</v>
      </c>
    </row>
    <row r="340" spans="1:11">
      <c r="A340" s="17">
        <v>336.5</v>
      </c>
      <c r="B340" s="17">
        <v>337.5</v>
      </c>
      <c r="C340" s="17" t="s">
        <v>728</v>
      </c>
      <c r="D340" s="17">
        <v>337</v>
      </c>
      <c r="F340" s="161" t="e">
        <f>新様式97_看護職員処遇改善評価料・入院ベースアップ評価料!$M$117-A340</f>
        <v>#VALUE!</v>
      </c>
      <c r="G340" s="161" t="e">
        <f>新様式97_看護職員処遇改善評価料・入院ベースアップ評価料!$M$117-B340</f>
        <v>#VALUE!</v>
      </c>
      <c r="H340" s="17" t="e">
        <f t="shared" si="5"/>
        <v>#VALUE!</v>
      </c>
      <c r="I340" s="17" t="e">
        <f>IF(新様式97_看護職員処遇改善評価料・入院ベースアップ評価料!$M$117=B340,"",IF(H340&lt;=0,"該当",""))</f>
        <v>#VALUE!</v>
      </c>
      <c r="J340" s="17" t="e">
        <f>IF(AND(A340&lt;=#REF!,#REF!&lt;'リスト（入院R9）'!B340),"該当","")</f>
        <v>#REF!</v>
      </c>
      <c r="K340" s="17" t="s">
        <v>728</v>
      </c>
    </row>
    <row r="341" spans="1:11">
      <c r="A341" s="17">
        <v>337.5</v>
      </c>
      <c r="B341" s="17">
        <v>338.5</v>
      </c>
      <c r="C341" s="17" t="s">
        <v>729</v>
      </c>
      <c r="D341" s="17">
        <v>338</v>
      </c>
      <c r="F341" s="161" t="e">
        <f>新様式97_看護職員処遇改善評価料・入院ベースアップ評価料!$M$117-A341</f>
        <v>#VALUE!</v>
      </c>
      <c r="G341" s="161" t="e">
        <f>新様式97_看護職員処遇改善評価料・入院ベースアップ評価料!$M$117-B341</f>
        <v>#VALUE!</v>
      </c>
      <c r="H341" s="17" t="e">
        <f t="shared" si="5"/>
        <v>#VALUE!</v>
      </c>
      <c r="I341" s="17" t="e">
        <f>IF(新様式97_看護職員処遇改善評価料・入院ベースアップ評価料!$M$117=B341,"",IF(H341&lt;=0,"該当",""))</f>
        <v>#VALUE!</v>
      </c>
      <c r="J341" s="17" t="e">
        <f>IF(AND(A341&lt;=#REF!,#REF!&lt;'リスト（入院R9）'!B341),"該当","")</f>
        <v>#REF!</v>
      </c>
      <c r="K341" s="17" t="s">
        <v>729</v>
      </c>
    </row>
    <row r="342" spans="1:11">
      <c r="A342" s="17">
        <v>338.5</v>
      </c>
      <c r="B342" s="17">
        <v>339.5</v>
      </c>
      <c r="C342" s="17" t="s">
        <v>730</v>
      </c>
      <c r="D342" s="17">
        <v>339</v>
      </c>
      <c r="F342" s="161" t="e">
        <f>新様式97_看護職員処遇改善評価料・入院ベースアップ評価料!$M$117-A342</f>
        <v>#VALUE!</v>
      </c>
      <c r="G342" s="161" t="e">
        <f>新様式97_看護職員処遇改善評価料・入院ベースアップ評価料!$M$117-B342</f>
        <v>#VALUE!</v>
      </c>
      <c r="H342" s="17" t="e">
        <f t="shared" si="5"/>
        <v>#VALUE!</v>
      </c>
      <c r="I342" s="17" t="e">
        <f>IF(新様式97_看護職員処遇改善評価料・入院ベースアップ評価料!$M$117=B342,"",IF(H342&lt;=0,"該当",""))</f>
        <v>#VALUE!</v>
      </c>
      <c r="J342" s="17" t="e">
        <f>IF(AND(A342&lt;=#REF!,#REF!&lt;'リスト（入院R9）'!B342),"該当","")</f>
        <v>#REF!</v>
      </c>
      <c r="K342" s="17" t="s">
        <v>730</v>
      </c>
    </row>
    <row r="343" spans="1:11">
      <c r="A343" s="17">
        <v>339.5</v>
      </c>
      <c r="B343" s="17">
        <v>340.5</v>
      </c>
      <c r="C343" s="17" t="s">
        <v>731</v>
      </c>
      <c r="D343" s="17">
        <v>340</v>
      </c>
      <c r="F343" s="161" t="e">
        <f>新様式97_看護職員処遇改善評価料・入院ベースアップ評価料!$M$117-A343</f>
        <v>#VALUE!</v>
      </c>
      <c r="G343" s="161" t="e">
        <f>新様式97_看護職員処遇改善評価料・入院ベースアップ評価料!$M$117-B343</f>
        <v>#VALUE!</v>
      </c>
      <c r="H343" s="17" t="e">
        <f t="shared" si="5"/>
        <v>#VALUE!</v>
      </c>
      <c r="I343" s="17" t="e">
        <f>IF(新様式97_看護職員処遇改善評価料・入院ベースアップ評価料!$M$117=B343,"",IF(H343&lt;=0,"該当",""))</f>
        <v>#VALUE!</v>
      </c>
      <c r="J343" s="17" t="e">
        <f>IF(AND(A343&lt;=#REF!,#REF!&lt;'リスト（入院R9）'!B343),"該当","")</f>
        <v>#REF!</v>
      </c>
      <c r="K343" s="17" t="s">
        <v>731</v>
      </c>
    </row>
    <row r="344" spans="1:11">
      <c r="A344" s="17">
        <v>340.5</v>
      </c>
      <c r="B344" s="17">
        <v>341.5</v>
      </c>
      <c r="C344" s="17" t="s">
        <v>732</v>
      </c>
      <c r="D344" s="17">
        <v>341</v>
      </c>
      <c r="F344" s="161" t="e">
        <f>新様式97_看護職員処遇改善評価料・入院ベースアップ評価料!$M$117-A344</f>
        <v>#VALUE!</v>
      </c>
      <c r="G344" s="161" t="e">
        <f>新様式97_看護職員処遇改善評価料・入院ベースアップ評価料!$M$117-B344</f>
        <v>#VALUE!</v>
      </c>
      <c r="H344" s="17" t="e">
        <f t="shared" si="5"/>
        <v>#VALUE!</v>
      </c>
      <c r="I344" s="17" t="e">
        <f>IF(新様式97_看護職員処遇改善評価料・入院ベースアップ評価料!$M$117=B344,"",IF(H344&lt;=0,"該当",""))</f>
        <v>#VALUE!</v>
      </c>
      <c r="J344" s="17" t="e">
        <f>IF(AND(A344&lt;=#REF!,#REF!&lt;'リスト（入院R9）'!B344),"該当","")</f>
        <v>#REF!</v>
      </c>
      <c r="K344" s="17" t="s">
        <v>732</v>
      </c>
    </row>
    <row r="345" spans="1:11">
      <c r="A345" s="17">
        <v>341.5</v>
      </c>
      <c r="B345" s="17">
        <v>342.5</v>
      </c>
      <c r="C345" s="17" t="s">
        <v>733</v>
      </c>
      <c r="D345" s="17">
        <v>342</v>
      </c>
      <c r="F345" s="161" t="e">
        <f>新様式97_看護職員処遇改善評価料・入院ベースアップ評価料!$M$117-A345</f>
        <v>#VALUE!</v>
      </c>
      <c r="G345" s="161" t="e">
        <f>新様式97_看護職員処遇改善評価料・入院ベースアップ評価料!$M$117-B345</f>
        <v>#VALUE!</v>
      </c>
      <c r="H345" s="17" t="e">
        <f t="shared" si="5"/>
        <v>#VALUE!</v>
      </c>
      <c r="I345" s="17" t="e">
        <f>IF(新様式97_看護職員処遇改善評価料・入院ベースアップ評価料!$M$117=B345,"",IF(H345&lt;=0,"該当",""))</f>
        <v>#VALUE!</v>
      </c>
      <c r="J345" s="17" t="e">
        <f>IF(AND(A345&lt;=#REF!,#REF!&lt;'リスト（入院R9）'!B345),"該当","")</f>
        <v>#REF!</v>
      </c>
      <c r="K345" s="17" t="s">
        <v>733</v>
      </c>
    </row>
    <row r="346" spans="1:11">
      <c r="A346" s="17">
        <v>342.5</v>
      </c>
      <c r="B346" s="17">
        <v>343.5</v>
      </c>
      <c r="C346" s="17" t="s">
        <v>734</v>
      </c>
      <c r="D346" s="17">
        <v>343</v>
      </c>
      <c r="F346" s="161" t="e">
        <f>新様式97_看護職員処遇改善評価料・入院ベースアップ評価料!$M$117-A346</f>
        <v>#VALUE!</v>
      </c>
      <c r="G346" s="161" t="e">
        <f>新様式97_看護職員処遇改善評価料・入院ベースアップ評価料!$M$117-B346</f>
        <v>#VALUE!</v>
      </c>
      <c r="H346" s="17" t="e">
        <f t="shared" si="5"/>
        <v>#VALUE!</v>
      </c>
      <c r="I346" s="17" t="e">
        <f>IF(新様式97_看護職員処遇改善評価料・入院ベースアップ評価料!$M$117=B346,"",IF(H346&lt;=0,"該当",""))</f>
        <v>#VALUE!</v>
      </c>
      <c r="J346" s="17" t="e">
        <f>IF(AND(A346&lt;=#REF!,#REF!&lt;'リスト（入院R9）'!B346),"該当","")</f>
        <v>#REF!</v>
      </c>
      <c r="K346" s="17" t="s">
        <v>734</v>
      </c>
    </row>
    <row r="347" spans="1:11">
      <c r="A347" s="17">
        <v>343.5</v>
      </c>
      <c r="B347" s="17">
        <v>344.5</v>
      </c>
      <c r="C347" s="17" t="s">
        <v>735</v>
      </c>
      <c r="D347" s="17">
        <v>344</v>
      </c>
      <c r="F347" s="161" t="e">
        <f>新様式97_看護職員処遇改善評価料・入院ベースアップ評価料!$M$117-A347</f>
        <v>#VALUE!</v>
      </c>
      <c r="G347" s="161" t="e">
        <f>新様式97_看護職員処遇改善評価料・入院ベースアップ評価料!$M$117-B347</f>
        <v>#VALUE!</v>
      </c>
      <c r="H347" s="17" t="e">
        <f t="shared" si="5"/>
        <v>#VALUE!</v>
      </c>
      <c r="I347" s="17" t="e">
        <f>IF(新様式97_看護職員処遇改善評価料・入院ベースアップ評価料!$M$117=B347,"",IF(H347&lt;=0,"該当",""))</f>
        <v>#VALUE!</v>
      </c>
      <c r="J347" s="17" t="e">
        <f>IF(AND(A347&lt;=#REF!,#REF!&lt;'リスト（入院R9）'!B347),"該当","")</f>
        <v>#REF!</v>
      </c>
      <c r="K347" s="17" t="s">
        <v>735</v>
      </c>
    </row>
    <row r="348" spans="1:11">
      <c r="A348" s="17">
        <v>344.5</v>
      </c>
      <c r="B348" s="17">
        <v>345.5</v>
      </c>
      <c r="C348" s="17" t="s">
        <v>736</v>
      </c>
      <c r="D348" s="17">
        <v>345</v>
      </c>
      <c r="F348" s="161" t="e">
        <f>新様式97_看護職員処遇改善評価料・入院ベースアップ評価料!$M$117-A348</f>
        <v>#VALUE!</v>
      </c>
      <c r="G348" s="161" t="e">
        <f>新様式97_看護職員処遇改善評価料・入院ベースアップ評価料!$M$117-B348</f>
        <v>#VALUE!</v>
      </c>
      <c r="H348" s="17" t="e">
        <f t="shared" si="5"/>
        <v>#VALUE!</v>
      </c>
      <c r="I348" s="17" t="e">
        <f>IF(新様式97_看護職員処遇改善評価料・入院ベースアップ評価料!$M$117=B348,"",IF(H348&lt;=0,"該当",""))</f>
        <v>#VALUE!</v>
      </c>
      <c r="J348" s="17" t="e">
        <f>IF(AND(A348&lt;=#REF!,#REF!&lt;'リスト（入院R9）'!B348),"該当","")</f>
        <v>#REF!</v>
      </c>
      <c r="K348" s="17" t="s">
        <v>736</v>
      </c>
    </row>
    <row r="349" spans="1:11">
      <c r="A349" s="17">
        <v>345.5</v>
      </c>
      <c r="B349" s="17">
        <v>346.5</v>
      </c>
      <c r="C349" s="17" t="s">
        <v>737</v>
      </c>
      <c r="D349" s="17">
        <v>346</v>
      </c>
      <c r="F349" s="161" t="e">
        <f>新様式97_看護職員処遇改善評価料・入院ベースアップ評価料!$M$117-A349</f>
        <v>#VALUE!</v>
      </c>
      <c r="G349" s="161" t="e">
        <f>新様式97_看護職員処遇改善評価料・入院ベースアップ評価料!$M$117-B349</f>
        <v>#VALUE!</v>
      </c>
      <c r="H349" s="17" t="e">
        <f t="shared" si="5"/>
        <v>#VALUE!</v>
      </c>
      <c r="I349" s="17" t="e">
        <f>IF(新様式97_看護職員処遇改善評価料・入院ベースアップ評価料!$M$117=B349,"",IF(H349&lt;=0,"該当",""))</f>
        <v>#VALUE!</v>
      </c>
      <c r="J349" s="17" t="e">
        <f>IF(AND(A349&lt;=#REF!,#REF!&lt;'リスト（入院R9）'!B349),"該当","")</f>
        <v>#REF!</v>
      </c>
      <c r="K349" s="17" t="s">
        <v>737</v>
      </c>
    </row>
    <row r="350" spans="1:11">
      <c r="A350" s="17">
        <v>346.5</v>
      </c>
      <c r="B350" s="17">
        <v>347.5</v>
      </c>
      <c r="C350" s="17" t="s">
        <v>738</v>
      </c>
      <c r="D350" s="17">
        <v>347</v>
      </c>
      <c r="F350" s="161" t="e">
        <f>新様式97_看護職員処遇改善評価料・入院ベースアップ評価料!$M$117-A350</f>
        <v>#VALUE!</v>
      </c>
      <c r="G350" s="161" t="e">
        <f>新様式97_看護職員処遇改善評価料・入院ベースアップ評価料!$M$117-B350</f>
        <v>#VALUE!</v>
      </c>
      <c r="H350" s="17" t="e">
        <f t="shared" si="5"/>
        <v>#VALUE!</v>
      </c>
      <c r="I350" s="17" t="e">
        <f>IF(新様式97_看護職員処遇改善評価料・入院ベースアップ評価料!$M$117=B350,"",IF(H350&lt;=0,"該当",""))</f>
        <v>#VALUE!</v>
      </c>
      <c r="J350" s="17" t="e">
        <f>IF(AND(A350&lt;=#REF!,#REF!&lt;'リスト（入院R9）'!B350),"該当","")</f>
        <v>#REF!</v>
      </c>
      <c r="K350" s="17" t="s">
        <v>738</v>
      </c>
    </row>
    <row r="351" spans="1:11">
      <c r="A351" s="17">
        <v>347.5</v>
      </c>
      <c r="B351" s="17">
        <v>348.5</v>
      </c>
      <c r="C351" s="17" t="s">
        <v>739</v>
      </c>
      <c r="D351" s="17">
        <v>348</v>
      </c>
      <c r="F351" s="161" t="e">
        <f>新様式97_看護職員処遇改善評価料・入院ベースアップ評価料!$M$117-A351</f>
        <v>#VALUE!</v>
      </c>
      <c r="G351" s="161" t="e">
        <f>新様式97_看護職員処遇改善評価料・入院ベースアップ評価料!$M$117-B351</f>
        <v>#VALUE!</v>
      </c>
      <c r="H351" s="17" t="e">
        <f t="shared" si="5"/>
        <v>#VALUE!</v>
      </c>
      <c r="I351" s="17" t="e">
        <f>IF(新様式97_看護職員処遇改善評価料・入院ベースアップ評価料!$M$117=B351,"",IF(H351&lt;=0,"該当",""))</f>
        <v>#VALUE!</v>
      </c>
      <c r="J351" s="17" t="e">
        <f>IF(AND(A351&lt;=#REF!,#REF!&lt;'リスト（入院R9）'!B351),"該当","")</f>
        <v>#REF!</v>
      </c>
      <c r="K351" s="17" t="s">
        <v>739</v>
      </c>
    </row>
    <row r="352" spans="1:11">
      <c r="A352" s="17">
        <v>348.5</v>
      </c>
      <c r="B352" s="17">
        <v>349.5</v>
      </c>
      <c r="C352" s="17" t="s">
        <v>740</v>
      </c>
      <c r="D352" s="17">
        <v>349</v>
      </c>
      <c r="F352" s="161" t="e">
        <f>新様式97_看護職員処遇改善評価料・入院ベースアップ評価料!$M$117-A352</f>
        <v>#VALUE!</v>
      </c>
      <c r="G352" s="161" t="e">
        <f>新様式97_看護職員処遇改善評価料・入院ベースアップ評価料!$M$117-B352</f>
        <v>#VALUE!</v>
      </c>
      <c r="H352" s="17" t="e">
        <f t="shared" si="5"/>
        <v>#VALUE!</v>
      </c>
      <c r="I352" s="17" t="e">
        <f>IF(新様式97_看護職員処遇改善評価料・入院ベースアップ評価料!$M$117=B352,"",IF(H352&lt;=0,"該当",""))</f>
        <v>#VALUE!</v>
      </c>
      <c r="J352" s="17" t="e">
        <f>IF(AND(A352&lt;=#REF!,#REF!&lt;'リスト（入院R9）'!B352),"該当","")</f>
        <v>#REF!</v>
      </c>
      <c r="K352" s="17" t="s">
        <v>740</v>
      </c>
    </row>
    <row r="353" spans="1:11">
      <c r="A353" s="17">
        <v>349.5</v>
      </c>
      <c r="B353" s="17">
        <v>350.5</v>
      </c>
      <c r="C353" s="17" t="s">
        <v>741</v>
      </c>
      <c r="D353" s="17">
        <v>350</v>
      </c>
      <c r="F353" s="161" t="e">
        <f>新様式97_看護職員処遇改善評価料・入院ベースアップ評価料!$M$117-A353</f>
        <v>#VALUE!</v>
      </c>
      <c r="G353" s="161" t="e">
        <f>新様式97_看護職員処遇改善評価料・入院ベースアップ評価料!$M$117-B353</f>
        <v>#VALUE!</v>
      </c>
      <c r="H353" s="17" t="e">
        <f t="shared" si="5"/>
        <v>#VALUE!</v>
      </c>
      <c r="I353" s="17" t="e">
        <f>IF(新様式97_看護職員処遇改善評価料・入院ベースアップ評価料!$M$117=B353,"",IF(H353&lt;=0,"該当",""))</f>
        <v>#VALUE!</v>
      </c>
      <c r="J353" s="17" t="e">
        <f>IF(AND(A353&lt;=#REF!,#REF!&lt;'リスト（入院R9）'!B353),"該当","")</f>
        <v>#REF!</v>
      </c>
      <c r="K353" s="17" t="s">
        <v>741</v>
      </c>
    </row>
    <row r="354" spans="1:11">
      <c r="A354" s="17">
        <v>350.5</v>
      </c>
      <c r="B354" s="17">
        <v>351.5</v>
      </c>
      <c r="C354" s="17" t="s">
        <v>742</v>
      </c>
      <c r="D354" s="17">
        <v>351</v>
      </c>
      <c r="F354" s="161" t="e">
        <f>新様式97_看護職員処遇改善評価料・入院ベースアップ評価料!$M$117-A354</f>
        <v>#VALUE!</v>
      </c>
      <c r="G354" s="161" t="e">
        <f>新様式97_看護職員処遇改善評価料・入院ベースアップ評価料!$M$117-B354</f>
        <v>#VALUE!</v>
      </c>
      <c r="H354" s="17" t="e">
        <f t="shared" si="5"/>
        <v>#VALUE!</v>
      </c>
      <c r="I354" s="17" t="e">
        <f>IF(新様式97_看護職員処遇改善評価料・入院ベースアップ評価料!$M$117=B354,"",IF(H354&lt;=0,"該当",""))</f>
        <v>#VALUE!</v>
      </c>
      <c r="J354" s="17" t="e">
        <f>IF(AND(A354&lt;=#REF!,#REF!&lt;'リスト（入院R9）'!B354),"該当","")</f>
        <v>#REF!</v>
      </c>
      <c r="K354" s="17" t="s">
        <v>742</v>
      </c>
    </row>
    <row r="355" spans="1:11">
      <c r="A355" s="17">
        <v>351.5</v>
      </c>
      <c r="B355" s="17">
        <v>352.5</v>
      </c>
      <c r="C355" s="17" t="s">
        <v>743</v>
      </c>
      <c r="D355" s="17">
        <v>352</v>
      </c>
      <c r="F355" s="161" t="e">
        <f>新様式97_看護職員処遇改善評価料・入院ベースアップ評価料!$M$117-A355</f>
        <v>#VALUE!</v>
      </c>
      <c r="G355" s="161" t="e">
        <f>新様式97_看護職員処遇改善評価料・入院ベースアップ評価料!$M$117-B355</f>
        <v>#VALUE!</v>
      </c>
      <c r="H355" s="17" t="e">
        <f t="shared" si="5"/>
        <v>#VALUE!</v>
      </c>
      <c r="I355" s="17" t="e">
        <f>IF(新様式97_看護職員処遇改善評価料・入院ベースアップ評価料!$M$117=B355,"",IF(H355&lt;=0,"該当",""))</f>
        <v>#VALUE!</v>
      </c>
      <c r="J355" s="17" t="e">
        <f>IF(AND(A355&lt;=#REF!,#REF!&lt;'リスト（入院R9）'!B355),"該当","")</f>
        <v>#REF!</v>
      </c>
      <c r="K355" s="17" t="s">
        <v>743</v>
      </c>
    </row>
    <row r="356" spans="1:11">
      <c r="A356" s="17">
        <v>352.5</v>
      </c>
      <c r="B356" s="17">
        <v>353.5</v>
      </c>
      <c r="C356" s="17" t="s">
        <v>744</v>
      </c>
      <c r="D356" s="17">
        <v>353</v>
      </c>
      <c r="F356" s="161" t="e">
        <f>新様式97_看護職員処遇改善評価料・入院ベースアップ評価料!$M$117-A356</f>
        <v>#VALUE!</v>
      </c>
      <c r="G356" s="161" t="e">
        <f>新様式97_看護職員処遇改善評価料・入院ベースアップ評価料!$M$117-B356</f>
        <v>#VALUE!</v>
      </c>
      <c r="H356" s="17" t="e">
        <f t="shared" si="5"/>
        <v>#VALUE!</v>
      </c>
      <c r="I356" s="17" t="e">
        <f>IF(新様式97_看護職員処遇改善評価料・入院ベースアップ評価料!$M$117=B356,"",IF(H356&lt;=0,"該当",""))</f>
        <v>#VALUE!</v>
      </c>
      <c r="J356" s="17" t="e">
        <f>IF(AND(A356&lt;=#REF!,#REF!&lt;'リスト（入院R9）'!B356),"該当","")</f>
        <v>#REF!</v>
      </c>
      <c r="K356" s="17" t="s">
        <v>744</v>
      </c>
    </row>
    <row r="357" spans="1:11">
      <c r="A357" s="17">
        <v>353.5</v>
      </c>
      <c r="B357" s="17">
        <v>354.5</v>
      </c>
      <c r="C357" s="17" t="s">
        <v>745</v>
      </c>
      <c r="D357" s="17">
        <v>354</v>
      </c>
      <c r="F357" s="161" t="e">
        <f>新様式97_看護職員処遇改善評価料・入院ベースアップ評価料!$M$117-A357</f>
        <v>#VALUE!</v>
      </c>
      <c r="G357" s="161" t="e">
        <f>新様式97_看護職員処遇改善評価料・入院ベースアップ評価料!$M$117-B357</f>
        <v>#VALUE!</v>
      </c>
      <c r="H357" s="17" t="e">
        <f t="shared" si="5"/>
        <v>#VALUE!</v>
      </c>
      <c r="I357" s="17" t="e">
        <f>IF(新様式97_看護職員処遇改善評価料・入院ベースアップ評価料!$M$117=B357,"",IF(H357&lt;=0,"該当",""))</f>
        <v>#VALUE!</v>
      </c>
      <c r="J357" s="17" t="e">
        <f>IF(AND(A357&lt;=#REF!,#REF!&lt;'リスト（入院R9）'!B357),"該当","")</f>
        <v>#REF!</v>
      </c>
      <c r="K357" s="17" t="s">
        <v>745</v>
      </c>
    </row>
    <row r="358" spans="1:11">
      <c r="A358" s="17">
        <v>354.5</v>
      </c>
      <c r="B358" s="17">
        <v>355.5</v>
      </c>
      <c r="C358" s="17" t="s">
        <v>746</v>
      </c>
      <c r="D358" s="17">
        <v>355</v>
      </c>
      <c r="F358" s="161" t="e">
        <f>新様式97_看護職員処遇改善評価料・入院ベースアップ評価料!$M$117-A358</f>
        <v>#VALUE!</v>
      </c>
      <c r="G358" s="161" t="e">
        <f>新様式97_看護職員処遇改善評価料・入院ベースアップ評価料!$M$117-B358</f>
        <v>#VALUE!</v>
      </c>
      <c r="H358" s="17" t="e">
        <f t="shared" si="5"/>
        <v>#VALUE!</v>
      </c>
      <c r="I358" s="17" t="e">
        <f>IF(新様式97_看護職員処遇改善評価料・入院ベースアップ評価料!$M$117=B358,"",IF(H358&lt;=0,"該当",""))</f>
        <v>#VALUE!</v>
      </c>
      <c r="J358" s="17" t="e">
        <f>IF(AND(A358&lt;=#REF!,#REF!&lt;'リスト（入院R9）'!B358),"該当","")</f>
        <v>#REF!</v>
      </c>
      <c r="K358" s="17" t="s">
        <v>746</v>
      </c>
    </row>
    <row r="359" spans="1:11">
      <c r="A359" s="17">
        <v>355.5</v>
      </c>
      <c r="B359" s="17">
        <v>356.5</v>
      </c>
      <c r="C359" s="17" t="s">
        <v>747</v>
      </c>
      <c r="D359" s="17">
        <v>356</v>
      </c>
      <c r="F359" s="161" t="e">
        <f>新様式97_看護職員処遇改善評価料・入院ベースアップ評価料!$M$117-A359</f>
        <v>#VALUE!</v>
      </c>
      <c r="G359" s="161" t="e">
        <f>新様式97_看護職員処遇改善評価料・入院ベースアップ評価料!$M$117-B359</f>
        <v>#VALUE!</v>
      </c>
      <c r="H359" s="17" t="e">
        <f t="shared" si="5"/>
        <v>#VALUE!</v>
      </c>
      <c r="I359" s="17" t="e">
        <f>IF(新様式97_看護職員処遇改善評価料・入院ベースアップ評価料!$M$117=B359,"",IF(H359&lt;=0,"該当",""))</f>
        <v>#VALUE!</v>
      </c>
      <c r="J359" s="17" t="e">
        <f>IF(AND(A359&lt;=#REF!,#REF!&lt;'リスト（入院R9）'!B359),"該当","")</f>
        <v>#REF!</v>
      </c>
      <c r="K359" s="17" t="s">
        <v>747</v>
      </c>
    </row>
    <row r="360" spans="1:11">
      <c r="A360" s="17">
        <v>356.5</v>
      </c>
      <c r="B360" s="17">
        <v>357.5</v>
      </c>
      <c r="C360" s="17" t="s">
        <v>748</v>
      </c>
      <c r="D360" s="17">
        <v>357</v>
      </c>
      <c r="F360" s="161" t="e">
        <f>新様式97_看護職員処遇改善評価料・入院ベースアップ評価料!$M$117-A360</f>
        <v>#VALUE!</v>
      </c>
      <c r="G360" s="161" t="e">
        <f>新様式97_看護職員処遇改善評価料・入院ベースアップ評価料!$M$117-B360</f>
        <v>#VALUE!</v>
      </c>
      <c r="H360" s="17" t="e">
        <f t="shared" si="5"/>
        <v>#VALUE!</v>
      </c>
      <c r="I360" s="17" t="e">
        <f>IF(新様式97_看護職員処遇改善評価料・入院ベースアップ評価料!$M$117=B360,"",IF(H360&lt;=0,"該当",""))</f>
        <v>#VALUE!</v>
      </c>
      <c r="J360" s="17" t="e">
        <f>IF(AND(A360&lt;=#REF!,#REF!&lt;'リスト（入院R9）'!B360),"該当","")</f>
        <v>#REF!</v>
      </c>
      <c r="K360" s="17" t="s">
        <v>748</v>
      </c>
    </row>
    <row r="361" spans="1:11">
      <c r="A361" s="17">
        <v>357.5</v>
      </c>
      <c r="B361" s="17">
        <v>358.5</v>
      </c>
      <c r="C361" s="17" t="s">
        <v>749</v>
      </c>
      <c r="D361" s="17">
        <v>358</v>
      </c>
      <c r="F361" s="161" t="e">
        <f>新様式97_看護職員処遇改善評価料・入院ベースアップ評価料!$M$117-A361</f>
        <v>#VALUE!</v>
      </c>
      <c r="G361" s="161" t="e">
        <f>新様式97_看護職員処遇改善評価料・入院ベースアップ評価料!$M$117-B361</f>
        <v>#VALUE!</v>
      </c>
      <c r="H361" s="17" t="e">
        <f t="shared" si="5"/>
        <v>#VALUE!</v>
      </c>
      <c r="I361" s="17" t="e">
        <f>IF(新様式97_看護職員処遇改善評価料・入院ベースアップ評価料!$M$117=B361,"",IF(H361&lt;=0,"該当",""))</f>
        <v>#VALUE!</v>
      </c>
      <c r="J361" s="17" t="e">
        <f>IF(AND(A361&lt;=#REF!,#REF!&lt;'リスト（入院R9）'!B361),"該当","")</f>
        <v>#REF!</v>
      </c>
      <c r="K361" s="17" t="s">
        <v>749</v>
      </c>
    </row>
    <row r="362" spans="1:11">
      <c r="A362" s="17">
        <v>358.5</v>
      </c>
      <c r="B362" s="17">
        <v>359.5</v>
      </c>
      <c r="C362" s="17" t="s">
        <v>750</v>
      </c>
      <c r="D362" s="17">
        <v>359</v>
      </c>
      <c r="F362" s="161" t="e">
        <f>新様式97_看護職員処遇改善評価料・入院ベースアップ評価料!$M$117-A362</f>
        <v>#VALUE!</v>
      </c>
      <c r="G362" s="161" t="e">
        <f>新様式97_看護職員処遇改善評価料・入院ベースアップ評価料!$M$117-B362</f>
        <v>#VALUE!</v>
      </c>
      <c r="H362" s="17" t="e">
        <f t="shared" si="5"/>
        <v>#VALUE!</v>
      </c>
      <c r="I362" s="17" t="e">
        <f>IF(新様式97_看護職員処遇改善評価料・入院ベースアップ評価料!$M$117=B362,"",IF(H362&lt;=0,"該当",""))</f>
        <v>#VALUE!</v>
      </c>
      <c r="J362" s="17" t="e">
        <f>IF(AND(A362&lt;=#REF!,#REF!&lt;'リスト（入院R9）'!B362),"該当","")</f>
        <v>#REF!</v>
      </c>
      <c r="K362" s="17" t="s">
        <v>750</v>
      </c>
    </row>
    <row r="363" spans="1:11">
      <c r="A363" s="17">
        <v>359.5</v>
      </c>
      <c r="B363" s="17">
        <v>360.5</v>
      </c>
      <c r="C363" s="17" t="s">
        <v>751</v>
      </c>
      <c r="D363" s="17">
        <v>360</v>
      </c>
      <c r="F363" s="161" t="e">
        <f>新様式97_看護職員処遇改善評価料・入院ベースアップ評価料!$M$117-A363</f>
        <v>#VALUE!</v>
      </c>
      <c r="G363" s="161" t="e">
        <f>新様式97_看護職員処遇改善評価料・入院ベースアップ評価料!$M$117-B363</f>
        <v>#VALUE!</v>
      </c>
      <c r="H363" s="17" t="e">
        <f t="shared" si="5"/>
        <v>#VALUE!</v>
      </c>
      <c r="I363" s="17" t="e">
        <f>IF(新様式97_看護職員処遇改善評価料・入院ベースアップ評価料!$M$117=B363,"",IF(H363&lt;=0,"該当",""))</f>
        <v>#VALUE!</v>
      </c>
      <c r="J363" s="17" t="e">
        <f>IF(AND(A363&lt;=#REF!,#REF!&lt;'リスト（入院R9）'!B363),"該当","")</f>
        <v>#REF!</v>
      </c>
      <c r="K363" s="17" t="s">
        <v>751</v>
      </c>
    </row>
    <row r="364" spans="1:11">
      <c r="A364" s="17">
        <v>360.5</v>
      </c>
      <c r="B364" s="17">
        <v>361.5</v>
      </c>
      <c r="C364" s="17" t="s">
        <v>752</v>
      </c>
      <c r="D364" s="17">
        <v>361</v>
      </c>
      <c r="F364" s="161" t="e">
        <f>新様式97_看護職員処遇改善評価料・入院ベースアップ評価料!$M$117-A364</f>
        <v>#VALUE!</v>
      </c>
      <c r="G364" s="161" t="e">
        <f>新様式97_看護職員処遇改善評価料・入院ベースアップ評価料!$M$117-B364</f>
        <v>#VALUE!</v>
      </c>
      <c r="H364" s="17" t="e">
        <f t="shared" si="5"/>
        <v>#VALUE!</v>
      </c>
      <c r="I364" s="17" t="e">
        <f>IF(新様式97_看護職員処遇改善評価料・入院ベースアップ評価料!$M$117=B364,"",IF(H364&lt;=0,"該当",""))</f>
        <v>#VALUE!</v>
      </c>
      <c r="J364" s="17" t="e">
        <f>IF(AND(A364&lt;=#REF!,#REF!&lt;'リスト（入院R9）'!B364),"該当","")</f>
        <v>#REF!</v>
      </c>
      <c r="K364" s="17" t="s">
        <v>752</v>
      </c>
    </row>
    <row r="365" spans="1:11">
      <c r="A365" s="17">
        <v>361.5</v>
      </c>
      <c r="B365" s="17">
        <v>362.5</v>
      </c>
      <c r="C365" s="17" t="s">
        <v>753</v>
      </c>
      <c r="D365" s="17">
        <v>362</v>
      </c>
      <c r="F365" s="161" t="e">
        <f>新様式97_看護職員処遇改善評価料・入院ベースアップ評価料!$M$117-A365</f>
        <v>#VALUE!</v>
      </c>
      <c r="G365" s="161" t="e">
        <f>新様式97_看護職員処遇改善評価料・入院ベースアップ評価料!$M$117-B365</f>
        <v>#VALUE!</v>
      </c>
      <c r="H365" s="17" t="e">
        <f t="shared" si="5"/>
        <v>#VALUE!</v>
      </c>
      <c r="I365" s="17" t="e">
        <f>IF(新様式97_看護職員処遇改善評価料・入院ベースアップ評価料!$M$117=B365,"",IF(H365&lt;=0,"該当",""))</f>
        <v>#VALUE!</v>
      </c>
      <c r="J365" s="17" t="e">
        <f>IF(AND(A365&lt;=#REF!,#REF!&lt;'リスト（入院R9）'!B365),"該当","")</f>
        <v>#REF!</v>
      </c>
      <c r="K365" s="17" t="s">
        <v>753</v>
      </c>
    </row>
    <row r="366" spans="1:11">
      <c r="A366" s="17">
        <v>362.5</v>
      </c>
      <c r="B366" s="17">
        <v>363.5</v>
      </c>
      <c r="C366" s="17" t="s">
        <v>754</v>
      </c>
      <c r="D366" s="17">
        <v>363</v>
      </c>
      <c r="F366" s="161" t="e">
        <f>新様式97_看護職員処遇改善評価料・入院ベースアップ評価料!$M$117-A366</f>
        <v>#VALUE!</v>
      </c>
      <c r="G366" s="161" t="e">
        <f>新様式97_看護職員処遇改善評価料・入院ベースアップ評価料!$M$117-B366</f>
        <v>#VALUE!</v>
      </c>
      <c r="H366" s="17" t="e">
        <f t="shared" si="5"/>
        <v>#VALUE!</v>
      </c>
      <c r="I366" s="17" t="e">
        <f>IF(新様式97_看護職員処遇改善評価料・入院ベースアップ評価料!$M$117=B366,"",IF(H366&lt;=0,"該当",""))</f>
        <v>#VALUE!</v>
      </c>
      <c r="J366" s="17" t="e">
        <f>IF(AND(A366&lt;=#REF!,#REF!&lt;'リスト（入院R9）'!B366),"該当","")</f>
        <v>#REF!</v>
      </c>
      <c r="K366" s="17" t="s">
        <v>754</v>
      </c>
    </row>
    <row r="367" spans="1:11">
      <c r="A367" s="17">
        <v>363.5</v>
      </c>
      <c r="B367" s="17">
        <v>364.5</v>
      </c>
      <c r="C367" s="17" t="s">
        <v>755</v>
      </c>
      <c r="D367" s="17">
        <v>364</v>
      </c>
      <c r="F367" s="161" t="e">
        <f>新様式97_看護職員処遇改善評価料・入院ベースアップ評価料!$M$117-A367</f>
        <v>#VALUE!</v>
      </c>
      <c r="G367" s="161" t="e">
        <f>新様式97_看護職員処遇改善評価料・入院ベースアップ評価料!$M$117-B367</f>
        <v>#VALUE!</v>
      </c>
      <c r="H367" s="17" t="e">
        <f t="shared" si="5"/>
        <v>#VALUE!</v>
      </c>
      <c r="I367" s="17" t="e">
        <f>IF(新様式97_看護職員処遇改善評価料・入院ベースアップ評価料!$M$117=B367,"",IF(H367&lt;=0,"該当",""))</f>
        <v>#VALUE!</v>
      </c>
      <c r="J367" s="17" t="e">
        <f>IF(AND(A367&lt;=#REF!,#REF!&lt;'リスト（入院R9）'!B367),"該当","")</f>
        <v>#REF!</v>
      </c>
      <c r="K367" s="17" t="s">
        <v>755</v>
      </c>
    </row>
    <row r="368" spans="1:11">
      <c r="A368" s="17">
        <v>364.5</v>
      </c>
      <c r="B368" s="17">
        <v>365.5</v>
      </c>
      <c r="C368" s="17" t="s">
        <v>756</v>
      </c>
      <c r="D368" s="17">
        <v>365</v>
      </c>
      <c r="F368" s="161" t="e">
        <f>新様式97_看護職員処遇改善評価料・入院ベースアップ評価料!$M$117-A368</f>
        <v>#VALUE!</v>
      </c>
      <c r="G368" s="161" t="e">
        <f>新様式97_看護職員処遇改善評価料・入院ベースアップ評価料!$M$117-B368</f>
        <v>#VALUE!</v>
      </c>
      <c r="H368" s="17" t="e">
        <f t="shared" si="5"/>
        <v>#VALUE!</v>
      </c>
      <c r="I368" s="17" t="e">
        <f>IF(新様式97_看護職員処遇改善評価料・入院ベースアップ評価料!$M$117=B368,"",IF(H368&lt;=0,"該当",""))</f>
        <v>#VALUE!</v>
      </c>
      <c r="J368" s="17" t="e">
        <f>IF(AND(A368&lt;=#REF!,#REF!&lt;'リスト（入院R9）'!B368),"該当","")</f>
        <v>#REF!</v>
      </c>
      <c r="K368" s="17" t="s">
        <v>756</v>
      </c>
    </row>
    <row r="369" spans="1:11">
      <c r="A369" s="17">
        <v>365.5</v>
      </c>
      <c r="B369" s="17">
        <v>366.5</v>
      </c>
      <c r="C369" s="17" t="s">
        <v>757</v>
      </c>
      <c r="D369" s="17">
        <v>366</v>
      </c>
      <c r="F369" s="161" t="e">
        <f>新様式97_看護職員処遇改善評価料・入院ベースアップ評価料!$M$117-A369</f>
        <v>#VALUE!</v>
      </c>
      <c r="G369" s="161" t="e">
        <f>新様式97_看護職員処遇改善評価料・入院ベースアップ評価料!$M$117-B369</f>
        <v>#VALUE!</v>
      </c>
      <c r="H369" s="17" t="e">
        <f t="shared" si="5"/>
        <v>#VALUE!</v>
      </c>
      <c r="I369" s="17" t="e">
        <f>IF(新様式97_看護職員処遇改善評価料・入院ベースアップ評価料!$M$117=B369,"",IF(H369&lt;=0,"該当",""))</f>
        <v>#VALUE!</v>
      </c>
      <c r="J369" s="17" t="e">
        <f>IF(AND(A369&lt;=#REF!,#REF!&lt;'リスト（入院R9）'!B369),"該当","")</f>
        <v>#REF!</v>
      </c>
      <c r="K369" s="17" t="s">
        <v>757</v>
      </c>
    </row>
    <row r="370" spans="1:11">
      <c r="A370" s="17">
        <v>366.5</v>
      </c>
      <c r="B370" s="17">
        <v>367.5</v>
      </c>
      <c r="C370" s="17" t="s">
        <v>758</v>
      </c>
      <c r="D370" s="17">
        <v>367</v>
      </c>
      <c r="F370" s="161" t="e">
        <f>新様式97_看護職員処遇改善評価料・入院ベースアップ評価料!$M$117-A370</f>
        <v>#VALUE!</v>
      </c>
      <c r="G370" s="161" t="e">
        <f>新様式97_看護職員処遇改善評価料・入院ベースアップ評価料!$M$117-B370</f>
        <v>#VALUE!</v>
      </c>
      <c r="H370" s="17" t="e">
        <f t="shared" si="5"/>
        <v>#VALUE!</v>
      </c>
      <c r="I370" s="17" t="e">
        <f>IF(新様式97_看護職員処遇改善評価料・入院ベースアップ評価料!$M$117=B370,"",IF(H370&lt;=0,"該当",""))</f>
        <v>#VALUE!</v>
      </c>
      <c r="J370" s="17" t="e">
        <f>IF(AND(A370&lt;=#REF!,#REF!&lt;'リスト（入院R9）'!B370),"該当","")</f>
        <v>#REF!</v>
      </c>
      <c r="K370" s="17" t="s">
        <v>758</v>
      </c>
    </row>
    <row r="371" spans="1:11">
      <c r="A371" s="17">
        <v>367.5</v>
      </c>
      <c r="B371" s="17">
        <v>368.5</v>
      </c>
      <c r="C371" s="17" t="s">
        <v>759</v>
      </c>
      <c r="D371" s="17">
        <v>368</v>
      </c>
      <c r="F371" s="161" t="e">
        <f>新様式97_看護職員処遇改善評価料・入院ベースアップ評価料!$M$117-A371</f>
        <v>#VALUE!</v>
      </c>
      <c r="G371" s="161" t="e">
        <f>新様式97_看護職員処遇改善評価料・入院ベースアップ評価料!$M$117-B371</f>
        <v>#VALUE!</v>
      </c>
      <c r="H371" s="17" t="e">
        <f t="shared" si="5"/>
        <v>#VALUE!</v>
      </c>
      <c r="I371" s="17" t="e">
        <f>IF(新様式97_看護職員処遇改善評価料・入院ベースアップ評価料!$M$117=B371,"",IF(H371&lt;=0,"該当",""))</f>
        <v>#VALUE!</v>
      </c>
      <c r="J371" s="17" t="e">
        <f>IF(AND(A371&lt;=#REF!,#REF!&lt;'リスト（入院R9）'!B371),"該当","")</f>
        <v>#REF!</v>
      </c>
      <c r="K371" s="17" t="s">
        <v>759</v>
      </c>
    </row>
    <row r="372" spans="1:11">
      <c r="A372" s="17">
        <v>368.5</v>
      </c>
      <c r="B372" s="17">
        <v>369.5</v>
      </c>
      <c r="C372" s="17" t="s">
        <v>760</v>
      </c>
      <c r="D372" s="17">
        <v>369</v>
      </c>
      <c r="F372" s="161" t="e">
        <f>新様式97_看護職員処遇改善評価料・入院ベースアップ評価料!$M$117-A372</f>
        <v>#VALUE!</v>
      </c>
      <c r="G372" s="161" t="e">
        <f>新様式97_看護職員処遇改善評価料・入院ベースアップ評価料!$M$117-B372</f>
        <v>#VALUE!</v>
      </c>
      <c r="H372" s="17" t="e">
        <f t="shared" si="5"/>
        <v>#VALUE!</v>
      </c>
      <c r="I372" s="17" t="e">
        <f>IF(新様式97_看護職員処遇改善評価料・入院ベースアップ評価料!$M$117=B372,"",IF(H372&lt;=0,"該当",""))</f>
        <v>#VALUE!</v>
      </c>
      <c r="J372" s="17" t="e">
        <f>IF(AND(A372&lt;=#REF!,#REF!&lt;'リスト（入院R9）'!B372),"該当","")</f>
        <v>#REF!</v>
      </c>
      <c r="K372" s="17" t="s">
        <v>760</v>
      </c>
    </row>
    <row r="373" spans="1:11">
      <c r="A373" s="17">
        <v>369.5</v>
      </c>
      <c r="B373" s="17">
        <v>370.5</v>
      </c>
      <c r="C373" s="17" t="s">
        <v>761</v>
      </c>
      <c r="D373" s="17">
        <v>370</v>
      </c>
      <c r="F373" s="161" t="e">
        <f>新様式97_看護職員処遇改善評価料・入院ベースアップ評価料!$M$117-A373</f>
        <v>#VALUE!</v>
      </c>
      <c r="G373" s="161" t="e">
        <f>新様式97_看護職員処遇改善評価料・入院ベースアップ評価料!$M$117-B373</f>
        <v>#VALUE!</v>
      </c>
      <c r="H373" s="17" t="e">
        <f t="shared" si="5"/>
        <v>#VALUE!</v>
      </c>
      <c r="I373" s="17" t="e">
        <f>IF(新様式97_看護職員処遇改善評価料・入院ベースアップ評価料!$M$117=B373,"",IF(H373&lt;=0,"該当",""))</f>
        <v>#VALUE!</v>
      </c>
      <c r="J373" s="17" t="e">
        <f>IF(AND(A373&lt;=#REF!,#REF!&lt;'リスト（入院R9）'!B373),"該当","")</f>
        <v>#REF!</v>
      </c>
      <c r="K373" s="17" t="s">
        <v>761</v>
      </c>
    </row>
    <row r="374" spans="1:11">
      <c r="A374" s="17">
        <v>370.5</v>
      </c>
      <c r="B374" s="17">
        <v>371.5</v>
      </c>
      <c r="C374" s="17" t="s">
        <v>762</v>
      </c>
      <c r="D374" s="17">
        <v>371</v>
      </c>
      <c r="F374" s="161" t="e">
        <f>新様式97_看護職員処遇改善評価料・入院ベースアップ評価料!$M$117-A374</f>
        <v>#VALUE!</v>
      </c>
      <c r="G374" s="161" t="e">
        <f>新様式97_看護職員処遇改善評価料・入院ベースアップ評価料!$M$117-B374</f>
        <v>#VALUE!</v>
      </c>
      <c r="H374" s="17" t="e">
        <f t="shared" si="5"/>
        <v>#VALUE!</v>
      </c>
      <c r="I374" s="17" t="e">
        <f>IF(新様式97_看護職員処遇改善評価料・入院ベースアップ評価料!$M$117=B374,"",IF(H374&lt;=0,"該当",""))</f>
        <v>#VALUE!</v>
      </c>
      <c r="J374" s="17" t="e">
        <f>IF(AND(A374&lt;=#REF!,#REF!&lt;'リスト（入院R9）'!B374),"該当","")</f>
        <v>#REF!</v>
      </c>
      <c r="K374" s="17" t="s">
        <v>762</v>
      </c>
    </row>
    <row r="375" spans="1:11">
      <c r="A375" s="17">
        <v>371.5</v>
      </c>
      <c r="B375" s="17">
        <v>372.5</v>
      </c>
      <c r="C375" s="17" t="s">
        <v>763</v>
      </c>
      <c r="D375" s="17">
        <v>372</v>
      </c>
      <c r="F375" s="161" t="e">
        <f>新様式97_看護職員処遇改善評価料・入院ベースアップ評価料!$M$117-A375</f>
        <v>#VALUE!</v>
      </c>
      <c r="G375" s="161" t="e">
        <f>新様式97_看護職員処遇改善評価料・入院ベースアップ評価料!$M$117-B375</f>
        <v>#VALUE!</v>
      </c>
      <c r="H375" s="17" t="e">
        <f t="shared" si="5"/>
        <v>#VALUE!</v>
      </c>
      <c r="I375" s="17" t="e">
        <f>IF(新様式97_看護職員処遇改善評価料・入院ベースアップ評価料!$M$117=B375,"",IF(H375&lt;=0,"該当",""))</f>
        <v>#VALUE!</v>
      </c>
      <c r="J375" s="17" t="e">
        <f>IF(AND(A375&lt;=#REF!,#REF!&lt;'リスト（入院R9）'!B375),"該当","")</f>
        <v>#REF!</v>
      </c>
      <c r="K375" s="17" t="s">
        <v>763</v>
      </c>
    </row>
    <row r="376" spans="1:11">
      <c r="A376" s="17">
        <v>372.5</v>
      </c>
      <c r="B376" s="17">
        <v>373.5</v>
      </c>
      <c r="C376" s="17" t="s">
        <v>764</v>
      </c>
      <c r="D376" s="17">
        <v>373</v>
      </c>
      <c r="F376" s="161" t="e">
        <f>新様式97_看護職員処遇改善評価料・入院ベースアップ評価料!$M$117-A376</f>
        <v>#VALUE!</v>
      </c>
      <c r="G376" s="161" t="e">
        <f>新様式97_看護職員処遇改善評価料・入院ベースアップ評価料!$M$117-B376</f>
        <v>#VALUE!</v>
      </c>
      <c r="H376" s="17" t="e">
        <f t="shared" si="5"/>
        <v>#VALUE!</v>
      </c>
      <c r="I376" s="17" t="e">
        <f>IF(新様式97_看護職員処遇改善評価料・入院ベースアップ評価料!$M$117=B376,"",IF(H376&lt;=0,"該当",""))</f>
        <v>#VALUE!</v>
      </c>
      <c r="J376" s="17" t="e">
        <f>IF(AND(A376&lt;=#REF!,#REF!&lt;'リスト（入院R9）'!B376),"該当","")</f>
        <v>#REF!</v>
      </c>
      <c r="K376" s="17" t="s">
        <v>764</v>
      </c>
    </row>
    <row r="377" spans="1:11">
      <c r="A377" s="17">
        <v>373.5</v>
      </c>
      <c r="B377" s="17">
        <v>374.5</v>
      </c>
      <c r="C377" s="17" t="s">
        <v>765</v>
      </c>
      <c r="D377" s="17">
        <v>374</v>
      </c>
      <c r="F377" s="161" t="e">
        <f>新様式97_看護職員処遇改善評価料・入院ベースアップ評価料!$M$117-A377</f>
        <v>#VALUE!</v>
      </c>
      <c r="G377" s="161" t="e">
        <f>新様式97_看護職員処遇改善評価料・入院ベースアップ評価料!$M$117-B377</f>
        <v>#VALUE!</v>
      </c>
      <c r="H377" s="17" t="e">
        <f t="shared" si="5"/>
        <v>#VALUE!</v>
      </c>
      <c r="I377" s="17" t="e">
        <f>IF(新様式97_看護職員処遇改善評価料・入院ベースアップ評価料!$M$117=B377,"",IF(H377&lt;=0,"該当",""))</f>
        <v>#VALUE!</v>
      </c>
      <c r="J377" s="17" t="e">
        <f>IF(AND(A377&lt;=#REF!,#REF!&lt;'リスト（入院R9）'!B377),"該当","")</f>
        <v>#REF!</v>
      </c>
      <c r="K377" s="17" t="s">
        <v>765</v>
      </c>
    </row>
    <row r="378" spans="1:11">
      <c r="A378" s="17">
        <v>374.5</v>
      </c>
      <c r="B378" s="17">
        <v>375.5</v>
      </c>
      <c r="C378" s="17" t="s">
        <v>766</v>
      </c>
      <c r="D378" s="17">
        <v>375</v>
      </c>
      <c r="F378" s="161" t="e">
        <f>新様式97_看護職員処遇改善評価料・入院ベースアップ評価料!$M$117-A378</f>
        <v>#VALUE!</v>
      </c>
      <c r="G378" s="161" t="e">
        <f>新様式97_看護職員処遇改善評価料・入院ベースアップ評価料!$M$117-B378</f>
        <v>#VALUE!</v>
      </c>
      <c r="H378" s="17" t="e">
        <f t="shared" si="5"/>
        <v>#VALUE!</v>
      </c>
      <c r="I378" s="17" t="e">
        <f>IF(新様式97_看護職員処遇改善評価料・入院ベースアップ評価料!$M$117=B378,"",IF(H378&lt;=0,"該当",""))</f>
        <v>#VALUE!</v>
      </c>
      <c r="J378" s="17" t="e">
        <f>IF(AND(A378&lt;=#REF!,#REF!&lt;'リスト（入院R9）'!B378),"該当","")</f>
        <v>#REF!</v>
      </c>
      <c r="K378" s="17" t="s">
        <v>766</v>
      </c>
    </row>
    <row r="379" spans="1:11">
      <c r="A379" s="17">
        <v>375.5</v>
      </c>
      <c r="B379" s="17">
        <v>376.5</v>
      </c>
      <c r="C379" s="17" t="s">
        <v>767</v>
      </c>
      <c r="D379" s="17">
        <v>376</v>
      </c>
      <c r="F379" s="161" t="e">
        <f>新様式97_看護職員処遇改善評価料・入院ベースアップ評価料!$M$117-A379</f>
        <v>#VALUE!</v>
      </c>
      <c r="G379" s="161" t="e">
        <f>新様式97_看護職員処遇改善評価料・入院ベースアップ評価料!$M$117-B379</f>
        <v>#VALUE!</v>
      </c>
      <c r="H379" s="17" t="e">
        <f t="shared" si="5"/>
        <v>#VALUE!</v>
      </c>
      <c r="I379" s="17" t="e">
        <f>IF(新様式97_看護職員処遇改善評価料・入院ベースアップ評価料!$M$117=B379,"",IF(H379&lt;=0,"該当",""))</f>
        <v>#VALUE!</v>
      </c>
      <c r="J379" s="17" t="e">
        <f>IF(AND(A379&lt;=#REF!,#REF!&lt;'リスト（入院R9）'!B379),"該当","")</f>
        <v>#REF!</v>
      </c>
      <c r="K379" s="17" t="s">
        <v>767</v>
      </c>
    </row>
    <row r="380" spans="1:11">
      <c r="A380" s="17">
        <v>376.5</v>
      </c>
      <c r="B380" s="17">
        <v>377.5</v>
      </c>
      <c r="C380" s="17" t="s">
        <v>768</v>
      </c>
      <c r="D380" s="17">
        <v>377</v>
      </c>
      <c r="F380" s="161" t="e">
        <f>新様式97_看護職員処遇改善評価料・入院ベースアップ評価料!$M$117-A380</f>
        <v>#VALUE!</v>
      </c>
      <c r="G380" s="161" t="e">
        <f>新様式97_看護職員処遇改善評価料・入院ベースアップ評価料!$M$117-B380</f>
        <v>#VALUE!</v>
      </c>
      <c r="H380" s="17" t="e">
        <f t="shared" si="5"/>
        <v>#VALUE!</v>
      </c>
      <c r="I380" s="17" t="e">
        <f>IF(新様式97_看護職員処遇改善評価料・入院ベースアップ評価料!$M$117=B380,"",IF(H380&lt;=0,"該当",""))</f>
        <v>#VALUE!</v>
      </c>
      <c r="J380" s="17" t="e">
        <f>IF(AND(A380&lt;=#REF!,#REF!&lt;'リスト（入院R9）'!B380),"該当","")</f>
        <v>#REF!</v>
      </c>
      <c r="K380" s="17" t="s">
        <v>768</v>
      </c>
    </row>
    <row r="381" spans="1:11">
      <c r="A381" s="17">
        <v>377.5</v>
      </c>
      <c r="B381" s="17">
        <v>378.5</v>
      </c>
      <c r="C381" s="17" t="s">
        <v>769</v>
      </c>
      <c r="D381" s="17">
        <v>378</v>
      </c>
      <c r="F381" s="161" t="e">
        <f>新様式97_看護職員処遇改善評価料・入院ベースアップ評価料!$M$117-A381</f>
        <v>#VALUE!</v>
      </c>
      <c r="G381" s="161" t="e">
        <f>新様式97_看護職員処遇改善評価料・入院ベースアップ評価料!$M$117-B381</f>
        <v>#VALUE!</v>
      </c>
      <c r="H381" s="17" t="e">
        <f t="shared" si="5"/>
        <v>#VALUE!</v>
      </c>
      <c r="I381" s="17" t="e">
        <f>IF(新様式97_看護職員処遇改善評価料・入院ベースアップ評価料!$M$117=B381,"",IF(H381&lt;=0,"該当",""))</f>
        <v>#VALUE!</v>
      </c>
      <c r="J381" s="17" t="e">
        <f>IF(AND(A381&lt;=#REF!,#REF!&lt;'リスト（入院R9）'!B381),"該当","")</f>
        <v>#REF!</v>
      </c>
      <c r="K381" s="17" t="s">
        <v>769</v>
      </c>
    </row>
    <row r="382" spans="1:11">
      <c r="A382" s="17">
        <v>378.5</v>
      </c>
      <c r="B382" s="17">
        <v>379.5</v>
      </c>
      <c r="C382" s="17" t="s">
        <v>770</v>
      </c>
      <c r="D382" s="17">
        <v>379</v>
      </c>
      <c r="F382" s="161" t="e">
        <f>新様式97_看護職員処遇改善評価料・入院ベースアップ評価料!$M$117-A382</f>
        <v>#VALUE!</v>
      </c>
      <c r="G382" s="161" t="e">
        <f>新様式97_看護職員処遇改善評価料・入院ベースアップ評価料!$M$117-B382</f>
        <v>#VALUE!</v>
      </c>
      <c r="H382" s="17" t="e">
        <f t="shared" si="5"/>
        <v>#VALUE!</v>
      </c>
      <c r="I382" s="17" t="e">
        <f>IF(新様式97_看護職員処遇改善評価料・入院ベースアップ評価料!$M$117=B382,"",IF(H382&lt;=0,"該当",""))</f>
        <v>#VALUE!</v>
      </c>
      <c r="J382" s="17" t="e">
        <f>IF(AND(A382&lt;=#REF!,#REF!&lt;'リスト（入院R9）'!B382),"該当","")</f>
        <v>#REF!</v>
      </c>
      <c r="K382" s="17" t="s">
        <v>770</v>
      </c>
    </row>
    <row r="383" spans="1:11">
      <c r="A383" s="17">
        <v>379.5</v>
      </c>
      <c r="B383" s="17">
        <v>380.5</v>
      </c>
      <c r="C383" s="17" t="s">
        <v>771</v>
      </c>
      <c r="D383" s="17">
        <v>380</v>
      </c>
      <c r="F383" s="161" t="e">
        <f>新様式97_看護職員処遇改善評価料・入院ベースアップ評価料!$M$117-A383</f>
        <v>#VALUE!</v>
      </c>
      <c r="G383" s="161" t="e">
        <f>新様式97_看護職員処遇改善評価料・入院ベースアップ評価料!$M$117-B383</f>
        <v>#VALUE!</v>
      </c>
      <c r="H383" s="17" t="e">
        <f t="shared" si="5"/>
        <v>#VALUE!</v>
      </c>
      <c r="I383" s="17" t="e">
        <f>IF(新様式97_看護職員処遇改善評価料・入院ベースアップ評価料!$M$117=B383,"",IF(H383&lt;=0,"該当",""))</f>
        <v>#VALUE!</v>
      </c>
      <c r="J383" s="17" t="e">
        <f>IF(AND(A383&lt;=#REF!,#REF!&lt;'リスト（入院R9）'!B383),"該当","")</f>
        <v>#REF!</v>
      </c>
      <c r="K383" s="17" t="s">
        <v>771</v>
      </c>
    </row>
    <row r="384" spans="1:11">
      <c r="A384" s="17">
        <v>380.5</v>
      </c>
      <c r="B384" s="17">
        <v>381.5</v>
      </c>
      <c r="C384" s="17" t="s">
        <v>772</v>
      </c>
      <c r="D384" s="17">
        <v>381</v>
      </c>
      <c r="F384" s="161" t="e">
        <f>新様式97_看護職員処遇改善評価料・入院ベースアップ評価料!$M$117-A384</f>
        <v>#VALUE!</v>
      </c>
      <c r="G384" s="161" t="e">
        <f>新様式97_看護職員処遇改善評価料・入院ベースアップ評価料!$M$117-B384</f>
        <v>#VALUE!</v>
      </c>
      <c r="H384" s="17" t="e">
        <f t="shared" si="5"/>
        <v>#VALUE!</v>
      </c>
      <c r="I384" s="17" t="e">
        <f>IF(新様式97_看護職員処遇改善評価料・入院ベースアップ評価料!$M$117=B384,"",IF(H384&lt;=0,"該当",""))</f>
        <v>#VALUE!</v>
      </c>
      <c r="J384" s="17" t="e">
        <f>IF(AND(A384&lt;=#REF!,#REF!&lt;'リスト（入院R9）'!B384),"該当","")</f>
        <v>#REF!</v>
      </c>
      <c r="K384" s="17" t="s">
        <v>772</v>
      </c>
    </row>
    <row r="385" spans="1:11">
      <c r="A385" s="17">
        <v>381.5</v>
      </c>
      <c r="B385" s="17">
        <v>382.5</v>
      </c>
      <c r="C385" s="17" t="s">
        <v>773</v>
      </c>
      <c r="D385" s="17">
        <v>382</v>
      </c>
      <c r="F385" s="161" t="e">
        <f>新様式97_看護職員処遇改善評価料・入院ベースアップ評価料!$M$117-A385</f>
        <v>#VALUE!</v>
      </c>
      <c r="G385" s="161" t="e">
        <f>新様式97_看護職員処遇改善評価料・入院ベースアップ評価料!$M$117-B385</f>
        <v>#VALUE!</v>
      </c>
      <c r="H385" s="17" t="e">
        <f t="shared" si="5"/>
        <v>#VALUE!</v>
      </c>
      <c r="I385" s="17" t="e">
        <f>IF(新様式97_看護職員処遇改善評価料・入院ベースアップ評価料!$M$117=B385,"",IF(H385&lt;=0,"該当",""))</f>
        <v>#VALUE!</v>
      </c>
      <c r="J385" s="17" t="e">
        <f>IF(AND(A385&lt;=#REF!,#REF!&lt;'リスト（入院R9）'!B385),"該当","")</f>
        <v>#REF!</v>
      </c>
      <c r="K385" s="17" t="s">
        <v>773</v>
      </c>
    </row>
    <row r="386" spans="1:11">
      <c r="A386" s="17">
        <v>382.5</v>
      </c>
      <c r="B386" s="17">
        <v>383.5</v>
      </c>
      <c r="C386" s="17" t="s">
        <v>774</v>
      </c>
      <c r="D386" s="17">
        <v>383</v>
      </c>
      <c r="F386" s="161" t="e">
        <f>新様式97_看護職員処遇改善評価料・入院ベースアップ評価料!$M$117-A386</f>
        <v>#VALUE!</v>
      </c>
      <c r="G386" s="161" t="e">
        <f>新様式97_看護職員処遇改善評価料・入院ベースアップ評価料!$M$117-B386</f>
        <v>#VALUE!</v>
      </c>
      <c r="H386" s="17" t="e">
        <f t="shared" si="5"/>
        <v>#VALUE!</v>
      </c>
      <c r="I386" s="17" t="e">
        <f>IF(新様式97_看護職員処遇改善評価料・入院ベースアップ評価料!$M$117=B386,"",IF(H386&lt;=0,"該当",""))</f>
        <v>#VALUE!</v>
      </c>
      <c r="J386" s="17" t="e">
        <f>IF(AND(A386&lt;=#REF!,#REF!&lt;'リスト（入院R9）'!B386),"該当","")</f>
        <v>#REF!</v>
      </c>
      <c r="K386" s="17" t="s">
        <v>774</v>
      </c>
    </row>
    <row r="387" spans="1:11">
      <c r="A387" s="17">
        <v>383.5</v>
      </c>
      <c r="B387" s="17">
        <v>384.5</v>
      </c>
      <c r="C387" s="17" t="s">
        <v>775</v>
      </c>
      <c r="D387" s="17">
        <v>384</v>
      </c>
      <c r="F387" s="161" t="e">
        <f>新様式97_看護職員処遇改善評価料・入院ベースアップ評価料!$M$117-A387</f>
        <v>#VALUE!</v>
      </c>
      <c r="G387" s="161" t="e">
        <f>新様式97_看護職員処遇改善評価料・入院ベースアップ評価料!$M$117-B387</f>
        <v>#VALUE!</v>
      </c>
      <c r="H387" s="17" t="e">
        <f t="shared" si="5"/>
        <v>#VALUE!</v>
      </c>
      <c r="I387" s="17" t="e">
        <f>IF(新様式97_看護職員処遇改善評価料・入院ベースアップ評価料!$M$117=B387,"",IF(H387&lt;=0,"該当",""))</f>
        <v>#VALUE!</v>
      </c>
      <c r="J387" s="17" t="e">
        <f>IF(AND(A387&lt;=#REF!,#REF!&lt;'リスト（入院R9）'!B387),"該当","")</f>
        <v>#REF!</v>
      </c>
      <c r="K387" s="17" t="s">
        <v>775</v>
      </c>
    </row>
    <row r="388" spans="1:11">
      <c r="A388" s="17">
        <v>384.5</v>
      </c>
      <c r="B388" s="17">
        <v>385.5</v>
      </c>
      <c r="C388" s="17" t="s">
        <v>776</v>
      </c>
      <c r="D388" s="17">
        <v>385</v>
      </c>
      <c r="F388" s="161" t="e">
        <f>新様式97_看護職員処遇改善評価料・入院ベースアップ評価料!$M$117-A388</f>
        <v>#VALUE!</v>
      </c>
      <c r="G388" s="161" t="e">
        <f>新様式97_看護職員処遇改善評価料・入院ベースアップ評価料!$M$117-B388</f>
        <v>#VALUE!</v>
      </c>
      <c r="H388" s="17" t="e">
        <f t="shared" si="5"/>
        <v>#VALUE!</v>
      </c>
      <c r="I388" s="17" t="e">
        <f>IF(新様式97_看護職員処遇改善評価料・入院ベースアップ評価料!$M$117=B388,"",IF(H388&lt;=0,"該当",""))</f>
        <v>#VALUE!</v>
      </c>
      <c r="J388" s="17" t="e">
        <f>IF(AND(A388&lt;=#REF!,#REF!&lt;'リスト（入院R9）'!B388),"該当","")</f>
        <v>#REF!</v>
      </c>
      <c r="K388" s="17" t="s">
        <v>776</v>
      </c>
    </row>
    <row r="389" spans="1:11">
      <c r="A389" s="17">
        <v>385.5</v>
      </c>
      <c r="B389" s="17">
        <v>386.5</v>
      </c>
      <c r="C389" s="17" t="s">
        <v>777</v>
      </c>
      <c r="D389" s="17">
        <v>386</v>
      </c>
      <c r="F389" s="161" t="e">
        <f>新様式97_看護職員処遇改善評価料・入院ベースアップ評価料!$M$117-A389</f>
        <v>#VALUE!</v>
      </c>
      <c r="G389" s="161" t="e">
        <f>新様式97_看護職員処遇改善評価料・入院ベースアップ評価料!$M$117-B389</f>
        <v>#VALUE!</v>
      </c>
      <c r="H389" s="17" t="e">
        <f t="shared" ref="H389:H452" si="6">F389*G389</f>
        <v>#VALUE!</v>
      </c>
      <c r="I389" s="17" t="e">
        <f>IF(新様式97_看護職員処遇改善評価料・入院ベースアップ評価料!$M$117=B389,"",IF(H389&lt;=0,"該当",""))</f>
        <v>#VALUE!</v>
      </c>
      <c r="J389" s="17" t="e">
        <f>IF(AND(A389&lt;=#REF!,#REF!&lt;'リスト（入院R9）'!B389),"該当","")</f>
        <v>#REF!</v>
      </c>
      <c r="K389" s="17" t="s">
        <v>777</v>
      </c>
    </row>
    <row r="390" spans="1:11">
      <c r="A390" s="17">
        <v>386.5</v>
      </c>
      <c r="B390" s="17">
        <v>387.5</v>
      </c>
      <c r="C390" s="17" t="s">
        <v>778</v>
      </c>
      <c r="D390" s="17">
        <v>387</v>
      </c>
      <c r="F390" s="161" t="e">
        <f>新様式97_看護職員処遇改善評価料・入院ベースアップ評価料!$M$117-A390</f>
        <v>#VALUE!</v>
      </c>
      <c r="G390" s="161" t="e">
        <f>新様式97_看護職員処遇改善評価料・入院ベースアップ評価料!$M$117-B390</f>
        <v>#VALUE!</v>
      </c>
      <c r="H390" s="17" t="e">
        <f t="shared" si="6"/>
        <v>#VALUE!</v>
      </c>
      <c r="I390" s="17" t="e">
        <f>IF(新様式97_看護職員処遇改善評価料・入院ベースアップ評価料!$M$117=B390,"",IF(H390&lt;=0,"該当",""))</f>
        <v>#VALUE!</v>
      </c>
      <c r="J390" s="17" t="e">
        <f>IF(AND(A390&lt;=#REF!,#REF!&lt;'リスト（入院R9）'!B390),"該当","")</f>
        <v>#REF!</v>
      </c>
      <c r="K390" s="17" t="s">
        <v>778</v>
      </c>
    </row>
    <row r="391" spans="1:11">
      <c r="A391" s="17">
        <v>387.5</v>
      </c>
      <c r="B391" s="17">
        <v>388.5</v>
      </c>
      <c r="C391" s="17" t="s">
        <v>779</v>
      </c>
      <c r="D391" s="17">
        <v>388</v>
      </c>
      <c r="F391" s="161" t="e">
        <f>新様式97_看護職員処遇改善評価料・入院ベースアップ評価料!$M$117-A391</f>
        <v>#VALUE!</v>
      </c>
      <c r="G391" s="161" t="e">
        <f>新様式97_看護職員処遇改善評価料・入院ベースアップ評価料!$M$117-B391</f>
        <v>#VALUE!</v>
      </c>
      <c r="H391" s="17" t="e">
        <f t="shared" si="6"/>
        <v>#VALUE!</v>
      </c>
      <c r="I391" s="17" t="e">
        <f>IF(新様式97_看護職員処遇改善評価料・入院ベースアップ評価料!$M$117=B391,"",IF(H391&lt;=0,"該当",""))</f>
        <v>#VALUE!</v>
      </c>
      <c r="J391" s="17" t="e">
        <f>IF(AND(A391&lt;=#REF!,#REF!&lt;'リスト（入院R9）'!B391),"該当","")</f>
        <v>#REF!</v>
      </c>
      <c r="K391" s="17" t="s">
        <v>779</v>
      </c>
    </row>
    <row r="392" spans="1:11">
      <c r="A392" s="17">
        <v>388.5</v>
      </c>
      <c r="B392" s="17">
        <v>389.5</v>
      </c>
      <c r="C392" s="17" t="s">
        <v>780</v>
      </c>
      <c r="D392" s="17">
        <v>389</v>
      </c>
      <c r="F392" s="161" t="e">
        <f>新様式97_看護職員処遇改善評価料・入院ベースアップ評価料!$M$117-A392</f>
        <v>#VALUE!</v>
      </c>
      <c r="G392" s="161" t="e">
        <f>新様式97_看護職員処遇改善評価料・入院ベースアップ評価料!$M$117-B392</f>
        <v>#VALUE!</v>
      </c>
      <c r="H392" s="17" t="e">
        <f t="shared" si="6"/>
        <v>#VALUE!</v>
      </c>
      <c r="I392" s="17" t="e">
        <f>IF(新様式97_看護職員処遇改善評価料・入院ベースアップ評価料!$M$117=B392,"",IF(H392&lt;=0,"該当",""))</f>
        <v>#VALUE!</v>
      </c>
      <c r="J392" s="17" t="e">
        <f>IF(AND(A392&lt;=#REF!,#REF!&lt;'リスト（入院R9）'!B392),"該当","")</f>
        <v>#REF!</v>
      </c>
      <c r="K392" s="17" t="s">
        <v>780</v>
      </c>
    </row>
    <row r="393" spans="1:11">
      <c r="A393" s="17">
        <v>389.5</v>
      </c>
      <c r="B393" s="17">
        <v>390.5</v>
      </c>
      <c r="C393" s="17" t="s">
        <v>781</v>
      </c>
      <c r="D393" s="17">
        <v>390</v>
      </c>
      <c r="F393" s="161" t="e">
        <f>新様式97_看護職員処遇改善評価料・入院ベースアップ評価料!$M$117-A393</f>
        <v>#VALUE!</v>
      </c>
      <c r="G393" s="161" t="e">
        <f>新様式97_看護職員処遇改善評価料・入院ベースアップ評価料!$M$117-B393</f>
        <v>#VALUE!</v>
      </c>
      <c r="H393" s="17" t="e">
        <f t="shared" si="6"/>
        <v>#VALUE!</v>
      </c>
      <c r="I393" s="17" t="e">
        <f>IF(新様式97_看護職員処遇改善評価料・入院ベースアップ評価料!$M$117=B393,"",IF(H393&lt;=0,"該当",""))</f>
        <v>#VALUE!</v>
      </c>
      <c r="J393" s="17" t="e">
        <f>IF(AND(A393&lt;=#REF!,#REF!&lt;'リスト（入院R9）'!B393),"該当","")</f>
        <v>#REF!</v>
      </c>
      <c r="K393" s="17" t="s">
        <v>781</v>
      </c>
    </row>
    <row r="394" spans="1:11">
      <c r="A394" s="17">
        <v>390.5</v>
      </c>
      <c r="B394" s="17">
        <v>391.5</v>
      </c>
      <c r="C394" s="17" t="s">
        <v>782</v>
      </c>
      <c r="D394" s="17">
        <v>391</v>
      </c>
      <c r="F394" s="161" t="e">
        <f>新様式97_看護職員処遇改善評価料・入院ベースアップ評価料!$M$117-A394</f>
        <v>#VALUE!</v>
      </c>
      <c r="G394" s="161" t="e">
        <f>新様式97_看護職員処遇改善評価料・入院ベースアップ評価料!$M$117-B394</f>
        <v>#VALUE!</v>
      </c>
      <c r="H394" s="17" t="e">
        <f t="shared" si="6"/>
        <v>#VALUE!</v>
      </c>
      <c r="I394" s="17" t="e">
        <f>IF(新様式97_看護職員処遇改善評価料・入院ベースアップ評価料!$M$117=B394,"",IF(H394&lt;=0,"該当",""))</f>
        <v>#VALUE!</v>
      </c>
      <c r="J394" s="17" t="e">
        <f>IF(AND(A394&lt;=#REF!,#REF!&lt;'リスト（入院R9）'!B394),"該当","")</f>
        <v>#REF!</v>
      </c>
      <c r="K394" s="17" t="s">
        <v>782</v>
      </c>
    </row>
    <row r="395" spans="1:11">
      <c r="A395" s="17">
        <v>391.5</v>
      </c>
      <c r="B395" s="17">
        <v>392.5</v>
      </c>
      <c r="C395" s="17" t="s">
        <v>783</v>
      </c>
      <c r="D395" s="17">
        <v>392</v>
      </c>
      <c r="F395" s="161" t="e">
        <f>新様式97_看護職員処遇改善評価料・入院ベースアップ評価料!$M$117-A395</f>
        <v>#VALUE!</v>
      </c>
      <c r="G395" s="161" t="e">
        <f>新様式97_看護職員処遇改善評価料・入院ベースアップ評価料!$M$117-B395</f>
        <v>#VALUE!</v>
      </c>
      <c r="H395" s="17" t="e">
        <f t="shared" si="6"/>
        <v>#VALUE!</v>
      </c>
      <c r="I395" s="17" t="e">
        <f>IF(新様式97_看護職員処遇改善評価料・入院ベースアップ評価料!$M$117=B395,"",IF(H395&lt;=0,"該当",""))</f>
        <v>#VALUE!</v>
      </c>
      <c r="J395" s="17" t="e">
        <f>IF(AND(A395&lt;=#REF!,#REF!&lt;'リスト（入院R9）'!B395),"該当","")</f>
        <v>#REF!</v>
      </c>
      <c r="K395" s="17" t="s">
        <v>783</v>
      </c>
    </row>
    <row r="396" spans="1:11">
      <c r="A396" s="17">
        <v>392.5</v>
      </c>
      <c r="B396" s="17">
        <v>393.5</v>
      </c>
      <c r="C396" s="17" t="s">
        <v>784</v>
      </c>
      <c r="D396" s="17">
        <v>393</v>
      </c>
      <c r="F396" s="161" t="e">
        <f>新様式97_看護職員処遇改善評価料・入院ベースアップ評価料!$M$117-A396</f>
        <v>#VALUE!</v>
      </c>
      <c r="G396" s="161" t="e">
        <f>新様式97_看護職員処遇改善評価料・入院ベースアップ評価料!$M$117-B396</f>
        <v>#VALUE!</v>
      </c>
      <c r="H396" s="17" t="e">
        <f t="shared" si="6"/>
        <v>#VALUE!</v>
      </c>
      <c r="I396" s="17" t="e">
        <f>IF(新様式97_看護職員処遇改善評価料・入院ベースアップ評価料!$M$117=B396,"",IF(H396&lt;=0,"該当",""))</f>
        <v>#VALUE!</v>
      </c>
      <c r="J396" s="17" t="e">
        <f>IF(AND(A396&lt;=#REF!,#REF!&lt;'リスト（入院R9）'!B396),"該当","")</f>
        <v>#REF!</v>
      </c>
      <c r="K396" s="17" t="s">
        <v>784</v>
      </c>
    </row>
    <row r="397" spans="1:11">
      <c r="A397" s="17">
        <v>393.5</v>
      </c>
      <c r="B397" s="17">
        <v>394.5</v>
      </c>
      <c r="C397" s="17" t="s">
        <v>785</v>
      </c>
      <c r="D397" s="17">
        <v>394</v>
      </c>
      <c r="F397" s="161" t="e">
        <f>新様式97_看護職員処遇改善評価料・入院ベースアップ評価料!$M$117-A397</f>
        <v>#VALUE!</v>
      </c>
      <c r="G397" s="161" t="e">
        <f>新様式97_看護職員処遇改善評価料・入院ベースアップ評価料!$M$117-B397</f>
        <v>#VALUE!</v>
      </c>
      <c r="H397" s="17" t="e">
        <f t="shared" si="6"/>
        <v>#VALUE!</v>
      </c>
      <c r="I397" s="17" t="e">
        <f>IF(新様式97_看護職員処遇改善評価料・入院ベースアップ評価料!$M$117=B397,"",IF(H397&lt;=0,"該当",""))</f>
        <v>#VALUE!</v>
      </c>
      <c r="J397" s="17" t="e">
        <f>IF(AND(A397&lt;=#REF!,#REF!&lt;'リスト（入院R9）'!B397),"該当","")</f>
        <v>#REF!</v>
      </c>
      <c r="K397" s="17" t="s">
        <v>785</v>
      </c>
    </row>
    <row r="398" spans="1:11">
      <c r="A398" s="17">
        <v>394.5</v>
      </c>
      <c r="B398" s="17">
        <v>395.5</v>
      </c>
      <c r="C398" s="17" t="s">
        <v>786</v>
      </c>
      <c r="D398" s="17">
        <v>395</v>
      </c>
      <c r="F398" s="161" t="e">
        <f>新様式97_看護職員処遇改善評価料・入院ベースアップ評価料!$M$117-A398</f>
        <v>#VALUE!</v>
      </c>
      <c r="G398" s="161" t="e">
        <f>新様式97_看護職員処遇改善評価料・入院ベースアップ評価料!$M$117-B398</f>
        <v>#VALUE!</v>
      </c>
      <c r="H398" s="17" t="e">
        <f t="shared" si="6"/>
        <v>#VALUE!</v>
      </c>
      <c r="I398" s="17" t="e">
        <f>IF(新様式97_看護職員処遇改善評価料・入院ベースアップ評価料!$M$117=B398,"",IF(H398&lt;=0,"該当",""))</f>
        <v>#VALUE!</v>
      </c>
      <c r="J398" s="17" t="e">
        <f>IF(AND(A398&lt;=#REF!,#REF!&lt;'リスト（入院R9）'!B398),"該当","")</f>
        <v>#REF!</v>
      </c>
      <c r="K398" s="17" t="s">
        <v>786</v>
      </c>
    </row>
    <row r="399" spans="1:11">
      <c r="A399" s="17">
        <v>395.5</v>
      </c>
      <c r="B399" s="17">
        <v>396.5</v>
      </c>
      <c r="C399" s="17" t="s">
        <v>787</v>
      </c>
      <c r="D399" s="17">
        <v>396</v>
      </c>
      <c r="F399" s="161" t="e">
        <f>新様式97_看護職員処遇改善評価料・入院ベースアップ評価料!$M$117-A399</f>
        <v>#VALUE!</v>
      </c>
      <c r="G399" s="161" t="e">
        <f>新様式97_看護職員処遇改善評価料・入院ベースアップ評価料!$M$117-B399</f>
        <v>#VALUE!</v>
      </c>
      <c r="H399" s="17" t="e">
        <f t="shared" si="6"/>
        <v>#VALUE!</v>
      </c>
      <c r="I399" s="17" t="e">
        <f>IF(新様式97_看護職員処遇改善評価料・入院ベースアップ評価料!$M$117=B399,"",IF(H399&lt;=0,"該当",""))</f>
        <v>#VALUE!</v>
      </c>
      <c r="J399" s="17" t="e">
        <f>IF(AND(A399&lt;=#REF!,#REF!&lt;'リスト（入院R9）'!B399),"該当","")</f>
        <v>#REF!</v>
      </c>
      <c r="K399" s="17" t="s">
        <v>787</v>
      </c>
    </row>
    <row r="400" spans="1:11">
      <c r="A400" s="17">
        <v>396.5</v>
      </c>
      <c r="B400" s="17">
        <v>397.5</v>
      </c>
      <c r="C400" s="17" t="s">
        <v>788</v>
      </c>
      <c r="D400" s="17">
        <v>397</v>
      </c>
      <c r="F400" s="161" t="e">
        <f>新様式97_看護職員処遇改善評価料・入院ベースアップ評価料!$M$117-A400</f>
        <v>#VALUE!</v>
      </c>
      <c r="G400" s="161" t="e">
        <f>新様式97_看護職員処遇改善評価料・入院ベースアップ評価料!$M$117-B400</f>
        <v>#VALUE!</v>
      </c>
      <c r="H400" s="17" t="e">
        <f t="shared" si="6"/>
        <v>#VALUE!</v>
      </c>
      <c r="I400" s="17" t="e">
        <f>IF(新様式97_看護職員処遇改善評価料・入院ベースアップ評価料!$M$117=B400,"",IF(H400&lt;=0,"該当",""))</f>
        <v>#VALUE!</v>
      </c>
      <c r="J400" s="17" t="e">
        <f>IF(AND(A400&lt;=#REF!,#REF!&lt;'リスト（入院R9）'!B400),"該当","")</f>
        <v>#REF!</v>
      </c>
      <c r="K400" s="17" t="s">
        <v>788</v>
      </c>
    </row>
    <row r="401" spans="1:11">
      <c r="A401" s="17">
        <v>397.5</v>
      </c>
      <c r="B401" s="17">
        <v>398.5</v>
      </c>
      <c r="C401" s="17" t="s">
        <v>789</v>
      </c>
      <c r="D401" s="17">
        <v>398</v>
      </c>
      <c r="F401" s="161" t="e">
        <f>新様式97_看護職員処遇改善評価料・入院ベースアップ評価料!$M$117-A401</f>
        <v>#VALUE!</v>
      </c>
      <c r="G401" s="161" t="e">
        <f>新様式97_看護職員処遇改善評価料・入院ベースアップ評価料!$M$117-B401</f>
        <v>#VALUE!</v>
      </c>
      <c r="H401" s="17" t="e">
        <f t="shared" si="6"/>
        <v>#VALUE!</v>
      </c>
      <c r="I401" s="17" t="e">
        <f>IF(新様式97_看護職員処遇改善評価料・入院ベースアップ評価料!$M$117=B401,"",IF(H401&lt;=0,"該当",""))</f>
        <v>#VALUE!</v>
      </c>
      <c r="J401" s="17" t="e">
        <f>IF(AND(A401&lt;=#REF!,#REF!&lt;'リスト（入院R9）'!B401),"該当","")</f>
        <v>#REF!</v>
      </c>
      <c r="K401" s="17" t="s">
        <v>789</v>
      </c>
    </row>
    <row r="402" spans="1:11">
      <c r="A402" s="17">
        <v>398.5</v>
      </c>
      <c r="B402" s="17">
        <v>399.5</v>
      </c>
      <c r="C402" s="17" t="s">
        <v>790</v>
      </c>
      <c r="D402" s="17">
        <v>399</v>
      </c>
      <c r="F402" s="161" t="e">
        <f>新様式97_看護職員処遇改善評価料・入院ベースアップ評価料!$M$117-A402</f>
        <v>#VALUE!</v>
      </c>
      <c r="G402" s="161" t="e">
        <f>新様式97_看護職員処遇改善評価料・入院ベースアップ評価料!$M$117-B402</f>
        <v>#VALUE!</v>
      </c>
      <c r="H402" s="17" t="e">
        <f t="shared" si="6"/>
        <v>#VALUE!</v>
      </c>
      <c r="I402" s="17" t="e">
        <f>IF(新様式97_看護職員処遇改善評価料・入院ベースアップ評価料!$M$117=B402,"",IF(H402&lt;=0,"該当",""))</f>
        <v>#VALUE!</v>
      </c>
      <c r="J402" s="17" t="e">
        <f>IF(AND(A402&lt;=#REF!,#REF!&lt;'リスト（入院R9）'!B402),"該当","")</f>
        <v>#REF!</v>
      </c>
      <c r="K402" s="17" t="s">
        <v>790</v>
      </c>
    </row>
    <row r="403" spans="1:11">
      <c r="A403" s="17">
        <v>399.5</v>
      </c>
      <c r="B403" s="17">
        <v>400.5</v>
      </c>
      <c r="C403" s="17" t="s">
        <v>791</v>
      </c>
      <c r="D403" s="17">
        <v>400</v>
      </c>
      <c r="F403" s="161" t="e">
        <f>新様式97_看護職員処遇改善評価料・入院ベースアップ評価料!$M$117-A403</f>
        <v>#VALUE!</v>
      </c>
      <c r="G403" s="161" t="e">
        <f>新様式97_看護職員処遇改善評価料・入院ベースアップ評価料!$M$117-B403</f>
        <v>#VALUE!</v>
      </c>
      <c r="H403" s="17" t="e">
        <f t="shared" si="6"/>
        <v>#VALUE!</v>
      </c>
      <c r="I403" s="17" t="e">
        <f>IF(新様式97_看護職員処遇改善評価料・入院ベースアップ評価料!$M$117=B403,"",IF(H403&lt;=0,"該当",""))</f>
        <v>#VALUE!</v>
      </c>
      <c r="J403" s="17" t="e">
        <f>IF(AND(A403&lt;=#REF!,#REF!&lt;'リスト（入院R9）'!B403),"該当","")</f>
        <v>#REF!</v>
      </c>
      <c r="K403" s="17" t="s">
        <v>791</v>
      </c>
    </row>
    <row r="404" spans="1:11">
      <c r="A404" s="17">
        <v>400.5</v>
      </c>
      <c r="B404" s="17">
        <v>401.5</v>
      </c>
      <c r="C404" s="17" t="s">
        <v>792</v>
      </c>
      <c r="D404" s="17">
        <v>401</v>
      </c>
      <c r="F404" s="161" t="e">
        <f>新様式97_看護職員処遇改善評価料・入院ベースアップ評価料!$M$117-A404</f>
        <v>#VALUE!</v>
      </c>
      <c r="G404" s="161" t="e">
        <f>新様式97_看護職員処遇改善評価料・入院ベースアップ評価料!$M$117-B404</f>
        <v>#VALUE!</v>
      </c>
      <c r="H404" s="17" t="e">
        <f t="shared" si="6"/>
        <v>#VALUE!</v>
      </c>
      <c r="I404" s="17" t="e">
        <f>IF(新様式97_看護職員処遇改善評価料・入院ベースアップ評価料!$M$117=B404,"",IF(H404&lt;=0,"該当",""))</f>
        <v>#VALUE!</v>
      </c>
      <c r="J404" s="17" t="e">
        <f>IF(AND(A404&lt;=#REF!,#REF!&lt;'リスト（入院R9）'!B404),"該当","")</f>
        <v>#REF!</v>
      </c>
      <c r="K404" s="17" t="s">
        <v>792</v>
      </c>
    </row>
    <row r="405" spans="1:11">
      <c r="A405" s="17">
        <v>401.5</v>
      </c>
      <c r="B405" s="17">
        <v>402.5</v>
      </c>
      <c r="C405" s="17" t="s">
        <v>793</v>
      </c>
      <c r="D405" s="17">
        <v>402</v>
      </c>
      <c r="F405" s="161" t="e">
        <f>新様式97_看護職員処遇改善評価料・入院ベースアップ評価料!$M$117-A405</f>
        <v>#VALUE!</v>
      </c>
      <c r="G405" s="161" t="e">
        <f>新様式97_看護職員処遇改善評価料・入院ベースアップ評価料!$M$117-B405</f>
        <v>#VALUE!</v>
      </c>
      <c r="H405" s="17" t="e">
        <f t="shared" si="6"/>
        <v>#VALUE!</v>
      </c>
      <c r="I405" s="17" t="e">
        <f>IF(新様式97_看護職員処遇改善評価料・入院ベースアップ評価料!$M$117=B405,"",IF(H405&lt;=0,"該当",""))</f>
        <v>#VALUE!</v>
      </c>
      <c r="J405" s="17" t="e">
        <f>IF(AND(A405&lt;=#REF!,#REF!&lt;'リスト（入院R9）'!B405),"該当","")</f>
        <v>#REF!</v>
      </c>
      <c r="K405" s="17" t="s">
        <v>793</v>
      </c>
    </row>
    <row r="406" spans="1:11">
      <c r="A406" s="17">
        <v>402.5</v>
      </c>
      <c r="B406" s="17">
        <v>403.5</v>
      </c>
      <c r="C406" s="17" t="s">
        <v>794</v>
      </c>
      <c r="D406" s="17">
        <v>403</v>
      </c>
      <c r="F406" s="161" t="e">
        <f>新様式97_看護職員処遇改善評価料・入院ベースアップ評価料!$M$117-A406</f>
        <v>#VALUE!</v>
      </c>
      <c r="G406" s="161" t="e">
        <f>新様式97_看護職員処遇改善評価料・入院ベースアップ評価料!$M$117-B406</f>
        <v>#VALUE!</v>
      </c>
      <c r="H406" s="17" t="e">
        <f t="shared" si="6"/>
        <v>#VALUE!</v>
      </c>
      <c r="I406" s="17" t="e">
        <f>IF(新様式97_看護職員処遇改善評価料・入院ベースアップ評価料!$M$117=B406,"",IF(H406&lt;=0,"該当",""))</f>
        <v>#VALUE!</v>
      </c>
      <c r="J406" s="17" t="e">
        <f>IF(AND(A406&lt;=#REF!,#REF!&lt;'リスト（入院R9）'!B406),"該当","")</f>
        <v>#REF!</v>
      </c>
      <c r="K406" s="17" t="s">
        <v>794</v>
      </c>
    </row>
    <row r="407" spans="1:11">
      <c r="A407" s="17">
        <v>403.5</v>
      </c>
      <c r="B407" s="17">
        <v>404.5</v>
      </c>
      <c r="C407" s="17" t="s">
        <v>795</v>
      </c>
      <c r="D407" s="17">
        <v>404</v>
      </c>
      <c r="F407" s="161" t="e">
        <f>新様式97_看護職員処遇改善評価料・入院ベースアップ評価料!$M$117-A407</f>
        <v>#VALUE!</v>
      </c>
      <c r="G407" s="161" t="e">
        <f>新様式97_看護職員処遇改善評価料・入院ベースアップ評価料!$M$117-B407</f>
        <v>#VALUE!</v>
      </c>
      <c r="H407" s="17" t="e">
        <f t="shared" si="6"/>
        <v>#VALUE!</v>
      </c>
      <c r="I407" s="17" t="e">
        <f>IF(新様式97_看護職員処遇改善評価料・入院ベースアップ評価料!$M$117=B407,"",IF(H407&lt;=0,"該当",""))</f>
        <v>#VALUE!</v>
      </c>
      <c r="J407" s="17" t="e">
        <f>IF(AND(A407&lt;=#REF!,#REF!&lt;'リスト（入院R9）'!B407),"該当","")</f>
        <v>#REF!</v>
      </c>
      <c r="K407" s="17" t="s">
        <v>795</v>
      </c>
    </row>
    <row r="408" spans="1:11">
      <c r="A408" s="17">
        <v>404.5</v>
      </c>
      <c r="B408" s="17">
        <v>405.5</v>
      </c>
      <c r="C408" s="17" t="s">
        <v>796</v>
      </c>
      <c r="D408" s="17">
        <v>405</v>
      </c>
      <c r="F408" s="161" t="e">
        <f>新様式97_看護職員処遇改善評価料・入院ベースアップ評価料!$M$117-A408</f>
        <v>#VALUE!</v>
      </c>
      <c r="G408" s="161" t="e">
        <f>新様式97_看護職員処遇改善評価料・入院ベースアップ評価料!$M$117-B408</f>
        <v>#VALUE!</v>
      </c>
      <c r="H408" s="17" t="e">
        <f t="shared" si="6"/>
        <v>#VALUE!</v>
      </c>
      <c r="I408" s="17" t="e">
        <f>IF(新様式97_看護職員処遇改善評価料・入院ベースアップ評価料!$M$117=B408,"",IF(H408&lt;=0,"該当",""))</f>
        <v>#VALUE!</v>
      </c>
      <c r="J408" s="17" t="e">
        <f>IF(AND(A408&lt;=#REF!,#REF!&lt;'リスト（入院R9）'!B408),"該当","")</f>
        <v>#REF!</v>
      </c>
      <c r="K408" s="17" t="s">
        <v>796</v>
      </c>
    </row>
    <row r="409" spans="1:11">
      <c r="A409" s="17">
        <v>405.5</v>
      </c>
      <c r="B409" s="17">
        <v>406.5</v>
      </c>
      <c r="C409" s="17" t="s">
        <v>797</v>
      </c>
      <c r="D409" s="17">
        <v>406</v>
      </c>
      <c r="F409" s="161" t="e">
        <f>新様式97_看護職員処遇改善評価料・入院ベースアップ評価料!$M$117-A409</f>
        <v>#VALUE!</v>
      </c>
      <c r="G409" s="161" t="e">
        <f>新様式97_看護職員処遇改善評価料・入院ベースアップ評価料!$M$117-B409</f>
        <v>#VALUE!</v>
      </c>
      <c r="H409" s="17" t="e">
        <f t="shared" si="6"/>
        <v>#VALUE!</v>
      </c>
      <c r="I409" s="17" t="e">
        <f>IF(新様式97_看護職員処遇改善評価料・入院ベースアップ評価料!$M$117=B409,"",IF(H409&lt;=0,"該当",""))</f>
        <v>#VALUE!</v>
      </c>
      <c r="J409" s="17" t="e">
        <f>IF(AND(A409&lt;=#REF!,#REF!&lt;'リスト（入院R9）'!B409),"該当","")</f>
        <v>#REF!</v>
      </c>
      <c r="K409" s="17" t="s">
        <v>797</v>
      </c>
    </row>
    <row r="410" spans="1:11">
      <c r="A410" s="17">
        <v>406.5</v>
      </c>
      <c r="B410" s="17">
        <v>407.5</v>
      </c>
      <c r="C410" s="17" t="s">
        <v>798</v>
      </c>
      <c r="D410" s="17">
        <v>407</v>
      </c>
      <c r="F410" s="161" t="e">
        <f>新様式97_看護職員処遇改善評価料・入院ベースアップ評価料!$M$117-A410</f>
        <v>#VALUE!</v>
      </c>
      <c r="G410" s="161" t="e">
        <f>新様式97_看護職員処遇改善評価料・入院ベースアップ評価料!$M$117-B410</f>
        <v>#VALUE!</v>
      </c>
      <c r="H410" s="17" t="e">
        <f t="shared" si="6"/>
        <v>#VALUE!</v>
      </c>
      <c r="I410" s="17" t="e">
        <f>IF(新様式97_看護職員処遇改善評価料・入院ベースアップ評価料!$M$117=B410,"",IF(H410&lt;=0,"該当",""))</f>
        <v>#VALUE!</v>
      </c>
      <c r="J410" s="17" t="e">
        <f>IF(AND(A410&lt;=#REF!,#REF!&lt;'リスト（入院R9）'!B410),"該当","")</f>
        <v>#REF!</v>
      </c>
      <c r="K410" s="17" t="s">
        <v>798</v>
      </c>
    </row>
    <row r="411" spans="1:11">
      <c r="A411" s="17">
        <v>407.5</v>
      </c>
      <c r="B411" s="17">
        <v>408.5</v>
      </c>
      <c r="C411" s="17" t="s">
        <v>799</v>
      </c>
      <c r="D411" s="17">
        <v>408</v>
      </c>
      <c r="F411" s="161" t="e">
        <f>新様式97_看護職員処遇改善評価料・入院ベースアップ評価料!$M$117-A411</f>
        <v>#VALUE!</v>
      </c>
      <c r="G411" s="161" t="e">
        <f>新様式97_看護職員処遇改善評価料・入院ベースアップ評価料!$M$117-B411</f>
        <v>#VALUE!</v>
      </c>
      <c r="H411" s="17" t="e">
        <f t="shared" si="6"/>
        <v>#VALUE!</v>
      </c>
      <c r="I411" s="17" t="e">
        <f>IF(新様式97_看護職員処遇改善評価料・入院ベースアップ評価料!$M$117=B411,"",IF(H411&lt;=0,"該当",""))</f>
        <v>#VALUE!</v>
      </c>
      <c r="J411" s="17" t="e">
        <f>IF(AND(A411&lt;=#REF!,#REF!&lt;'リスト（入院R9）'!B411),"該当","")</f>
        <v>#REF!</v>
      </c>
      <c r="K411" s="17" t="s">
        <v>799</v>
      </c>
    </row>
    <row r="412" spans="1:11">
      <c r="A412" s="17">
        <v>408.5</v>
      </c>
      <c r="B412" s="17">
        <v>409.5</v>
      </c>
      <c r="C412" s="17" t="s">
        <v>800</v>
      </c>
      <c r="D412" s="17">
        <v>409</v>
      </c>
      <c r="F412" s="161" t="e">
        <f>新様式97_看護職員処遇改善評価料・入院ベースアップ評価料!$M$117-A412</f>
        <v>#VALUE!</v>
      </c>
      <c r="G412" s="161" t="e">
        <f>新様式97_看護職員処遇改善評価料・入院ベースアップ評価料!$M$117-B412</f>
        <v>#VALUE!</v>
      </c>
      <c r="H412" s="17" t="e">
        <f t="shared" si="6"/>
        <v>#VALUE!</v>
      </c>
      <c r="I412" s="17" t="e">
        <f>IF(新様式97_看護職員処遇改善評価料・入院ベースアップ評価料!$M$117=B412,"",IF(H412&lt;=0,"該当",""))</f>
        <v>#VALUE!</v>
      </c>
      <c r="J412" s="17" t="e">
        <f>IF(AND(A412&lt;=#REF!,#REF!&lt;'リスト（入院R9）'!B412),"該当","")</f>
        <v>#REF!</v>
      </c>
      <c r="K412" s="17" t="s">
        <v>800</v>
      </c>
    </row>
    <row r="413" spans="1:11">
      <c r="A413" s="17">
        <v>409.5</v>
      </c>
      <c r="B413" s="17">
        <v>410.5</v>
      </c>
      <c r="C413" s="17" t="s">
        <v>801</v>
      </c>
      <c r="D413" s="17">
        <v>410</v>
      </c>
      <c r="F413" s="161" t="e">
        <f>新様式97_看護職員処遇改善評価料・入院ベースアップ評価料!$M$117-A413</f>
        <v>#VALUE!</v>
      </c>
      <c r="G413" s="161" t="e">
        <f>新様式97_看護職員処遇改善評価料・入院ベースアップ評価料!$M$117-B413</f>
        <v>#VALUE!</v>
      </c>
      <c r="H413" s="17" t="e">
        <f t="shared" si="6"/>
        <v>#VALUE!</v>
      </c>
      <c r="I413" s="17" t="e">
        <f>IF(新様式97_看護職員処遇改善評価料・入院ベースアップ評価料!$M$117=B413,"",IF(H413&lt;=0,"該当",""))</f>
        <v>#VALUE!</v>
      </c>
      <c r="J413" s="17" t="e">
        <f>IF(AND(A413&lt;=#REF!,#REF!&lt;'リスト（入院R9）'!B413),"該当","")</f>
        <v>#REF!</v>
      </c>
      <c r="K413" s="17" t="s">
        <v>801</v>
      </c>
    </row>
    <row r="414" spans="1:11">
      <c r="A414" s="17">
        <v>410.5</v>
      </c>
      <c r="B414" s="17">
        <v>411.5</v>
      </c>
      <c r="C414" s="17" t="s">
        <v>802</v>
      </c>
      <c r="D414" s="17">
        <v>411</v>
      </c>
      <c r="F414" s="161" t="e">
        <f>新様式97_看護職員処遇改善評価料・入院ベースアップ評価料!$M$117-A414</f>
        <v>#VALUE!</v>
      </c>
      <c r="G414" s="161" t="e">
        <f>新様式97_看護職員処遇改善評価料・入院ベースアップ評価料!$M$117-B414</f>
        <v>#VALUE!</v>
      </c>
      <c r="H414" s="17" t="e">
        <f t="shared" si="6"/>
        <v>#VALUE!</v>
      </c>
      <c r="I414" s="17" t="e">
        <f>IF(新様式97_看護職員処遇改善評価料・入院ベースアップ評価料!$M$117=B414,"",IF(H414&lt;=0,"該当",""))</f>
        <v>#VALUE!</v>
      </c>
      <c r="J414" s="17" t="e">
        <f>IF(AND(A414&lt;=#REF!,#REF!&lt;'リスト（入院R9）'!B414),"該当","")</f>
        <v>#REF!</v>
      </c>
      <c r="K414" s="17" t="s">
        <v>802</v>
      </c>
    </row>
    <row r="415" spans="1:11">
      <c r="A415" s="17">
        <v>411.5</v>
      </c>
      <c r="B415" s="17">
        <v>412.5</v>
      </c>
      <c r="C415" s="17" t="s">
        <v>803</v>
      </c>
      <c r="D415" s="17">
        <v>412</v>
      </c>
      <c r="F415" s="161" t="e">
        <f>新様式97_看護職員処遇改善評価料・入院ベースアップ評価料!$M$117-A415</f>
        <v>#VALUE!</v>
      </c>
      <c r="G415" s="161" t="e">
        <f>新様式97_看護職員処遇改善評価料・入院ベースアップ評価料!$M$117-B415</f>
        <v>#VALUE!</v>
      </c>
      <c r="H415" s="17" t="e">
        <f t="shared" si="6"/>
        <v>#VALUE!</v>
      </c>
      <c r="I415" s="17" t="e">
        <f>IF(新様式97_看護職員処遇改善評価料・入院ベースアップ評価料!$M$117=B415,"",IF(H415&lt;=0,"該当",""))</f>
        <v>#VALUE!</v>
      </c>
      <c r="J415" s="17" t="e">
        <f>IF(AND(A415&lt;=#REF!,#REF!&lt;'リスト（入院R9）'!B415),"該当","")</f>
        <v>#REF!</v>
      </c>
      <c r="K415" s="17" t="s">
        <v>803</v>
      </c>
    </row>
    <row r="416" spans="1:11">
      <c r="A416" s="17">
        <v>412.5</v>
      </c>
      <c r="B416" s="17">
        <v>413.5</v>
      </c>
      <c r="C416" s="17" t="s">
        <v>804</v>
      </c>
      <c r="D416" s="17">
        <v>413</v>
      </c>
      <c r="F416" s="161" t="e">
        <f>新様式97_看護職員処遇改善評価料・入院ベースアップ評価料!$M$117-A416</f>
        <v>#VALUE!</v>
      </c>
      <c r="G416" s="161" t="e">
        <f>新様式97_看護職員処遇改善評価料・入院ベースアップ評価料!$M$117-B416</f>
        <v>#VALUE!</v>
      </c>
      <c r="H416" s="17" t="e">
        <f t="shared" si="6"/>
        <v>#VALUE!</v>
      </c>
      <c r="I416" s="17" t="e">
        <f>IF(新様式97_看護職員処遇改善評価料・入院ベースアップ評価料!$M$117=B416,"",IF(H416&lt;=0,"該当",""))</f>
        <v>#VALUE!</v>
      </c>
      <c r="J416" s="17" t="e">
        <f>IF(AND(A416&lt;=#REF!,#REF!&lt;'リスト（入院R9）'!B416),"該当","")</f>
        <v>#REF!</v>
      </c>
      <c r="K416" s="17" t="s">
        <v>804</v>
      </c>
    </row>
    <row r="417" spans="1:11">
      <c r="A417" s="17">
        <v>413.5</v>
      </c>
      <c r="B417" s="17">
        <v>414.5</v>
      </c>
      <c r="C417" s="17" t="s">
        <v>805</v>
      </c>
      <c r="D417" s="17">
        <v>414</v>
      </c>
      <c r="F417" s="161" t="e">
        <f>新様式97_看護職員処遇改善評価料・入院ベースアップ評価料!$M$117-A417</f>
        <v>#VALUE!</v>
      </c>
      <c r="G417" s="161" t="e">
        <f>新様式97_看護職員処遇改善評価料・入院ベースアップ評価料!$M$117-B417</f>
        <v>#VALUE!</v>
      </c>
      <c r="H417" s="17" t="e">
        <f t="shared" si="6"/>
        <v>#VALUE!</v>
      </c>
      <c r="I417" s="17" t="e">
        <f>IF(新様式97_看護職員処遇改善評価料・入院ベースアップ評価料!$M$117=B417,"",IF(H417&lt;=0,"該当",""))</f>
        <v>#VALUE!</v>
      </c>
      <c r="J417" s="17" t="e">
        <f>IF(AND(A417&lt;=#REF!,#REF!&lt;'リスト（入院R9）'!B417),"該当","")</f>
        <v>#REF!</v>
      </c>
      <c r="K417" s="17" t="s">
        <v>805</v>
      </c>
    </row>
    <row r="418" spans="1:11">
      <c r="A418" s="17">
        <v>414.5</v>
      </c>
      <c r="B418" s="17">
        <v>415.5</v>
      </c>
      <c r="C418" s="17" t="s">
        <v>806</v>
      </c>
      <c r="D418" s="17">
        <v>415</v>
      </c>
      <c r="F418" s="161" t="e">
        <f>新様式97_看護職員処遇改善評価料・入院ベースアップ評価料!$M$117-A418</f>
        <v>#VALUE!</v>
      </c>
      <c r="G418" s="161" t="e">
        <f>新様式97_看護職員処遇改善評価料・入院ベースアップ評価料!$M$117-B418</f>
        <v>#VALUE!</v>
      </c>
      <c r="H418" s="17" t="e">
        <f t="shared" si="6"/>
        <v>#VALUE!</v>
      </c>
      <c r="I418" s="17" t="e">
        <f>IF(新様式97_看護職員処遇改善評価料・入院ベースアップ評価料!$M$117=B418,"",IF(H418&lt;=0,"該当",""))</f>
        <v>#VALUE!</v>
      </c>
      <c r="J418" s="17" t="e">
        <f>IF(AND(A418&lt;=#REF!,#REF!&lt;'リスト（入院R9）'!B418),"該当","")</f>
        <v>#REF!</v>
      </c>
      <c r="K418" s="17" t="s">
        <v>806</v>
      </c>
    </row>
    <row r="419" spans="1:11">
      <c r="A419" s="17">
        <v>415.5</v>
      </c>
      <c r="B419" s="17">
        <v>416.5</v>
      </c>
      <c r="C419" s="17" t="s">
        <v>807</v>
      </c>
      <c r="D419" s="17">
        <v>416</v>
      </c>
      <c r="F419" s="161" t="e">
        <f>新様式97_看護職員処遇改善評価料・入院ベースアップ評価料!$M$117-A419</f>
        <v>#VALUE!</v>
      </c>
      <c r="G419" s="161" t="e">
        <f>新様式97_看護職員処遇改善評価料・入院ベースアップ評価料!$M$117-B419</f>
        <v>#VALUE!</v>
      </c>
      <c r="H419" s="17" t="e">
        <f t="shared" si="6"/>
        <v>#VALUE!</v>
      </c>
      <c r="I419" s="17" t="e">
        <f>IF(新様式97_看護職員処遇改善評価料・入院ベースアップ評価料!$M$117=B419,"",IF(H419&lt;=0,"該当",""))</f>
        <v>#VALUE!</v>
      </c>
      <c r="J419" s="17" t="e">
        <f>IF(AND(A419&lt;=#REF!,#REF!&lt;'リスト（入院R9）'!B419),"該当","")</f>
        <v>#REF!</v>
      </c>
      <c r="K419" s="17" t="s">
        <v>807</v>
      </c>
    </row>
    <row r="420" spans="1:11">
      <c r="A420" s="17">
        <v>416.5</v>
      </c>
      <c r="B420" s="17">
        <v>417.5</v>
      </c>
      <c r="C420" s="17" t="s">
        <v>808</v>
      </c>
      <c r="D420" s="17">
        <v>417</v>
      </c>
      <c r="F420" s="161" t="e">
        <f>新様式97_看護職員処遇改善評価料・入院ベースアップ評価料!$M$117-A420</f>
        <v>#VALUE!</v>
      </c>
      <c r="G420" s="161" t="e">
        <f>新様式97_看護職員処遇改善評価料・入院ベースアップ評価料!$M$117-B420</f>
        <v>#VALUE!</v>
      </c>
      <c r="H420" s="17" t="e">
        <f t="shared" si="6"/>
        <v>#VALUE!</v>
      </c>
      <c r="I420" s="17" t="e">
        <f>IF(新様式97_看護職員処遇改善評価料・入院ベースアップ評価料!$M$117=B420,"",IF(H420&lt;=0,"該当",""))</f>
        <v>#VALUE!</v>
      </c>
      <c r="J420" s="17" t="e">
        <f>IF(AND(A420&lt;=#REF!,#REF!&lt;'リスト（入院R9）'!B420),"該当","")</f>
        <v>#REF!</v>
      </c>
      <c r="K420" s="17" t="s">
        <v>808</v>
      </c>
    </row>
    <row r="421" spans="1:11">
      <c r="A421" s="17">
        <v>417.5</v>
      </c>
      <c r="B421" s="17">
        <v>418.5</v>
      </c>
      <c r="C421" s="17" t="s">
        <v>809</v>
      </c>
      <c r="D421" s="17">
        <v>418</v>
      </c>
      <c r="F421" s="161" t="e">
        <f>新様式97_看護職員処遇改善評価料・入院ベースアップ評価料!$M$117-A421</f>
        <v>#VALUE!</v>
      </c>
      <c r="G421" s="161" t="e">
        <f>新様式97_看護職員処遇改善評価料・入院ベースアップ評価料!$M$117-B421</f>
        <v>#VALUE!</v>
      </c>
      <c r="H421" s="17" t="e">
        <f t="shared" si="6"/>
        <v>#VALUE!</v>
      </c>
      <c r="I421" s="17" t="e">
        <f>IF(新様式97_看護職員処遇改善評価料・入院ベースアップ評価料!$M$117=B421,"",IF(H421&lt;=0,"該当",""))</f>
        <v>#VALUE!</v>
      </c>
      <c r="J421" s="17" t="e">
        <f>IF(AND(A421&lt;=#REF!,#REF!&lt;'リスト（入院R9）'!B421),"該当","")</f>
        <v>#REF!</v>
      </c>
      <c r="K421" s="17" t="s">
        <v>809</v>
      </c>
    </row>
    <row r="422" spans="1:11">
      <c r="A422" s="17">
        <v>418.5</v>
      </c>
      <c r="B422" s="17">
        <v>419.5</v>
      </c>
      <c r="C422" s="17" t="s">
        <v>810</v>
      </c>
      <c r="D422" s="17">
        <v>419</v>
      </c>
      <c r="F422" s="161" t="e">
        <f>新様式97_看護職員処遇改善評価料・入院ベースアップ評価料!$M$117-A422</f>
        <v>#VALUE!</v>
      </c>
      <c r="G422" s="161" t="e">
        <f>新様式97_看護職員処遇改善評価料・入院ベースアップ評価料!$M$117-B422</f>
        <v>#VALUE!</v>
      </c>
      <c r="H422" s="17" t="e">
        <f t="shared" si="6"/>
        <v>#VALUE!</v>
      </c>
      <c r="I422" s="17" t="e">
        <f>IF(新様式97_看護職員処遇改善評価料・入院ベースアップ評価料!$M$117=B422,"",IF(H422&lt;=0,"該当",""))</f>
        <v>#VALUE!</v>
      </c>
      <c r="J422" s="17" t="e">
        <f>IF(AND(A422&lt;=#REF!,#REF!&lt;'リスト（入院R9）'!B422),"該当","")</f>
        <v>#REF!</v>
      </c>
      <c r="K422" s="17" t="s">
        <v>810</v>
      </c>
    </row>
    <row r="423" spans="1:11">
      <c r="A423" s="17">
        <v>419.5</v>
      </c>
      <c r="B423" s="17">
        <v>420.5</v>
      </c>
      <c r="C423" s="17" t="s">
        <v>811</v>
      </c>
      <c r="D423" s="17">
        <v>420</v>
      </c>
      <c r="F423" s="161" t="e">
        <f>新様式97_看護職員処遇改善評価料・入院ベースアップ評価料!$M$117-A423</f>
        <v>#VALUE!</v>
      </c>
      <c r="G423" s="161" t="e">
        <f>新様式97_看護職員処遇改善評価料・入院ベースアップ評価料!$M$117-B423</f>
        <v>#VALUE!</v>
      </c>
      <c r="H423" s="17" t="e">
        <f t="shared" si="6"/>
        <v>#VALUE!</v>
      </c>
      <c r="I423" s="17" t="e">
        <f>IF(新様式97_看護職員処遇改善評価料・入院ベースアップ評価料!$M$117=B423,"",IF(H423&lt;=0,"該当",""))</f>
        <v>#VALUE!</v>
      </c>
      <c r="J423" s="17" t="e">
        <f>IF(AND(A423&lt;=#REF!,#REF!&lt;'リスト（入院R9）'!B423),"該当","")</f>
        <v>#REF!</v>
      </c>
      <c r="K423" s="17" t="s">
        <v>811</v>
      </c>
    </row>
    <row r="424" spans="1:11">
      <c r="A424" s="17">
        <v>420.5</v>
      </c>
      <c r="B424" s="17">
        <v>421.5</v>
      </c>
      <c r="C424" s="17" t="s">
        <v>812</v>
      </c>
      <c r="D424" s="17">
        <v>421</v>
      </c>
      <c r="F424" s="161" t="e">
        <f>新様式97_看護職員処遇改善評価料・入院ベースアップ評価料!$M$117-A424</f>
        <v>#VALUE!</v>
      </c>
      <c r="G424" s="161" t="e">
        <f>新様式97_看護職員処遇改善評価料・入院ベースアップ評価料!$M$117-B424</f>
        <v>#VALUE!</v>
      </c>
      <c r="H424" s="17" t="e">
        <f t="shared" si="6"/>
        <v>#VALUE!</v>
      </c>
      <c r="I424" s="17" t="e">
        <f>IF(新様式97_看護職員処遇改善評価料・入院ベースアップ評価料!$M$117=B424,"",IF(H424&lt;=0,"該当",""))</f>
        <v>#VALUE!</v>
      </c>
      <c r="J424" s="17" t="e">
        <f>IF(AND(A424&lt;=#REF!,#REF!&lt;'リスト（入院R9）'!B424),"該当","")</f>
        <v>#REF!</v>
      </c>
      <c r="K424" s="17" t="s">
        <v>812</v>
      </c>
    </row>
    <row r="425" spans="1:11">
      <c r="A425" s="17">
        <v>421.5</v>
      </c>
      <c r="B425" s="17">
        <v>422.5</v>
      </c>
      <c r="C425" s="17" t="s">
        <v>813</v>
      </c>
      <c r="D425" s="17">
        <v>422</v>
      </c>
      <c r="F425" s="161" t="e">
        <f>新様式97_看護職員処遇改善評価料・入院ベースアップ評価料!$M$117-A425</f>
        <v>#VALUE!</v>
      </c>
      <c r="G425" s="161" t="e">
        <f>新様式97_看護職員処遇改善評価料・入院ベースアップ評価料!$M$117-B425</f>
        <v>#VALUE!</v>
      </c>
      <c r="H425" s="17" t="e">
        <f t="shared" si="6"/>
        <v>#VALUE!</v>
      </c>
      <c r="I425" s="17" t="e">
        <f>IF(新様式97_看護職員処遇改善評価料・入院ベースアップ評価料!$M$117=B425,"",IF(H425&lt;=0,"該当",""))</f>
        <v>#VALUE!</v>
      </c>
      <c r="J425" s="17" t="e">
        <f>IF(AND(A425&lt;=#REF!,#REF!&lt;'リスト（入院R9）'!B425),"該当","")</f>
        <v>#REF!</v>
      </c>
      <c r="K425" s="17" t="s">
        <v>813</v>
      </c>
    </row>
    <row r="426" spans="1:11">
      <c r="A426" s="17">
        <v>422.5</v>
      </c>
      <c r="B426" s="17">
        <v>423.5</v>
      </c>
      <c r="C426" s="17" t="s">
        <v>814</v>
      </c>
      <c r="D426" s="17">
        <v>423</v>
      </c>
      <c r="F426" s="161" t="e">
        <f>新様式97_看護職員処遇改善評価料・入院ベースアップ評価料!$M$117-A426</f>
        <v>#VALUE!</v>
      </c>
      <c r="G426" s="161" t="e">
        <f>新様式97_看護職員処遇改善評価料・入院ベースアップ評価料!$M$117-B426</f>
        <v>#VALUE!</v>
      </c>
      <c r="H426" s="17" t="e">
        <f t="shared" si="6"/>
        <v>#VALUE!</v>
      </c>
      <c r="I426" s="17" t="e">
        <f>IF(新様式97_看護職員処遇改善評価料・入院ベースアップ評価料!$M$117=B426,"",IF(H426&lt;=0,"該当",""))</f>
        <v>#VALUE!</v>
      </c>
      <c r="J426" s="17" t="e">
        <f>IF(AND(A426&lt;=#REF!,#REF!&lt;'リスト（入院R9）'!B426),"該当","")</f>
        <v>#REF!</v>
      </c>
      <c r="K426" s="17" t="s">
        <v>814</v>
      </c>
    </row>
    <row r="427" spans="1:11">
      <c r="A427" s="17">
        <v>423.5</v>
      </c>
      <c r="B427" s="17">
        <v>424.5</v>
      </c>
      <c r="C427" s="17" t="s">
        <v>815</v>
      </c>
      <c r="D427" s="17">
        <v>424</v>
      </c>
      <c r="F427" s="161" t="e">
        <f>新様式97_看護職員処遇改善評価料・入院ベースアップ評価料!$M$117-A427</f>
        <v>#VALUE!</v>
      </c>
      <c r="G427" s="161" t="e">
        <f>新様式97_看護職員処遇改善評価料・入院ベースアップ評価料!$M$117-B427</f>
        <v>#VALUE!</v>
      </c>
      <c r="H427" s="17" t="e">
        <f t="shared" si="6"/>
        <v>#VALUE!</v>
      </c>
      <c r="I427" s="17" t="e">
        <f>IF(新様式97_看護職員処遇改善評価料・入院ベースアップ評価料!$M$117=B427,"",IF(H427&lt;=0,"該当",""))</f>
        <v>#VALUE!</v>
      </c>
      <c r="J427" s="17" t="e">
        <f>IF(AND(A427&lt;=#REF!,#REF!&lt;'リスト（入院R9）'!B427),"該当","")</f>
        <v>#REF!</v>
      </c>
      <c r="K427" s="17" t="s">
        <v>815</v>
      </c>
    </row>
    <row r="428" spans="1:11">
      <c r="A428" s="17">
        <v>424.5</v>
      </c>
      <c r="B428" s="17">
        <v>425.5</v>
      </c>
      <c r="C428" s="17" t="s">
        <v>816</v>
      </c>
      <c r="D428" s="17">
        <v>425</v>
      </c>
      <c r="F428" s="161" t="e">
        <f>新様式97_看護職員処遇改善評価料・入院ベースアップ評価料!$M$117-A428</f>
        <v>#VALUE!</v>
      </c>
      <c r="G428" s="161" t="e">
        <f>新様式97_看護職員処遇改善評価料・入院ベースアップ評価料!$M$117-B428</f>
        <v>#VALUE!</v>
      </c>
      <c r="H428" s="17" t="e">
        <f t="shared" si="6"/>
        <v>#VALUE!</v>
      </c>
      <c r="I428" s="17" t="e">
        <f>IF(新様式97_看護職員処遇改善評価料・入院ベースアップ評価料!$M$117=B428,"",IF(H428&lt;=0,"該当",""))</f>
        <v>#VALUE!</v>
      </c>
      <c r="J428" s="17" t="e">
        <f>IF(AND(A428&lt;=#REF!,#REF!&lt;'リスト（入院R9）'!B428),"該当","")</f>
        <v>#REF!</v>
      </c>
      <c r="K428" s="17" t="s">
        <v>816</v>
      </c>
    </row>
    <row r="429" spans="1:11">
      <c r="A429" s="17">
        <v>425.5</v>
      </c>
      <c r="B429" s="17">
        <v>426.5</v>
      </c>
      <c r="C429" s="17" t="s">
        <v>817</v>
      </c>
      <c r="D429" s="17">
        <v>426</v>
      </c>
      <c r="F429" s="161" t="e">
        <f>新様式97_看護職員処遇改善評価料・入院ベースアップ評価料!$M$117-A429</f>
        <v>#VALUE!</v>
      </c>
      <c r="G429" s="161" t="e">
        <f>新様式97_看護職員処遇改善評価料・入院ベースアップ評価料!$M$117-B429</f>
        <v>#VALUE!</v>
      </c>
      <c r="H429" s="17" t="e">
        <f t="shared" si="6"/>
        <v>#VALUE!</v>
      </c>
      <c r="I429" s="17" t="e">
        <f>IF(新様式97_看護職員処遇改善評価料・入院ベースアップ評価料!$M$117=B429,"",IF(H429&lt;=0,"該当",""))</f>
        <v>#VALUE!</v>
      </c>
      <c r="J429" s="17" t="e">
        <f>IF(AND(A429&lt;=#REF!,#REF!&lt;'リスト（入院R9）'!B429),"該当","")</f>
        <v>#REF!</v>
      </c>
      <c r="K429" s="17" t="s">
        <v>817</v>
      </c>
    </row>
    <row r="430" spans="1:11">
      <c r="A430" s="17">
        <v>426.5</v>
      </c>
      <c r="B430" s="17">
        <v>427.5</v>
      </c>
      <c r="C430" s="17" t="s">
        <v>818</v>
      </c>
      <c r="D430" s="17">
        <v>427</v>
      </c>
      <c r="F430" s="161" t="e">
        <f>新様式97_看護職員処遇改善評価料・入院ベースアップ評価料!$M$117-A430</f>
        <v>#VALUE!</v>
      </c>
      <c r="G430" s="161" t="e">
        <f>新様式97_看護職員処遇改善評価料・入院ベースアップ評価料!$M$117-B430</f>
        <v>#VALUE!</v>
      </c>
      <c r="H430" s="17" t="e">
        <f t="shared" si="6"/>
        <v>#VALUE!</v>
      </c>
      <c r="I430" s="17" t="e">
        <f>IF(新様式97_看護職員処遇改善評価料・入院ベースアップ評価料!$M$117=B430,"",IF(H430&lt;=0,"該当",""))</f>
        <v>#VALUE!</v>
      </c>
      <c r="J430" s="17" t="e">
        <f>IF(AND(A430&lt;=#REF!,#REF!&lt;'リスト（入院R9）'!B430),"該当","")</f>
        <v>#REF!</v>
      </c>
      <c r="K430" s="17" t="s">
        <v>818</v>
      </c>
    </row>
    <row r="431" spans="1:11">
      <c r="A431" s="17">
        <v>427.5</v>
      </c>
      <c r="B431" s="17">
        <v>428.5</v>
      </c>
      <c r="C431" s="17" t="s">
        <v>819</v>
      </c>
      <c r="D431" s="17">
        <v>428</v>
      </c>
      <c r="F431" s="161" t="e">
        <f>新様式97_看護職員処遇改善評価料・入院ベースアップ評価料!$M$117-A431</f>
        <v>#VALUE!</v>
      </c>
      <c r="G431" s="161" t="e">
        <f>新様式97_看護職員処遇改善評価料・入院ベースアップ評価料!$M$117-B431</f>
        <v>#VALUE!</v>
      </c>
      <c r="H431" s="17" t="e">
        <f t="shared" si="6"/>
        <v>#VALUE!</v>
      </c>
      <c r="I431" s="17" t="e">
        <f>IF(新様式97_看護職員処遇改善評価料・入院ベースアップ評価料!$M$117=B431,"",IF(H431&lt;=0,"該当",""))</f>
        <v>#VALUE!</v>
      </c>
      <c r="J431" s="17" t="e">
        <f>IF(AND(A431&lt;=#REF!,#REF!&lt;'リスト（入院R9）'!B431),"該当","")</f>
        <v>#REF!</v>
      </c>
      <c r="K431" s="17" t="s">
        <v>819</v>
      </c>
    </row>
    <row r="432" spans="1:11">
      <c r="A432" s="17">
        <v>428.5</v>
      </c>
      <c r="B432" s="17">
        <v>429.5</v>
      </c>
      <c r="C432" s="17" t="s">
        <v>820</v>
      </c>
      <c r="D432" s="17">
        <v>429</v>
      </c>
      <c r="F432" s="161" t="e">
        <f>新様式97_看護職員処遇改善評価料・入院ベースアップ評価料!$M$117-A432</f>
        <v>#VALUE!</v>
      </c>
      <c r="G432" s="161" t="e">
        <f>新様式97_看護職員処遇改善評価料・入院ベースアップ評価料!$M$117-B432</f>
        <v>#VALUE!</v>
      </c>
      <c r="H432" s="17" t="e">
        <f t="shared" si="6"/>
        <v>#VALUE!</v>
      </c>
      <c r="I432" s="17" t="e">
        <f>IF(新様式97_看護職員処遇改善評価料・入院ベースアップ評価料!$M$117=B432,"",IF(H432&lt;=0,"該当",""))</f>
        <v>#VALUE!</v>
      </c>
      <c r="J432" s="17" t="e">
        <f>IF(AND(A432&lt;=#REF!,#REF!&lt;'リスト（入院R9）'!B432),"該当","")</f>
        <v>#REF!</v>
      </c>
      <c r="K432" s="17" t="s">
        <v>820</v>
      </c>
    </row>
    <row r="433" spans="1:11">
      <c r="A433" s="17">
        <v>429.5</v>
      </c>
      <c r="B433" s="17">
        <v>430.5</v>
      </c>
      <c r="C433" s="17" t="s">
        <v>821</v>
      </c>
      <c r="D433" s="17">
        <v>430</v>
      </c>
      <c r="F433" s="161" t="e">
        <f>新様式97_看護職員処遇改善評価料・入院ベースアップ評価料!$M$117-A433</f>
        <v>#VALUE!</v>
      </c>
      <c r="G433" s="161" t="e">
        <f>新様式97_看護職員処遇改善評価料・入院ベースアップ評価料!$M$117-B433</f>
        <v>#VALUE!</v>
      </c>
      <c r="H433" s="17" t="e">
        <f t="shared" si="6"/>
        <v>#VALUE!</v>
      </c>
      <c r="I433" s="17" t="e">
        <f>IF(新様式97_看護職員処遇改善評価料・入院ベースアップ評価料!$M$117=B433,"",IF(H433&lt;=0,"該当",""))</f>
        <v>#VALUE!</v>
      </c>
      <c r="J433" s="17" t="e">
        <f>IF(AND(A433&lt;=#REF!,#REF!&lt;'リスト（入院R9）'!B433),"該当","")</f>
        <v>#REF!</v>
      </c>
      <c r="K433" s="17" t="s">
        <v>821</v>
      </c>
    </row>
    <row r="434" spans="1:11">
      <c r="A434" s="17">
        <v>430.5</v>
      </c>
      <c r="B434" s="17">
        <v>431.5</v>
      </c>
      <c r="C434" s="17" t="s">
        <v>822</v>
      </c>
      <c r="D434" s="17">
        <v>431</v>
      </c>
      <c r="F434" s="161" t="e">
        <f>新様式97_看護職員処遇改善評価料・入院ベースアップ評価料!$M$117-A434</f>
        <v>#VALUE!</v>
      </c>
      <c r="G434" s="161" t="e">
        <f>新様式97_看護職員処遇改善評価料・入院ベースアップ評価料!$M$117-B434</f>
        <v>#VALUE!</v>
      </c>
      <c r="H434" s="17" t="e">
        <f t="shared" si="6"/>
        <v>#VALUE!</v>
      </c>
      <c r="I434" s="17" t="e">
        <f>IF(新様式97_看護職員処遇改善評価料・入院ベースアップ評価料!$M$117=B434,"",IF(H434&lt;=0,"該当",""))</f>
        <v>#VALUE!</v>
      </c>
      <c r="J434" s="17" t="e">
        <f>IF(AND(A434&lt;=#REF!,#REF!&lt;'リスト（入院R9）'!B434),"該当","")</f>
        <v>#REF!</v>
      </c>
      <c r="K434" s="17" t="s">
        <v>822</v>
      </c>
    </row>
    <row r="435" spans="1:11">
      <c r="A435" s="17">
        <v>431.5</v>
      </c>
      <c r="B435" s="17">
        <v>432.5</v>
      </c>
      <c r="C435" s="17" t="s">
        <v>823</v>
      </c>
      <c r="D435" s="17">
        <v>432</v>
      </c>
      <c r="F435" s="161" t="e">
        <f>新様式97_看護職員処遇改善評価料・入院ベースアップ評価料!$M$117-A435</f>
        <v>#VALUE!</v>
      </c>
      <c r="G435" s="161" t="e">
        <f>新様式97_看護職員処遇改善評価料・入院ベースアップ評価料!$M$117-B435</f>
        <v>#VALUE!</v>
      </c>
      <c r="H435" s="17" t="e">
        <f t="shared" si="6"/>
        <v>#VALUE!</v>
      </c>
      <c r="I435" s="17" t="e">
        <f>IF(新様式97_看護職員処遇改善評価料・入院ベースアップ評価料!$M$117=B435,"",IF(H435&lt;=0,"該当",""))</f>
        <v>#VALUE!</v>
      </c>
      <c r="J435" s="17" t="e">
        <f>IF(AND(A435&lt;=#REF!,#REF!&lt;'リスト（入院R9）'!B435),"該当","")</f>
        <v>#REF!</v>
      </c>
      <c r="K435" s="17" t="s">
        <v>823</v>
      </c>
    </row>
    <row r="436" spans="1:11">
      <c r="A436" s="17">
        <v>432.5</v>
      </c>
      <c r="B436" s="17">
        <v>433.5</v>
      </c>
      <c r="C436" s="17" t="s">
        <v>824</v>
      </c>
      <c r="D436" s="17">
        <v>433</v>
      </c>
      <c r="F436" s="161" t="e">
        <f>新様式97_看護職員処遇改善評価料・入院ベースアップ評価料!$M$117-A436</f>
        <v>#VALUE!</v>
      </c>
      <c r="G436" s="161" t="e">
        <f>新様式97_看護職員処遇改善評価料・入院ベースアップ評価料!$M$117-B436</f>
        <v>#VALUE!</v>
      </c>
      <c r="H436" s="17" t="e">
        <f t="shared" si="6"/>
        <v>#VALUE!</v>
      </c>
      <c r="I436" s="17" t="e">
        <f>IF(新様式97_看護職員処遇改善評価料・入院ベースアップ評価料!$M$117=B436,"",IF(H436&lt;=0,"該当",""))</f>
        <v>#VALUE!</v>
      </c>
      <c r="J436" s="17" t="e">
        <f>IF(AND(A436&lt;=#REF!,#REF!&lt;'リスト（入院R9）'!B436),"該当","")</f>
        <v>#REF!</v>
      </c>
      <c r="K436" s="17" t="s">
        <v>824</v>
      </c>
    </row>
    <row r="437" spans="1:11">
      <c r="A437" s="17">
        <v>433.5</v>
      </c>
      <c r="B437" s="17">
        <v>434.5</v>
      </c>
      <c r="C437" s="17" t="s">
        <v>825</v>
      </c>
      <c r="D437" s="17">
        <v>434</v>
      </c>
      <c r="F437" s="161" t="e">
        <f>新様式97_看護職員処遇改善評価料・入院ベースアップ評価料!$M$117-A437</f>
        <v>#VALUE!</v>
      </c>
      <c r="G437" s="161" t="e">
        <f>新様式97_看護職員処遇改善評価料・入院ベースアップ評価料!$M$117-B437</f>
        <v>#VALUE!</v>
      </c>
      <c r="H437" s="17" t="e">
        <f t="shared" si="6"/>
        <v>#VALUE!</v>
      </c>
      <c r="I437" s="17" t="e">
        <f>IF(新様式97_看護職員処遇改善評価料・入院ベースアップ評価料!$M$117=B437,"",IF(H437&lt;=0,"該当",""))</f>
        <v>#VALUE!</v>
      </c>
      <c r="J437" s="17" t="e">
        <f>IF(AND(A437&lt;=#REF!,#REF!&lt;'リスト（入院R9）'!B437),"該当","")</f>
        <v>#REF!</v>
      </c>
      <c r="K437" s="17" t="s">
        <v>825</v>
      </c>
    </row>
    <row r="438" spans="1:11">
      <c r="A438" s="17">
        <v>434.5</v>
      </c>
      <c r="B438" s="17">
        <v>435.5</v>
      </c>
      <c r="C438" s="17" t="s">
        <v>826</v>
      </c>
      <c r="D438" s="17">
        <v>435</v>
      </c>
      <c r="F438" s="161" t="e">
        <f>新様式97_看護職員処遇改善評価料・入院ベースアップ評価料!$M$117-A438</f>
        <v>#VALUE!</v>
      </c>
      <c r="G438" s="161" t="e">
        <f>新様式97_看護職員処遇改善評価料・入院ベースアップ評価料!$M$117-B438</f>
        <v>#VALUE!</v>
      </c>
      <c r="H438" s="17" t="e">
        <f t="shared" si="6"/>
        <v>#VALUE!</v>
      </c>
      <c r="I438" s="17" t="e">
        <f>IF(新様式97_看護職員処遇改善評価料・入院ベースアップ評価料!$M$117=B438,"",IF(H438&lt;=0,"該当",""))</f>
        <v>#VALUE!</v>
      </c>
      <c r="J438" s="17" t="e">
        <f>IF(AND(A438&lt;=#REF!,#REF!&lt;'リスト（入院R9）'!B438),"該当","")</f>
        <v>#REF!</v>
      </c>
      <c r="K438" s="17" t="s">
        <v>826</v>
      </c>
    </row>
    <row r="439" spans="1:11">
      <c r="A439" s="17">
        <v>435.5</v>
      </c>
      <c r="B439" s="17">
        <v>436.5</v>
      </c>
      <c r="C439" s="17" t="s">
        <v>827</v>
      </c>
      <c r="D439" s="17">
        <v>436</v>
      </c>
      <c r="F439" s="161" t="e">
        <f>新様式97_看護職員処遇改善評価料・入院ベースアップ評価料!$M$117-A439</f>
        <v>#VALUE!</v>
      </c>
      <c r="G439" s="161" t="e">
        <f>新様式97_看護職員処遇改善評価料・入院ベースアップ評価料!$M$117-B439</f>
        <v>#VALUE!</v>
      </c>
      <c r="H439" s="17" t="e">
        <f t="shared" si="6"/>
        <v>#VALUE!</v>
      </c>
      <c r="I439" s="17" t="e">
        <f>IF(新様式97_看護職員処遇改善評価料・入院ベースアップ評価料!$M$117=B439,"",IF(H439&lt;=0,"該当",""))</f>
        <v>#VALUE!</v>
      </c>
      <c r="J439" s="17" t="e">
        <f>IF(AND(A439&lt;=#REF!,#REF!&lt;'リスト（入院R9）'!B439),"該当","")</f>
        <v>#REF!</v>
      </c>
      <c r="K439" s="17" t="s">
        <v>827</v>
      </c>
    </row>
    <row r="440" spans="1:11">
      <c r="A440" s="17">
        <v>436.5</v>
      </c>
      <c r="B440" s="17">
        <v>437.5</v>
      </c>
      <c r="C440" s="17" t="s">
        <v>828</v>
      </c>
      <c r="D440" s="17">
        <v>437</v>
      </c>
      <c r="F440" s="161" t="e">
        <f>新様式97_看護職員処遇改善評価料・入院ベースアップ評価料!$M$117-A440</f>
        <v>#VALUE!</v>
      </c>
      <c r="G440" s="161" t="e">
        <f>新様式97_看護職員処遇改善評価料・入院ベースアップ評価料!$M$117-B440</f>
        <v>#VALUE!</v>
      </c>
      <c r="H440" s="17" t="e">
        <f t="shared" si="6"/>
        <v>#VALUE!</v>
      </c>
      <c r="I440" s="17" t="e">
        <f>IF(新様式97_看護職員処遇改善評価料・入院ベースアップ評価料!$M$117=B440,"",IF(H440&lt;=0,"該当",""))</f>
        <v>#VALUE!</v>
      </c>
      <c r="J440" s="17" t="e">
        <f>IF(AND(A440&lt;=#REF!,#REF!&lt;'リスト（入院R9）'!B440),"該当","")</f>
        <v>#REF!</v>
      </c>
      <c r="K440" s="17" t="s">
        <v>828</v>
      </c>
    </row>
    <row r="441" spans="1:11">
      <c r="A441" s="17">
        <v>437.5</v>
      </c>
      <c r="B441" s="17">
        <v>438.5</v>
      </c>
      <c r="C441" s="17" t="s">
        <v>829</v>
      </c>
      <c r="D441" s="17">
        <v>438</v>
      </c>
      <c r="F441" s="161" t="e">
        <f>新様式97_看護職員処遇改善評価料・入院ベースアップ評価料!$M$117-A441</f>
        <v>#VALUE!</v>
      </c>
      <c r="G441" s="161" t="e">
        <f>新様式97_看護職員処遇改善評価料・入院ベースアップ評価料!$M$117-B441</f>
        <v>#VALUE!</v>
      </c>
      <c r="H441" s="17" t="e">
        <f t="shared" si="6"/>
        <v>#VALUE!</v>
      </c>
      <c r="I441" s="17" t="e">
        <f>IF(新様式97_看護職員処遇改善評価料・入院ベースアップ評価料!$M$117=B441,"",IF(H441&lt;=0,"該当",""))</f>
        <v>#VALUE!</v>
      </c>
      <c r="J441" s="17" t="e">
        <f>IF(AND(A441&lt;=#REF!,#REF!&lt;'リスト（入院R9）'!B441),"該当","")</f>
        <v>#REF!</v>
      </c>
      <c r="K441" s="17" t="s">
        <v>829</v>
      </c>
    </row>
    <row r="442" spans="1:11">
      <c r="A442" s="17">
        <v>438.5</v>
      </c>
      <c r="B442" s="17">
        <v>439.5</v>
      </c>
      <c r="C442" s="17" t="s">
        <v>830</v>
      </c>
      <c r="D442" s="17">
        <v>439</v>
      </c>
      <c r="F442" s="161" t="e">
        <f>新様式97_看護職員処遇改善評価料・入院ベースアップ評価料!$M$117-A442</f>
        <v>#VALUE!</v>
      </c>
      <c r="G442" s="161" t="e">
        <f>新様式97_看護職員処遇改善評価料・入院ベースアップ評価料!$M$117-B442</f>
        <v>#VALUE!</v>
      </c>
      <c r="H442" s="17" t="e">
        <f t="shared" si="6"/>
        <v>#VALUE!</v>
      </c>
      <c r="I442" s="17" t="e">
        <f>IF(新様式97_看護職員処遇改善評価料・入院ベースアップ評価料!$M$117=B442,"",IF(H442&lt;=0,"該当",""))</f>
        <v>#VALUE!</v>
      </c>
      <c r="J442" s="17" t="e">
        <f>IF(AND(A442&lt;=#REF!,#REF!&lt;'リスト（入院R9）'!B442),"該当","")</f>
        <v>#REF!</v>
      </c>
      <c r="K442" s="17" t="s">
        <v>830</v>
      </c>
    </row>
    <row r="443" spans="1:11">
      <c r="A443" s="17">
        <v>439.5</v>
      </c>
      <c r="B443" s="17">
        <v>440.5</v>
      </c>
      <c r="C443" s="17" t="s">
        <v>831</v>
      </c>
      <c r="D443" s="17">
        <v>440</v>
      </c>
      <c r="F443" s="161" t="e">
        <f>新様式97_看護職員処遇改善評価料・入院ベースアップ評価料!$M$117-A443</f>
        <v>#VALUE!</v>
      </c>
      <c r="G443" s="161" t="e">
        <f>新様式97_看護職員処遇改善評価料・入院ベースアップ評価料!$M$117-B443</f>
        <v>#VALUE!</v>
      </c>
      <c r="H443" s="17" t="e">
        <f t="shared" si="6"/>
        <v>#VALUE!</v>
      </c>
      <c r="I443" s="17" t="e">
        <f>IF(新様式97_看護職員処遇改善評価料・入院ベースアップ評価料!$M$117=B443,"",IF(H443&lt;=0,"該当",""))</f>
        <v>#VALUE!</v>
      </c>
      <c r="J443" s="17" t="e">
        <f>IF(AND(A443&lt;=#REF!,#REF!&lt;'リスト（入院R9）'!B443),"該当","")</f>
        <v>#REF!</v>
      </c>
      <c r="K443" s="17" t="s">
        <v>831</v>
      </c>
    </row>
    <row r="444" spans="1:11">
      <c r="A444" s="17">
        <v>440.5</v>
      </c>
      <c r="B444" s="17">
        <v>441.5</v>
      </c>
      <c r="C444" s="17" t="s">
        <v>832</v>
      </c>
      <c r="D444" s="17">
        <v>441</v>
      </c>
      <c r="F444" s="161" t="e">
        <f>新様式97_看護職員処遇改善評価料・入院ベースアップ評価料!$M$117-A444</f>
        <v>#VALUE!</v>
      </c>
      <c r="G444" s="161" t="e">
        <f>新様式97_看護職員処遇改善評価料・入院ベースアップ評価料!$M$117-B444</f>
        <v>#VALUE!</v>
      </c>
      <c r="H444" s="17" t="e">
        <f t="shared" si="6"/>
        <v>#VALUE!</v>
      </c>
      <c r="I444" s="17" t="e">
        <f>IF(新様式97_看護職員処遇改善評価料・入院ベースアップ評価料!$M$117=B444,"",IF(H444&lt;=0,"該当",""))</f>
        <v>#VALUE!</v>
      </c>
      <c r="J444" s="17" t="e">
        <f>IF(AND(A444&lt;=#REF!,#REF!&lt;'リスト（入院R9）'!B444),"該当","")</f>
        <v>#REF!</v>
      </c>
      <c r="K444" s="17" t="s">
        <v>832</v>
      </c>
    </row>
    <row r="445" spans="1:11">
      <c r="A445" s="17">
        <v>441.5</v>
      </c>
      <c r="B445" s="17">
        <v>442.5</v>
      </c>
      <c r="C445" s="17" t="s">
        <v>833</v>
      </c>
      <c r="D445" s="17">
        <v>442</v>
      </c>
      <c r="F445" s="161" t="e">
        <f>新様式97_看護職員処遇改善評価料・入院ベースアップ評価料!$M$117-A445</f>
        <v>#VALUE!</v>
      </c>
      <c r="G445" s="161" t="e">
        <f>新様式97_看護職員処遇改善評価料・入院ベースアップ評価料!$M$117-B445</f>
        <v>#VALUE!</v>
      </c>
      <c r="H445" s="17" t="e">
        <f t="shared" si="6"/>
        <v>#VALUE!</v>
      </c>
      <c r="I445" s="17" t="e">
        <f>IF(新様式97_看護職員処遇改善評価料・入院ベースアップ評価料!$M$117=B445,"",IF(H445&lt;=0,"該当",""))</f>
        <v>#VALUE!</v>
      </c>
      <c r="J445" s="17" t="e">
        <f>IF(AND(A445&lt;=#REF!,#REF!&lt;'リスト（入院R9）'!B445),"該当","")</f>
        <v>#REF!</v>
      </c>
      <c r="K445" s="17" t="s">
        <v>833</v>
      </c>
    </row>
    <row r="446" spans="1:11">
      <c r="A446" s="17">
        <v>442.5</v>
      </c>
      <c r="B446" s="17">
        <v>443.5</v>
      </c>
      <c r="C446" s="17" t="s">
        <v>834</v>
      </c>
      <c r="D446" s="17">
        <v>443</v>
      </c>
      <c r="F446" s="161" t="e">
        <f>新様式97_看護職員処遇改善評価料・入院ベースアップ評価料!$M$117-A446</f>
        <v>#VALUE!</v>
      </c>
      <c r="G446" s="161" t="e">
        <f>新様式97_看護職員処遇改善評価料・入院ベースアップ評価料!$M$117-B446</f>
        <v>#VALUE!</v>
      </c>
      <c r="H446" s="17" t="e">
        <f t="shared" si="6"/>
        <v>#VALUE!</v>
      </c>
      <c r="I446" s="17" t="e">
        <f>IF(新様式97_看護職員処遇改善評価料・入院ベースアップ評価料!$M$117=B446,"",IF(H446&lt;=0,"該当",""))</f>
        <v>#VALUE!</v>
      </c>
      <c r="J446" s="17" t="e">
        <f>IF(AND(A446&lt;=#REF!,#REF!&lt;'リスト（入院R9）'!B446),"該当","")</f>
        <v>#REF!</v>
      </c>
      <c r="K446" s="17" t="s">
        <v>834</v>
      </c>
    </row>
    <row r="447" spans="1:11">
      <c r="A447" s="17">
        <v>443.5</v>
      </c>
      <c r="B447" s="17">
        <v>444.5</v>
      </c>
      <c r="C447" s="17" t="s">
        <v>835</v>
      </c>
      <c r="D447" s="17">
        <v>444</v>
      </c>
      <c r="F447" s="161" t="e">
        <f>新様式97_看護職員処遇改善評価料・入院ベースアップ評価料!$M$117-A447</f>
        <v>#VALUE!</v>
      </c>
      <c r="G447" s="161" t="e">
        <f>新様式97_看護職員処遇改善評価料・入院ベースアップ評価料!$M$117-B447</f>
        <v>#VALUE!</v>
      </c>
      <c r="H447" s="17" t="e">
        <f t="shared" si="6"/>
        <v>#VALUE!</v>
      </c>
      <c r="I447" s="17" t="e">
        <f>IF(新様式97_看護職員処遇改善評価料・入院ベースアップ評価料!$M$117=B447,"",IF(H447&lt;=0,"該当",""))</f>
        <v>#VALUE!</v>
      </c>
      <c r="J447" s="17" t="e">
        <f>IF(AND(A447&lt;=#REF!,#REF!&lt;'リスト（入院R9）'!B447),"該当","")</f>
        <v>#REF!</v>
      </c>
      <c r="K447" s="17" t="s">
        <v>835</v>
      </c>
    </row>
    <row r="448" spans="1:11">
      <c r="A448" s="17">
        <v>444.5</v>
      </c>
      <c r="B448" s="17">
        <v>445.5</v>
      </c>
      <c r="C448" s="17" t="s">
        <v>836</v>
      </c>
      <c r="D448" s="17">
        <v>445</v>
      </c>
      <c r="F448" s="161" t="e">
        <f>新様式97_看護職員処遇改善評価料・入院ベースアップ評価料!$M$117-A448</f>
        <v>#VALUE!</v>
      </c>
      <c r="G448" s="161" t="e">
        <f>新様式97_看護職員処遇改善評価料・入院ベースアップ評価料!$M$117-B448</f>
        <v>#VALUE!</v>
      </c>
      <c r="H448" s="17" t="e">
        <f t="shared" si="6"/>
        <v>#VALUE!</v>
      </c>
      <c r="I448" s="17" t="e">
        <f>IF(新様式97_看護職員処遇改善評価料・入院ベースアップ評価料!$M$117=B448,"",IF(H448&lt;=0,"該当",""))</f>
        <v>#VALUE!</v>
      </c>
      <c r="J448" s="17" t="e">
        <f>IF(AND(A448&lt;=#REF!,#REF!&lt;'リスト（入院R9）'!B448),"該当","")</f>
        <v>#REF!</v>
      </c>
      <c r="K448" s="17" t="s">
        <v>836</v>
      </c>
    </row>
    <row r="449" spans="1:11">
      <c r="A449" s="17">
        <v>445.5</v>
      </c>
      <c r="B449" s="17">
        <v>446.5</v>
      </c>
      <c r="C449" s="17" t="s">
        <v>837</v>
      </c>
      <c r="D449" s="17">
        <v>446</v>
      </c>
      <c r="F449" s="161" t="e">
        <f>新様式97_看護職員処遇改善評価料・入院ベースアップ評価料!$M$117-A449</f>
        <v>#VALUE!</v>
      </c>
      <c r="G449" s="161" t="e">
        <f>新様式97_看護職員処遇改善評価料・入院ベースアップ評価料!$M$117-B449</f>
        <v>#VALUE!</v>
      </c>
      <c r="H449" s="17" t="e">
        <f t="shared" si="6"/>
        <v>#VALUE!</v>
      </c>
      <c r="I449" s="17" t="e">
        <f>IF(新様式97_看護職員処遇改善評価料・入院ベースアップ評価料!$M$117=B449,"",IF(H449&lt;=0,"該当",""))</f>
        <v>#VALUE!</v>
      </c>
      <c r="J449" s="17" t="e">
        <f>IF(AND(A449&lt;=#REF!,#REF!&lt;'リスト（入院R9）'!B449),"該当","")</f>
        <v>#REF!</v>
      </c>
      <c r="K449" s="17" t="s">
        <v>837</v>
      </c>
    </row>
    <row r="450" spans="1:11">
      <c r="A450" s="17">
        <v>446.5</v>
      </c>
      <c r="B450" s="17">
        <v>447.5</v>
      </c>
      <c r="C450" s="17" t="s">
        <v>838</v>
      </c>
      <c r="D450" s="17">
        <v>447</v>
      </c>
      <c r="F450" s="161" t="e">
        <f>新様式97_看護職員処遇改善評価料・入院ベースアップ評価料!$M$117-A450</f>
        <v>#VALUE!</v>
      </c>
      <c r="G450" s="161" t="e">
        <f>新様式97_看護職員処遇改善評価料・入院ベースアップ評価料!$M$117-B450</f>
        <v>#VALUE!</v>
      </c>
      <c r="H450" s="17" t="e">
        <f t="shared" si="6"/>
        <v>#VALUE!</v>
      </c>
      <c r="I450" s="17" t="e">
        <f>IF(新様式97_看護職員処遇改善評価料・入院ベースアップ評価料!$M$117=B450,"",IF(H450&lt;=0,"該当",""))</f>
        <v>#VALUE!</v>
      </c>
      <c r="J450" s="17" t="e">
        <f>IF(AND(A450&lt;=#REF!,#REF!&lt;'リスト（入院R9）'!B450),"該当","")</f>
        <v>#REF!</v>
      </c>
      <c r="K450" s="17" t="s">
        <v>838</v>
      </c>
    </row>
    <row r="451" spans="1:11">
      <c r="A451" s="17">
        <v>447.5</v>
      </c>
      <c r="B451" s="17">
        <v>448.5</v>
      </c>
      <c r="C451" s="17" t="s">
        <v>839</v>
      </c>
      <c r="D451" s="17">
        <v>448</v>
      </c>
      <c r="F451" s="161" t="e">
        <f>新様式97_看護職員処遇改善評価料・入院ベースアップ評価料!$M$117-A451</f>
        <v>#VALUE!</v>
      </c>
      <c r="G451" s="161" t="e">
        <f>新様式97_看護職員処遇改善評価料・入院ベースアップ評価料!$M$117-B451</f>
        <v>#VALUE!</v>
      </c>
      <c r="H451" s="17" t="e">
        <f t="shared" si="6"/>
        <v>#VALUE!</v>
      </c>
      <c r="I451" s="17" t="e">
        <f>IF(新様式97_看護職員処遇改善評価料・入院ベースアップ評価料!$M$117=B451,"",IF(H451&lt;=0,"該当",""))</f>
        <v>#VALUE!</v>
      </c>
      <c r="J451" s="17" t="e">
        <f>IF(AND(A451&lt;=#REF!,#REF!&lt;'リスト（入院R9）'!B451),"該当","")</f>
        <v>#REF!</v>
      </c>
      <c r="K451" s="17" t="s">
        <v>839</v>
      </c>
    </row>
    <row r="452" spans="1:11">
      <c r="A452" s="17">
        <v>448.5</v>
      </c>
      <c r="B452" s="17">
        <v>449.5</v>
      </c>
      <c r="C452" s="17" t="s">
        <v>840</v>
      </c>
      <c r="D452" s="17">
        <v>449</v>
      </c>
      <c r="F452" s="161" t="e">
        <f>新様式97_看護職員処遇改善評価料・入院ベースアップ評価料!$M$117-A452</f>
        <v>#VALUE!</v>
      </c>
      <c r="G452" s="161" t="e">
        <f>新様式97_看護職員処遇改善評価料・入院ベースアップ評価料!$M$117-B452</f>
        <v>#VALUE!</v>
      </c>
      <c r="H452" s="17" t="e">
        <f t="shared" si="6"/>
        <v>#VALUE!</v>
      </c>
      <c r="I452" s="17" t="e">
        <f>IF(新様式97_看護職員処遇改善評価料・入院ベースアップ評価料!$M$117=B452,"",IF(H452&lt;=0,"該当",""))</f>
        <v>#VALUE!</v>
      </c>
      <c r="J452" s="17" t="e">
        <f>IF(AND(A452&lt;=#REF!,#REF!&lt;'リスト（入院R9）'!B452),"該当","")</f>
        <v>#REF!</v>
      </c>
      <c r="K452" s="17" t="s">
        <v>840</v>
      </c>
    </row>
    <row r="453" spans="1:11">
      <c r="A453" s="17">
        <v>449.5</v>
      </c>
      <c r="B453" s="17">
        <v>450.5</v>
      </c>
      <c r="C453" s="17" t="s">
        <v>841</v>
      </c>
      <c r="D453" s="17">
        <v>450</v>
      </c>
      <c r="F453" s="161" t="e">
        <f>新様式97_看護職員処遇改善評価料・入院ベースアップ評価料!$M$117-A453</f>
        <v>#VALUE!</v>
      </c>
      <c r="G453" s="161" t="e">
        <f>新様式97_看護職員処遇改善評価料・入院ベースアップ評価料!$M$117-B453</f>
        <v>#VALUE!</v>
      </c>
      <c r="H453" s="17" t="e">
        <f t="shared" ref="H453:H503" si="7">F453*G453</f>
        <v>#VALUE!</v>
      </c>
      <c r="I453" s="17" t="e">
        <f>IF(新様式97_看護職員処遇改善評価料・入院ベースアップ評価料!$M$117=B453,"",IF(H453&lt;=0,"該当",""))</f>
        <v>#VALUE!</v>
      </c>
      <c r="J453" s="17" t="e">
        <f>IF(AND(A453&lt;=#REF!,#REF!&lt;'リスト（入院R9）'!B453),"該当","")</f>
        <v>#REF!</v>
      </c>
      <c r="K453" s="17" t="s">
        <v>841</v>
      </c>
    </row>
    <row r="454" spans="1:11">
      <c r="A454" s="17">
        <v>450.5</v>
      </c>
      <c r="B454" s="17">
        <v>451.5</v>
      </c>
      <c r="C454" s="17" t="s">
        <v>842</v>
      </c>
      <c r="D454" s="17">
        <v>451</v>
      </c>
      <c r="F454" s="161" t="e">
        <f>新様式97_看護職員処遇改善評価料・入院ベースアップ評価料!$M$117-A454</f>
        <v>#VALUE!</v>
      </c>
      <c r="G454" s="161" t="e">
        <f>新様式97_看護職員処遇改善評価料・入院ベースアップ評価料!$M$117-B454</f>
        <v>#VALUE!</v>
      </c>
      <c r="H454" s="17" t="e">
        <f t="shared" si="7"/>
        <v>#VALUE!</v>
      </c>
      <c r="I454" s="17" t="e">
        <f>IF(新様式97_看護職員処遇改善評価料・入院ベースアップ評価料!$M$117=B454,"",IF(H454&lt;=0,"該当",""))</f>
        <v>#VALUE!</v>
      </c>
      <c r="J454" s="17" t="e">
        <f>IF(AND(A454&lt;=#REF!,#REF!&lt;'リスト（入院R9）'!B454),"該当","")</f>
        <v>#REF!</v>
      </c>
      <c r="K454" s="17" t="s">
        <v>842</v>
      </c>
    </row>
    <row r="455" spans="1:11">
      <c r="A455" s="17">
        <v>451.5</v>
      </c>
      <c r="B455" s="17">
        <v>452.5</v>
      </c>
      <c r="C455" s="17" t="s">
        <v>843</v>
      </c>
      <c r="D455" s="17">
        <v>452</v>
      </c>
      <c r="F455" s="161" t="e">
        <f>新様式97_看護職員処遇改善評価料・入院ベースアップ評価料!$M$117-A455</f>
        <v>#VALUE!</v>
      </c>
      <c r="G455" s="161" t="e">
        <f>新様式97_看護職員処遇改善評価料・入院ベースアップ評価料!$M$117-B455</f>
        <v>#VALUE!</v>
      </c>
      <c r="H455" s="17" t="e">
        <f t="shared" si="7"/>
        <v>#VALUE!</v>
      </c>
      <c r="I455" s="17" t="e">
        <f>IF(新様式97_看護職員処遇改善評価料・入院ベースアップ評価料!$M$117=B455,"",IF(H455&lt;=0,"該当",""))</f>
        <v>#VALUE!</v>
      </c>
      <c r="J455" s="17" t="e">
        <f>IF(AND(A455&lt;=#REF!,#REF!&lt;'リスト（入院R9）'!B455),"該当","")</f>
        <v>#REF!</v>
      </c>
      <c r="K455" s="17" t="s">
        <v>843</v>
      </c>
    </row>
    <row r="456" spans="1:11">
      <c r="A456" s="17">
        <v>452.5</v>
      </c>
      <c r="B456" s="17">
        <v>453.5</v>
      </c>
      <c r="C456" s="17" t="s">
        <v>844</v>
      </c>
      <c r="D456" s="17">
        <v>453</v>
      </c>
      <c r="F456" s="161" t="e">
        <f>新様式97_看護職員処遇改善評価料・入院ベースアップ評価料!$M$117-A456</f>
        <v>#VALUE!</v>
      </c>
      <c r="G456" s="161" t="e">
        <f>新様式97_看護職員処遇改善評価料・入院ベースアップ評価料!$M$117-B456</f>
        <v>#VALUE!</v>
      </c>
      <c r="H456" s="17" t="e">
        <f t="shared" si="7"/>
        <v>#VALUE!</v>
      </c>
      <c r="I456" s="17" t="e">
        <f>IF(新様式97_看護職員処遇改善評価料・入院ベースアップ評価料!$M$117=B456,"",IF(H456&lt;=0,"該当",""))</f>
        <v>#VALUE!</v>
      </c>
      <c r="J456" s="17" t="e">
        <f>IF(AND(A456&lt;=#REF!,#REF!&lt;'リスト（入院R9）'!B456),"該当","")</f>
        <v>#REF!</v>
      </c>
      <c r="K456" s="17" t="s">
        <v>844</v>
      </c>
    </row>
    <row r="457" spans="1:11">
      <c r="A457" s="17">
        <v>453.5</v>
      </c>
      <c r="B457" s="17">
        <v>454.5</v>
      </c>
      <c r="C457" s="17" t="s">
        <v>845</v>
      </c>
      <c r="D457" s="17">
        <v>454</v>
      </c>
      <c r="F457" s="161" t="e">
        <f>新様式97_看護職員処遇改善評価料・入院ベースアップ評価料!$M$117-A457</f>
        <v>#VALUE!</v>
      </c>
      <c r="G457" s="161" t="e">
        <f>新様式97_看護職員処遇改善評価料・入院ベースアップ評価料!$M$117-B457</f>
        <v>#VALUE!</v>
      </c>
      <c r="H457" s="17" t="e">
        <f t="shared" si="7"/>
        <v>#VALUE!</v>
      </c>
      <c r="I457" s="17" t="e">
        <f>IF(新様式97_看護職員処遇改善評価料・入院ベースアップ評価料!$M$117=B457,"",IF(H457&lt;=0,"該当",""))</f>
        <v>#VALUE!</v>
      </c>
      <c r="J457" s="17" t="e">
        <f>IF(AND(A457&lt;=#REF!,#REF!&lt;'リスト（入院R9）'!B457),"該当","")</f>
        <v>#REF!</v>
      </c>
      <c r="K457" s="17" t="s">
        <v>845</v>
      </c>
    </row>
    <row r="458" spans="1:11">
      <c r="A458" s="17">
        <v>454.5</v>
      </c>
      <c r="B458" s="17">
        <v>455.5</v>
      </c>
      <c r="C458" s="17" t="s">
        <v>846</v>
      </c>
      <c r="D458" s="17">
        <v>455</v>
      </c>
      <c r="F458" s="161" t="e">
        <f>新様式97_看護職員処遇改善評価料・入院ベースアップ評価料!$M$117-A458</f>
        <v>#VALUE!</v>
      </c>
      <c r="G458" s="161" t="e">
        <f>新様式97_看護職員処遇改善評価料・入院ベースアップ評価料!$M$117-B458</f>
        <v>#VALUE!</v>
      </c>
      <c r="H458" s="17" t="e">
        <f t="shared" si="7"/>
        <v>#VALUE!</v>
      </c>
      <c r="I458" s="17" t="e">
        <f>IF(新様式97_看護職員処遇改善評価料・入院ベースアップ評価料!$M$117=B458,"",IF(H458&lt;=0,"該当",""))</f>
        <v>#VALUE!</v>
      </c>
      <c r="J458" s="17" t="e">
        <f>IF(AND(A458&lt;=#REF!,#REF!&lt;'リスト（入院R9）'!B458),"該当","")</f>
        <v>#REF!</v>
      </c>
      <c r="K458" s="17" t="s">
        <v>846</v>
      </c>
    </row>
    <row r="459" spans="1:11">
      <c r="A459" s="17">
        <v>455.5</v>
      </c>
      <c r="B459" s="17">
        <v>456.5</v>
      </c>
      <c r="C459" s="17" t="s">
        <v>847</v>
      </c>
      <c r="D459" s="17">
        <v>456</v>
      </c>
      <c r="F459" s="161" t="e">
        <f>新様式97_看護職員処遇改善評価料・入院ベースアップ評価料!$M$117-A459</f>
        <v>#VALUE!</v>
      </c>
      <c r="G459" s="161" t="e">
        <f>新様式97_看護職員処遇改善評価料・入院ベースアップ評価料!$M$117-B459</f>
        <v>#VALUE!</v>
      </c>
      <c r="H459" s="17" t="e">
        <f t="shared" si="7"/>
        <v>#VALUE!</v>
      </c>
      <c r="I459" s="17" t="e">
        <f>IF(新様式97_看護職員処遇改善評価料・入院ベースアップ評価料!$M$117=B459,"",IF(H459&lt;=0,"該当",""))</f>
        <v>#VALUE!</v>
      </c>
      <c r="J459" s="17" t="e">
        <f>IF(AND(A459&lt;=#REF!,#REF!&lt;'リスト（入院R9）'!B459),"該当","")</f>
        <v>#REF!</v>
      </c>
      <c r="K459" s="17" t="s">
        <v>847</v>
      </c>
    </row>
    <row r="460" spans="1:11">
      <c r="A460" s="17">
        <v>456.5</v>
      </c>
      <c r="B460" s="17">
        <v>457.5</v>
      </c>
      <c r="C460" s="17" t="s">
        <v>848</v>
      </c>
      <c r="D460" s="17">
        <v>457</v>
      </c>
      <c r="F460" s="161" t="e">
        <f>新様式97_看護職員処遇改善評価料・入院ベースアップ評価料!$M$117-A460</f>
        <v>#VALUE!</v>
      </c>
      <c r="G460" s="161" t="e">
        <f>新様式97_看護職員処遇改善評価料・入院ベースアップ評価料!$M$117-B460</f>
        <v>#VALUE!</v>
      </c>
      <c r="H460" s="17" t="e">
        <f t="shared" si="7"/>
        <v>#VALUE!</v>
      </c>
      <c r="I460" s="17" t="e">
        <f>IF(新様式97_看護職員処遇改善評価料・入院ベースアップ評価料!$M$117=B460,"",IF(H460&lt;=0,"該当",""))</f>
        <v>#VALUE!</v>
      </c>
      <c r="J460" s="17" t="e">
        <f>IF(AND(A460&lt;=#REF!,#REF!&lt;'リスト（入院R9）'!B460),"該当","")</f>
        <v>#REF!</v>
      </c>
      <c r="K460" s="17" t="s">
        <v>848</v>
      </c>
    </row>
    <row r="461" spans="1:11">
      <c r="A461" s="17">
        <v>457.5</v>
      </c>
      <c r="B461" s="17">
        <v>458.5</v>
      </c>
      <c r="C461" s="17" t="s">
        <v>849</v>
      </c>
      <c r="D461" s="17">
        <v>458</v>
      </c>
      <c r="F461" s="161" t="e">
        <f>新様式97_看護職員処遇改善評価料・入院ベースアップ評価料!$M$117-A461</f>
        <v>#VALUE!</v>
      </c>
      <c r="G461" s="161" t="e">
        <f>新様式97_看護職員処遇改善評価料・入院ベースアップ評価料!$M$117-B461</f>
        <v>#VALUE!</v>
      </c>
      <c r="H461" s="17" t="e">
        <f t="shared" si="7"/>
        <v>#VALUE!</v>
      </c>
      <c r="I461" s="17" t="e">
        <f>IF(新様式97_看護職員処遇改善評価料・入院ベースアップ評価料!$M$117=B461,"",IF(H461&lt;=0,"該当",""))</f>
        <v>#VALUE!</v>
      </c>
      <c r="J461" s="17" t="e">
        <f>IF(AND(A461&lt;=#REF!,#REF!&lt;'リスト（入院R9）'!B461),"該当","")</f>
        <v>#REF!</v>
      </c>
      <c r="K461" s="17" t="s">
        <v>849</v>
      </c>
    </row>
    <row r="462" spans="1:11">
      <c r="A462" s="17">
        <v>458.5</v>
      </c>
      <c r="B462" s="17">
        <v>459.5</v>
      </c>
      <c r="C462" s="17" t="s">
        <v>850</v>
      </c>
      <c r="D462" s="17">
        <v>459</v>
      </c>
      <c r="F462" s="161" t="e">
        <f>新様式97_看護職員処遇改善評価料・入院ベースアップ評価料!$M$117-A462</f>
        <v>#VALUE!</v>
      </c>
      <c r="G462" s="161" t="e">
        <f>新様式97_看護職員処遇改善評価料・入院ベースアップ評価料!$M$117-B462</f>
        <v>#VALUE!</v>
      </c>
      <c r="H462" s="17" t="e">
        <f t="shared" si="7"/>
        <v>#VALUE!</v>
      </c>
      <c r="I462" s="17" t="e">
        <f>IF(新様式97_看護職員処遇改善評価料・入院ベースアップ評価料!$M$117=B462,"",IF(H462&lt;=0,"該当",""))</f>
        <v>#VALUE!</v>
      </c>
      <c r="J462" s="17" t="e">
        <f>IF(AND(A462&lt;=#REF!,#REF!&lt;'リスト（入院R9）'!B462),"該当","")</f>
        <v>#REF!</v>
      </c>
      <c r="K462" s="17" t="s">
        <v>850</v>
      </c>
    </row>
    <row r="463" spans="1:11">
      <c r="A463" s="17">
        <v>459.5</v>
      </c>
      <c r="B463" s="17">
        <v>460.5</v>
      </c>
      <c r="C463" s="17" t="s">
        <v>851</v>
      </c>
      <c r="D463" s="17">
        <v>460</v>
      </c>
      <c r="F463" s="161" t="e">
        <f>新様式97_看護職員処遇改善評価料・入院ベースアップ評価料!$M$117-A463</f>
        <v>#VALUE!</v>
      </c>
      <c r="G463" s="161" t="e">
        <f>新様式97_看護職員処遇改善評価料・入院ベースアップ評価料!$M$117-B463</f>
        <v>#VALUE!</v>
      </c>
      <c r="H463" s="17" t="e">
        <f>F463*G463</f>
        <v>#VALUE!</v>
      </c>
      <c r="I463" s="17" t="e">
        <f>IF(新様式97_看護職員処遇改善評価料・入院ベースアップ評価料!$M$117=B463,"",IF(H463&lt;=0,"該当",""))</f>
        <v>#VALUE!</v>
      </c>
      <c r="J463" s="17" t="e">
        <f>IF(AND(A463&lt;=#REF!,#REF!&lt;'リスト（入院R9）'!B463),"該当","")</f>
        <v>#REF!</v>
      </c>
      <c r="K463" s="17" t="s">
        <v>851</v>
      </c>
    </row>
    <row r="464" spans="1:11">
      <c r="A464" s="17">
        <v>460.5</v>
      </c>
      <c r="B464" s="17">
        <v>461.5</v>
      </c>
      <c r="C464" s="17" t="s">
        <v>852</v>
      </c>
      <c r="D464" s="17">
        <v>461</v>
      </c>
      <c r="F464" s="161" t="e">
        <f>新様式97_看護職員処遇改善評価料・入院ベースアップ評価料!$M$117-A464</f>
        <v>#VALUE!</v>
      </c>
      <c r="G464" s="161" t="e">
        <f>新様式97_看護職員処遇改善評価料・入院ベースアップ評価料!$M$117-B464</f>
        <v>#VALUE!</v>
      </c>
      <c r="H464" s="17" t="e">
        <f t="shared" si="7"/>
        <v>#VALUE!</v>
      </c>
      <c r="I464" s="17" t="e">
        <f>IF(新様式97_看護職員処遇改善評価料・入院ベースアップ評価料!$M$117=B464,"",IF(H464&lt;=0,"該当",""))</f>
        <v>#VALUE!</v>
      </c>
      <c r="J464" s="17" t="e">
        <f>IF(AND(A464&lt;=#REF!,#REF!&lt;'リスト（入院R9）'!B464),"該当","")</f>
        <v>#REF!</v>
      </c>
      <c r="K464" s="17" t="s">
        <v>852</v>
      </c>
    </row>
    <row r="465" spans="1:11">
      <c r="A465" s="17">
        <v>461.5</v>
      </c>
      <c r="B465" s="17">
        <v>462.5</v>
      </c>
      <c r="C465" s="17" t="s">
        <v>853</v>
      </c>
      <c r="D465" s="17">
        <v>462</v>
      </c>
      <c r="F465" s="161" t="e">
        <f>新様式97_看護職員処遇改善評価料・入院ベースアップ評価料!$M$117-A465</f>
        <v>#VALUE!</v>
      </c>
      <c r="G465" s="161" t="e">
        <f>新様式97_看護職員処遇改善評価料・入院ベースアップ評価料!$M$117-B465</f>
        <v>#VALUE!</v>
      </c>
      <c r="H465" s="17" t="e">
        <f t="shared" si="7"/>
        <v>#VALUE!</v>
      </c>
      <c r="I465" s="17" t="e">
        <f>IF(新様式97_看護職員処遇改善評価料・入院ベースアップ評価料!$M$117=B465,"",IF(H465&lt;=0,"該当",""))</f>
        <v>#VALUE!</v>
      </c>
      <c r="J465" s="17" t="e">
        <f>IF(AND(A465&lt;=#REF!,#REF!&lt;'リスト（入院R9）'!B465),"該当","")</f>
        <v>#REF!</v>
      </c>
      <c r="K465" s="17" t="s">
        <v>853</v>
      </c>
    </row>
    <row r="466" spans="1:11">
      <c r="A466" s="17">
        <v>462.5</v>
      </c>
      <c r="B466" s="17">
        <v>463.5</v>
      </c>
      <c r="C466" s="17" t="s">
        <v>854</v>
      </c>
      <c r="D466" s="17">
        <v>463</v>
      </c>
      <c r="F466" s="161" t="e">
        <f>新様式97_看護職員処遇改善評価料・入院ベースアップ評価料!$M$117-A466</f>
        <v>#VALUE!</v>
      </c>
      <c r="G466" s="161" t="e">
        <f>新様式97_看護職員処遇改善評価料・入院ベースアップ評価料!$M$117-B466</f>
        <v>#VALUE!</v>
      </c>
      <c r="H466" s="17" t="e">
        <f t="shared" si="7"/>
        <v>#VALUE!</v>
      </c>
      <c r="I466" s="17" t="e">
        <f>IF(新様式97_看護職員処遇改善評価料・入院ベースアップ評価料!$M$117=B466,"",IF(H466&lt;=0,"該当",""))</f>
        <v>#VALUE!</v>
      </c>
      <c r="J466" s="17" t="e">
        <f>IF(AND(A466&lt;=#REF!,#REF!&lt;'リスト（入院R9）'!B466),"該当","")</f>
        <v>#REF!</v>
      </c>
      <c r="K466" s="17" t="s">
        <v>854</v>
      </c>
    </row>
    <row r="467" spans="1:11">
      <c r="A467" s="17">
        <v>463.5</v>
      </c>
      <c r="B467" s="17">
        <v>464.5</v>
      </c>
      <c r="C467" s="17" t="s">
        <v>855</v>
      </c>
      <c r="D467" s="17">
        <v>464</v>
      </c>
      <c r="F467" s="161" t="e">
        <f>新様式97_看護職員処遇改善評価料・入院ベースアップ評価料!$M$117-A467</f>
        <v>#VALUE!</v>
      </c>
      <c r="G467" s="161" t="e">
        <f>新様式97_看護職員処遇改善評価料・入院ベースアップ評価料!$M$117-B467</f>
        <v>#VALUE!</v>
      </c>
      <c r="H467" s="17" t="e">
        <f t="shared" si="7"/>
        <v>#VALUE!</v>
      </c>
      <c r="I467" s="17" t="e">
        <f>IF(新様式97_看護職員処遇改善評価料・入院ベースアップ評価料!$M$117=B467,"",IF(H467&lt;=0,"該当",""))</f>
        <v>#VALUE!</v>
      </c>
      <c r="J467" s="17" t="e">
        <f>IF(AND(A467&lt;=#REF!,#REF!&lt;'リスト（入院R9）'!B467),"該当","")</f>
        <v>#REF!</v>
      </c>
      <c r="K467" s="17" t="s">
        <v>855</v>
      </c>
    </row>
    <row r="468" spans="1:11">
      <c r="A468" s="17">
        <v>464.5</v>
      </c>
      <c r="B468" s="17">
        <v>465.5</v>
      </c>
      <c r="C468" s="17" t="s">
        <v>856</v>
      </c>
      <c r="D468" s="17">
        <v>465</v>
      </c>
      <c r="F468" s="161" t="e">
        <f>新様式97_看護職員処遇改善評価料・入院ベースアップ評価料!$M$117-A468</f>
        <v>#VALUE!</v>
      </c>
      <c r="G468" s="161" t="e">
        <f>新様式97_看護職員処遇改善評価料・入院ベースアップ評価料!$M$117-B468</f>
        <v>#VALUE!</v>
      </c>
      <c r="H468" s="17" t="e">
        <f t="shared" si="7"/>
        <v>#VALUE!</v>
      </c>
      <c r="I468" s="17" t="e">
        <f>IF(新様式97_看護職員処遇改善評価料・入院ベースアップ評価料!$M$117=B468,"",IF(H468&lt;=0,"該当",""))</f>
        <v>#VALUE!</v>
      </c>
      <c r="J468" s="17" t="e">
        <f>IF(AND(A468&lt;=#REF!,#REF!&lt;'リスト（入院R9）'!B468),"該当","")</f>
        <v>#REF!</v>
      </c>
      <c r="K468" s="17" t="s">
        <v>856</v>
      </c>
    </row>
    <row r="469" spans="1:11">
      <c r="A469" s="17">
        <v>465.5</v>
      </c>
      <c r="B469" s="17">
        <v>466.5</v>
      </c>
      <c r="C469" s="17" t="s">
        <v>857</v>
      </c>
      <c r="D469" s="17">
        <v>466</v>
      </c>
      <c r="F469" s="161" t="e">
        <f>新様式97_看護職員処遇改善評価料・入院ベースアップ評価料!$M$117-A469</f>
        <v>#VALUE!</v>
      </c>
      <c r="G469" s="161" t="e">
        <f>新様式97_看護職員処遇改善評価料・入院ベースアップ評価料!$M$117-B469</f>
        <v>#VALUE!</v>
      </c>
      <c r="H469" s="17" t="e">
        <f t="shared" si="7"/>
        <v>#VALUE!</v>
      </c>
      <c r="I469" s="17" t="e">
        <f>IF(新様式97_看護職員処遇改善評価料・入院ベースアップ評価料!$M$117=B469,"",IF(H469&lt;=0,"該当",""))</f>
        <v>#VALUE!</v>
      </c>
      <c r="J469" s="17" t="e">
        <f>IF(AND(A469&lt;=#REF!,#REF!&lt;'リスト（入院R9）'!B469),"該当","")</f>
        <v>#REF!</v>
      </c>
      <c r="K469" s="17" t="s">
        <v>857</v>
      </c>
    </row>
    <row r="470" spans="1:11">
      <c r="A470" s="17">
        <v>466.5</v>
      </c>
      <c r="B470" s="17">
        <v>467.5</v>
      </c>
      <c r="C470" s="17" t="s">
        <v>858</v>
      </c>
      <c r="D470" s="17">
        <v>467</v>
      </c>
      <c r="F470" s="161" t="e">
        <f>新様式97_看護職員処遇改善評価料・入院ベースアップ評価料!$M$117-A470</f>
        <v>#VALUE!</v>
      </c>
      <c r="G470" s="161" t="e">
        <f>新様式97_看護職員処遇改善評価料・入院ベースアップ評価料!$M$117-B470</f>
        <v>#VALUE!</v>
      </c>
      <c r="H470" s="17" t="e">
        <f t="shared" si="7"/>
        <v>#VALUE!</v>
      </c>
      <c r="I470" s="17" t="e">
        <f>IF(新様式97_看護職員処遇改善評価料・入院ベースアップ評価料!$M$117=B470,"",IF(H470&lt;=0,"該当",""))</f>
        <v>#VALUE!</v>
      </c>
      <c r="J470" s="17" t="e">
        <f>IF(AND(A470&lt;=#REF!,#REF!&lt;'リスト（入院R9）'!B470),"該当","")</f>
        <v>#REF!</v>
      </c>
      <c r="K470" s="17" t="s">
        <v>858</v>
      </c>
    </row>
    <row r="471" spans="1:11">
      <c r="A471" s="17">
        <v>467.5</v>
      </c>
      <c r="B471" s="17">
        <v>468.5</v>
      </c>
      <c r="C471" s="17" t="s">
        <v>859</v>
      </c>
      <c r="D471" s="17">
        <v>468</v>
      </c>
      <c r="F471" s="161" t="e">
        <f>新様式97_看護職員処遇改善評価料・入院ベースアップ評価料!$M$117-A471</f>
        <v>#VALUE!</v>
      </c>
      <c r="G471" s="161" t="e">
        <f>新様式97_看護職員処遇改善評価料・入院ベースアップ評価料!$M$117-B471</f>
        <v>#VALUE!</v>
      </c>
      <c r="H471" s="17" t="e">
        <f t="shared" si="7"/>
        <v>#VALUE!</v>
      </c>
      <c r="I471" s="17" t="e">
        <f>IF(新様式97_看護職員処遇改善評価料・入院ベースアップ評価料!$M$117=B471,"",IF(H471&lt;=0,"該当",""))</f>
        <v>#VALUE!</v>
      </c>
      <c r="J471" s="17" t="e">
        <f>IF(AND(A471&lt;=#REF!,#REF!&lt;'リスト（入院R9）'!B471),"該当","")</f>
        <v>#REF!</v>
      </c>
      <c r="K471" s="17" t="s">
        <v>859</v>
      </c>
    </row>
    <row r="472" spans="1:11">
      <c r="A472" s="17">
        <v>468.5</v>
      </c>
      <c r="B472" s="17">
        <v>469.5</v>
      </c>
      <c r="C472" s="17" t="s">
        <v>860</v>
      </c>
      <c r="D472" s="17">
        <v>469</v>
      </c>
      <c r="F472" s="161" t="e">
        <f>新様式97_看護職員処遇改善評価料・入院ベースアップ評価料!$M$117-A472</f>
        <v>#VALUE!</v>
      </c>
      <c r="G472" s="161" t="e">
        <f>新様式97_看護職員処遇改善評価料・入院ベースアップ評価料!$M$117-B472</f>
        <v>#VALUE!</v>
      </c>
      <c r="H472" s="17" t="e">
        <f t="shared" si="7"/>
        <v>#VALUE!</v>
      </c>
      <c r="I472" s="17" t="e">
        <f>IF(新様式97_看護職員処遇改善評価料・入院ベースアップ評価料!$M$117=B472,"",IF(H472&lt;=0,"該当",""))</f>
        <v>#VALUE!</v>
      </c>
      <c r="J472" s="17" t="e">
        <f>IF(AND(A472&lt;=#REF!,#REF!&lt;'リスト（入院R9）'!B472),"該当","")</f>
        <v>#REF!</v>
      </c>
      <c r="K472" s="17" t="s">
        <v>860</v>
      </c>
    </row>
    <row r="473" spans="1:11">
      <c r="A473" s="17">
        <v>469.5</v>
      </c>
      <c r="B473" s="17">
        <v>470.5</v>
      </c>
      <c r="C473" s="17" t="s">
        <v>861</v>
      </c>
      <c r="D473" s="17">
        <v>470</v>
      </c>
      <c r="F473" s="161" t="e">
        <f>新様式97_看護職員処遇改善評価料・入院ベースアップ評価料!$M$117-A473</f>
        <v>#VALUE!</v>
      </c>
      <c r="G473" s="161" t="e">
        <f>新様式97_看護職員処遇改善評価料・入院ベースアップ評価料!$M$117-B473</f>
        <v>#VALUE!</v>
      </c>
      <c r="H473" s="17" t="e">
        <f t="shared" si="7"/>
        <v>#VALUE!</v>
      </c>
      <c r="I473" s="17" t="e">
        <f>IF(新様式97_看護職員処遇改善評価料・入院ベースアップ評価料!$M$117=B473,"",IF(H473&lt;=0,"該当",""))</f>
        <v>#VALUE!</v>
      </c>
      <c r="J473" s="17" t="e">
        <f>IF(AND(A473&lt;=#REF!,#REF!&lt;'リスト（入院R9）'!B473),"該当","")</f>
        <v>#REF!</v>
      </c>
      <c r="K473" s="17" t="s">
        <v>861</v>
      </c>
    </row>
    <row r="474" spans="1:11">
      <c r="A474" s="17">
        <v>470.5</v>
      </c>
      <c r="B474" s="17">
        <v>471.5</v>
      </c>
      <c r="C474" s="17" t="s">
        <v>862</v>
      </c>
      <c r="D474" s="17">
        <v>471</v>
      </c>
      <c r="F474" s="161" t="e">
        <f>新様式97_看護職員処遇改善評価料・入院ベースアップ評価料!$M$117-A474</f>
        <v>#VALUE!</v>
      </c>
      <c r="G474" s="161" t="e">
        <f>新様式97_看護職員処遇改善評価料・入院ベースアップ評価料!$M$117-B474</f>
        <v>#VALUE!</v>
      </c>
      <c r="H474" s="17" t="e">
        <f t="shared" si="7"/>
        <v>#VALUE!</v>
      </c>
      <c r="I474" s="17" t="e">
        <f>IF(新様式97_看護職員処遇改善評価料・入院ベースアップ評価料!$M$117=B474,"",IF(H474&lt;=0,"該当",""))</f>
        <v>#VALUE!</v>
      </c>
      <c r="J474" s="17" t="e">
        <f>IF(AND(A474&lt;=#REF!,#REF!&lt;'リスト（入院R9）'!B474),"該当","")</f>
        <v>#REF!</v>
      </c>
      <c r="K474" s="17" t="s">
        <v>862</v>
      </c>
    </row>
    <row r="475" spans="1:11">
      <c r="A475" s="17">
        <v>471.5</v>
      </c>
      <c r="B475" s="17">
        <v>472.5</v>
      </c>
      <c r="C475" s="17" t="s">
        <v>863</v>
      </c>
      <c r="D475" s="17">
        <v>472</v>
      </c>
      <c r="F475" s="161" t="e">
        <f>新様式97_看護職員処遇改善評価料・入院ベースアップ評価料!$M$117-A475</f>
        <v>#VALUE!</v>
      </c>
      <c r="G475" s="161" t="e">
        <f>新様式97_看護職員処遇改善評価料・入院ベースアップ評価料!$M$117-B475</f>
        <v>#VALUE!</v>
      </c>
      <c r="H475" s="17" t="e">
        <f t="shared" si="7"/>
        <v>#VALUE!</v>
      </c>
      <c r="I475" s="17" t="e">
        <f>IF(新様式97_看護職員処遇改善評価料・入院ベースアップ評価料!$M$117=B475,"",IF(H475&lt;=0,"該当",""))</f>
        <v>#VALUE!</v>
      </c>
      <c r="J475" s="17" t="e">
        <f>IF(AND(A475&lt;=#REF!,#REF!&lt;'リスト（入院R9）'!B475),"該当","")</f>
        <v>#REF!</v>
      </c>
      <c r="K475" s="17" t="s">
        <v>863</v>
      </c>
    </row>
    <row r="476" spans="1:11">
      <c r="A476" s="17">
        <v>472.5</v>
      </c>
      <c r="B476" s="17">
        <v>473.5</v>
      </c>
      <c r="C476" s="17" t="s">
        <v>864</v>
      </c>
      <c r="D476" s="17">
        <v>473</v>
      </c>
      <c r="F476" s="161" t="e">
        <f>新様式97_看護職員処遇改善評価料・入院ベースアップ評価料!$M$117-A476</f>
        <v>#VALUE!</v>
      </c>
      <c r="G476" s="161" t="e">
        <f>新様式97_看護職員処遇改善評価料・入院ベースアップ評価料!$M$117-B476</f>
        <v>#VALUE!</v>
      </c>
      <c r="H476" s="17" t="e">
        <f t="shared" si="7"/>
        <v>#VALUE!</v>
      </c>
      <c r="I476" s="17" t="e">
        <f>IF(新様式97_看護職員処遇改善評価料・入院ベースアップ評価料!$M$117=B476,"",IF(H476&lt;=0,"該当",""))</f>
        <v>#VALUE!</v>
      </c>
      <c r="J476" s="17" t="e">
        <f>IF(AND(A476&lt;=#REF!,#REF!&lt;'リスト（入院R9）'!B476),"該当","")</f>
        <v>#REF!</v>
      </c>
      <c r="K476" s="17" t="s">
        <v>864</v>
      </c>
    </row>
    <row r="477" spans="1:11">
      <c r="A477" s="17">
        <v>473.5</v>
      </c>
      <c r="B477" s="17">
        <v>474.5</v>
      </c>
      <c r="C477" s="17" t="s">
        <v>865</v>
      </c>
      <c r="D477" s="17">
        <v>474</v>
      </c>
      <c r="F477" s="161" t="e">
        <f>新様式97_看護職員処遇改善評価料・入院ベースアップ評価料!$M$117-A477</f>
        <v>#VALUE!</v>
      </c>
      <c r="G477" s="161" t="e">
        <f>新様式97_看護職員処遇改善評価料・入院ベースアップ評価料!$M$117-B477</f>
        <v>#VALUE!</v>
      </c>
      <c r="H477" s="17" t="e">
        <f t="shared" si="7"/>
        <v>#VALUE!</v>
      </c>
      <c r="I477" s="17" t="e">
        <f>IF(新様式97_看護職員処遇改善評価料・入院ベースアップ評価料!$M$117=B477,"",IF(H477&lt;=0,"該当",""))</f>
        <v>#VALUE!</v>
      </c>
      <c r="J477" s="17" t="e">
        <f>IF(AND(A477&lt;=#REF!,#REF!&lt;'リスト（入院R9）'!B477),"該当","")</f>
        <v>#REF!</v>
      </c>
      <c r="K477" s="17" t="s">
        <v>865</v>
      </c>
    </row>
    <row r="478" spans="1:11">
      <c r="A478" s="17">
        <v>474.5</v>
      </c>
      <c r="B478" s="17">
        <v>475.5</v>
      </c>
      <c r="C478" s="17" t="s">
        <v>866</v>
      </c>
      <c r="D478" s="17">
        <v>475</v>
      </c>
      <c r="F478" s="161" t="e">
        <f>新様式97_看護職員処遇改善評価料・入院ベースアップ評価料!$M$117-A478</f>
        <v>#VALUE!</v>
      </c>
      <c r="G478" s="161" t="e">
        <f>新様式97_看護職員処遇改善評価料・入院ベースアップ評価料!$M$117-B478</f>
        <v>#VALUE!</v>
      </c>
      <c r="H478" s="17" t="e">
        <f t="shared" si="7"/>
        <v>#VALUE!</v>
      </c>
      <c r="I478" s="17" t="e">
        <f>IF(新様式97_看護職員処遇改善評価料・入院ベースアップ評価料!$M$117=B478,"",IF(H478&lt;=0,"該当",""))</f>
        <v>#VALUE!</v>
      </c>
      <c r="J478" s="17" t="e">
        <f>IF(AND(A478&lt;=#REF!,#REF!&lt;'リスト（入院R9）'!B478),"該当","")</f>
        <v>#REF!</v>
      </c>
      <c r="K478" s="17" t="s">
        <v>866</v>
      </c>
    </row>
    <row r="479" spans="1:11">
      <c r="A479" s="17">
        <v>475.5</v>
      </c>
      <c r="B479" s="17">
        <v>476.5</v>
      </c>
      <c r="C479" s="17" t="s">
        <v>867</v>
      </c>
      <c r="D479" s="17">
        <v>476</v>
      </c>
      <c r="F479" s="161" t="e">
        <f>新様式97_看護職員処遇改善評価料・入院ベースアップ評価料!$M$117-A479</f>
        <v>#VALUE!</v>
      </c>
      <c r="G479" s="161" t="e">
        <f>新様式97_看護職員処遇改善評価料・入院ベースアップ評価料!$M$117-B479</f>
        <v>#VALUE!</v>
      </c>
      <c r="H479" s="17" t="e">
        <f t="shared" si="7"/>
        <v>#VALUE!</v>
      </c>
      <c r="I479" s="17" t="e">
        <f>IF(新様式97_看護職員処遇改善評価料・入院ベースアップ評価料!$M$117=B479,"",IF(H479&lt;=0,"該当",""))</f>
        <v>#VALUE!</v>
      </c>
      <c r="J479" s="17" t="e">
        <f>IF(AND(A479&lt;=#REF!,#REF!&lt;'リスト（入院R9）'!B479),"該当","")</f>
        <v>#REF!</v>
      </c>
      <c r="K479" s="17" t="s">
        <v>867</v>
      </c>
    </row>
    <row r="480" spans="1:11">
      <c r="A480" s="17">
        <v>476.5</v>
      </c>
      <c r="B480" s="17">
        <v>477.5</v>
      </c>
      <c r="C480" s="17" t="s">
        <v>868</v>
      </c>
      <c r="D480" s="17">
        <v>477</v>
      </c>
      <c r="F480" s="161" t="e">
        <f>新様式97_看護職員処遇改善評価料・入院ベースアップ評価料!$M$117-A480</f>
        <v>#VALUE!</v>
      </c>
      <c r="G480" s="161" t="e">
        <f>新様式97_看護職員処遇改善評価料・入院ベースアップ評価料!$M$117-B480</f>
        <v>#VALUE!</v>
      </c>
      <c r="H480" s="17" t="e">
        <f t="shared" si="7"/>
        <v>#VALUE!</v>
      </c>
      <c r="I480" s="17" t="e">
        <f>IF(新様式97_看護職員処遇改善評価料・入院ベースアップ評価料!$M$117=B480,"",IF(H480&lt;=0,"該当",""))</f>
        <v>#VALUE!</v>
      </c>
      <c r="J480" s="17" t="e">
        <f>IF(AND(A480&lt;=#REF!,#REF!&lt;'リスト（入院R9）'!B480),"該当","")</f>
        <v>#REF!</v>
      </c>
      <c r="K480" s="17" t="s">
        <v>868</v>
      </c>
    </row>
    <row r="481" spans="1:11">
      <c r="A481" s="17">
        <v>477.5</v>
      </c>
      <c r="B481" s="17">
        <v>478.5</v>
      </c>
      <c r="C481" s="17" t="s">
        <v>869</v>
      </c>
      <c r="D481" s="17">
        <v>478</v>
      </c>
      <c r="F481" s="161" t="e">
        <f>新様式97_看護職員処遇改善評価料・入院ベースアップ評価料!$M$117-A481</f>
        <v>#VALUE!</v>
      </c>
      <c r="G481" s="161" t="e">
        <f>新様式97_看護職員処遇改善評価料・入院ベースアップ評価料!$M$117-B481</f>
        <v>#VALUE!</v>
      </c>
      <c r="H481" s="17" t="e">
        <f t="shared" si="7"/>
        <v>#VALUE!</v>
      </c>
      <c r="I481" s="17" t="e">
        <f>IF(新様式97_看護職員処遇改善評価料・入院ベースアップ評価料!$M$117=B481,"",IF(H481&lt;=0,"該当",""))</f>
        <v>#VALUE!</v>
      </c>
      <c r="J481" s="17" t="e">
        <f>IF(AND(A481&lt;=#REF!,#REF!&lt;'リスト（入院R9）'!B481),"該当","")</f>
        <v>#REF!</v>
      </c>
      <c r="K481" s="17" t="s">
        <v>869</v>
      </c>
    </row>
    <row r="482" spans="1:11">
      <c r="A482" s="17">
        <v>478.5</v>
      </c>
      <c r="B482" s="17">
        <v>479.5</v>
      </c>
      <c r="C482" s="17" t="s">
        <v>870</v>
      </c>
      <c r="D482" s="17">
        <v>479</v>
      </c>
      <c r="F482" s="161" t="e">
        <f>新様式97_看護職員処遇改善評価料・入院ベースアップ評価料!$M$117-A482</f>
        <v>#VALUE!</v>
      </c>
      <c r="G482" s="161" t="e">
        <f>新様式97_看護職員処遇改善評価料・入院ベースアップ評価料!$M$117-B482</f>
        <v>#VALUE!</v>
      </c>
      <c r="H482" s="17" t="e">
        <f t="shared" si="7"/>
        <v>#VALUE!</v>
      </c>
      <c r="I482" s="17" t="e">
        <f>IF(新様式97_看護職員処遇改善評価料・入院ベースアップ評価料!$M$117=B482,"",IF(H482&lt;=0,"該当",""))</f>
        <v>#VALUE!</v>
      </c>
      <c r="J482" s="17" t="e">
        <f>IF(AND(A482&lt;=#REF!,#REF!&lt;'リスト（入院R9）'!B482),"該当","")</f>
        <v>#REF!</v>
      </c>
      <c r="K482" s="17" t="s">
        <v>870</v>
      </c>
    </row>
    <row r="483" spans="1:11">
      <c r="A483" s="17">
        <v>479.5</v>
      </c>
      <c r="B483" s="17">
        <v>480.5</v>
      </c>
      <c r="C483" s="17" t="s">
        <v>871</v>
      </c>
      <c r="D483" s="17">
        <v>480</v>
      </c>
      <c r="F483" s="161" t="e">
        <f>新様式97_看護職員処遇改善評価料・入院ベースアップ評価料!$M$117-A483</f>
        <v>#VALUE!</v>
      </c>
      <c r="G483" s="161" t="e">
        <f>新様式97_看護職員処遇改善評価料・入院ベースアップ評価料!$M$117-B483</f>
        <v>#VALUE!</v>
      </c>
      <c r="H483" s="17" t="e">
        <f t="shared" si="7"/>
        <v>#VALUE!</v>
      </c>
      <c r="I483" s="17" t="e">
        <f>IF(新様式97_看護職員処遇改善評価料・入院ベースアップ評価料!$M$117=B483,"",IF(H483&lt;=0,"該当",""))</f>
        <v>#VALUE!</v>
      </c>
      <c r="J483" s="17" t="e">
        <f>IF(AND(A483&lt;=#REF!,#REF!&lt;'リスト（入院R9）'!B483),"該当","")</f>
        <v>#REF!</v>
      </c>
      <c r="K483" s="17" t="s">
        <v>871</v>
      </c>
    </row>
    <row r="484" spans="1:11">
      <c r="A484" s="17">
        <v>480.5</v>
      </c>
      <c r="B484" s="17">
        <v>481.5</v>
      </c>
      <c r="C484" s="17" t="s">
        <v>872</v>
      </c>
      <c r="D484" s="17">
        <v>481</v>
      </c>
      <c r="F484" s="161" t="e">
        <f>新様式97_看護職員処遇改善評価料・入院ベースアップ評価料!$M$117-A484</f>
        <v>#VALUE!</v>
      </c>
      <c r="G484" s="161" t="e">
        <f>新様式97_看護職員処遇改善評価料・入院ベースアップ評価料!$M$117-B484</f>
        <v>#VALUE!</v>
      </c>
      <c r="H484" s="17" t="e">
        <f t="shared" si="7"/>
        <v>#VALUE!</v>
      </c>
      <c r="I484" s="17" t="e">
        <f>IF(新様式97_看護職員処遇改善評価料・入院ベースアップ評価料!$M$117=B484,"",IF(H484&lt;=0,"該当",""))</f>
        <v>#VALUE!</v>
      </c>
      <c r="J484" s="17" t="e">
        <f>IF(AND(A484&lt;=#REF!,#REF!&lt;'リスト（入院R9）'!B484),"該当","")</f>
        <v>#REF!</v>
      </c>
      <c r="K484" s="17" t="s">
        <v>872</v>
      </c>
    </row>
    <row r="485" spans="1:11">
      <c r="A485" s="17">
        <v>481.5</v>
      </c>
      <c r="B485" s="17">
        <v>482.5</v>
      </c>
      <c r="C485" s="17" t="s">
        <v>873</v>
      </c>
      <c r="D485" s="17">
        <v>482</v>
      </c>
      <c r="F485" s="161" t="e">
        <f>新様式97_看護職員処遇改善評価料・入院ベースアップ評価料!$M$117-A485</f>
        <v>#VALUE!</v>
      </c>
      <c r="G485" s="161" t="e">
        <f>新様式97_看護職員処遇改善評価料・入院ベースアップ評価料!$M$117-B485</f>
        <v>#VALUE!</v>
      </c>
      <c r="H485" s="17" t="e">
        <f t="shared" si="7"/>
        <v>#VALUE!</v>
      </c>
      <c r="I485" s="17" t="e">
        <f>IF(新様式97_看護職員処遇改善評価料・入院ベースアップ評価料!$M$117=B485,"",IF(H485&lt;=0,"該当",""))</f>
        <v>#VALUE!</v>
      </c>
      <c r="J485" s="17" t="e">
        <f>IF(AND(A485&lt;=#REF!,#REF!&lt;'リスト（入院R9）'!B485),"該当","")</f>
        <v>#REF!</v>
      </c>
      <c r="K485" s="17" t="s">
        <v>873</v>
      </c>
    </row>
    <row r="486" spans="1:11">
      <c r="A486" s="17">
        <v>482.5</v>
      </c>
      <c r="B486" s="17">
        <v>483.5</v>
      </c>
      <c r="C486" s="17" t="s">
        <v>874</v>
      </c>
      <c r="D486" s="17">
        <v>483</v>
      </c>
      <c r="F486" s="161" t="e">
        <f>新様式97_看護職員処遇改善評価料・入院ベースアップ評価料!$M$117-A486</f>
        <v>#VALUE!</v>
      </c>
      <c r="G486" s="161" t="e">
        <f>新様式97_看護職員処遇改善評価料・入院ベースアップ評価料!$M$117-B486</f>
        <v>#VALUE!</v>
      </c>
      <c r="H486" s="17" t="e">
        <f t="shared" si="7"/>
        <v>#VALUE!</v>
      </c>
      <c r="I486" s="17" t="e">
        <f>IF(新様式97_看護職員処遇改善評価料・入院ベースアップ評価料!$M$117=B486,"",IF(H486&lt;=0,"該当",""))</f>
        <v>#VALUE!</v>
      </c>
      <c r="J486" s="17" t="e">
        <f>IF(AND(A486&lt;=#REF!,#REF!&lt;'リスト（入院R9）'!B486),"該当","")</f>
        <v>#REF!</v>
      </c>
      <c r="K486" s="17" t="s">
        <v>874</v>
      </c>
    </row>
    <row r="487" spans="1:11">
      <c r="A487" s="17">
        <v>483.5</v>
      </c>
      <c r="B487" s="17">
        <v>484.5</v>
      </c>
      <c r="C487" s="17" t="s">
        <v>875</v>
      </c>
      <c r="D487" s="17">
        <v>484</v>
      </c>
      <c r="F487" s="161" t="e">
        <f>新様式97_看護職員処遇改善評価料・入院ベースアップ評価料!$M$117-A487</f>
        <v>#VALUE!</v>
      </c>
      <c r="G487" s="161" t="e">
        <f>新様式97_看護職員処遇改善評価料・入院ベースアップ評価料!$M$117-B487</f>
        <v>#VALUE!</v>
      </c>
      <c r="H487" s="17" t="e">
        <f t="shared" si="7"/>
        <v>#VALUE!</v>
      </c>
      <c r="I487" s="17" t="e">
        <f>IF(新様式97_看護職員処遇改善評価料・入院ベースアップ評価料!$M$117=B487,"",IF(H487&lt;=0,"該当",""))</f>
        <v>#VALUE!</v>
      </c>
      <c r="J487" s="17" t="e">
        <f>IF(AND(A487&lt;=#REF!,#REF!&lt;'リスト（入院R9）'!B487),"該当","")</f>
        <v>#REF!</v>
      </c>
      <c r="K487" s="17" t="s">
        <v>875</v>
      </c>
    </row>
    <row r="488" spans="1:11">
      <c r="A488" s="17">
        <v>484.5</v>
      </c>
      <c r="B488" s="17">
        <v>485.5</v>
      </c>
      <c r="C488" s="17" t="s">
        <v>876</v>
      </c>
      <c r="D488" s="17">
        <v>485</v>
      </c>
      <c r="F488" s="161" t="e">
        <f>新様式97_看護職員処遇改善評価料・入院ベースアップ評価料!$M$117-A488</f>
        <v>#VALUE!</v>
      </c>
      <c r="G488" s="161" t="e">
        <f>新様式97_看護職員処遇改善評価料・入院ベースアップ評価料!$M$117-B488</f>
        <v>#VALUE!</v>
      </c>
      <c r="H488" s="17" t="e">
        <f t="shared" si="7"/>
        <v>#VALUE!</v>
      </c>
      <c r="I488" s="17" t="e">
        <f>IF(新様式97_看護職員処遇改善評価料・入院ベースアップ評価料!$M$117=B488,"",IF(H488&lt;=0,"該当",""))</f>
        <v>#VALUE!</v>
      </c>
      <c r="J488" s="17" t="e">
        <f>IF(AND(A488&lt;=#REF!,#REF!&lt;'リスト（入院R9）'!B488),"該当","")</f>
        <v>#REF!</v>
      </c>
      <c r="K488" s="17" t="s">
        <v>876</v>
      </c>
    </row>
    <row r="489" spans="1:11">
      <c r="A489" s="17">
        <v>485.5</v>
      </c>
      <c r="B489" s="17">
        <v>486.5</v>
      </c>
      <c r="C489" s="17" t="s">
        <v>877</v>
      </c>
      <c r="D489" s="17">
        <v>486</v>
      </c>
      <c r="F489" s="161" t="e">
        <f>新様式97_看護職員処遇改善評価料・入院ベースアップ評価料!$M$117-A489</f>
        <v>#VALUE!</v>
      </c>
      <c r="G489" s="161" t="e">
        <f>新様式97_看護職員処遇改善評価料・入院ベースアップ評価料!$M$117-B489</f>
        <v>#VALUE!</v>
      </c>
      <c r="H489" s="17" t="e">
        <f t="shared" si="7"/>
        <v>#VALUE!</v>
      </c>
      <c r="I489" s="17" t="e">
        <f>IF(新様式97_看護職員処遇改善評価料・入院ベースアップ評価料!$M$117=B489,"",IF(H489&lt;=0,"該当",""))</f>
        <v>#VALUE!</v>
      </c>
      <c r="J489" s="17" t="e">
        <f>IF(AND(A489&lt;=#REF!,#REF!&lt;'リスト（入院R9）'!B489),"該当","")</f>
        <v>#REF!</v>
      </c>
      <c r="K489" s="17" t="s">
        <v>877</v>
      </c>
    </row>
    <row r="490" spans="1:11">
      <c r="A490" s="17">
        <v>486.5</v>
      </c>
      <c r="B490" s="17">
        <v>487.5</v>
      </c>
      <c r="C490" s="17" t="s">
        <v>878</v>
      </c>
      <c r="D490" s="17">
        <v>487</v>
      </c>
      <c r="F490" s="161" t="e">
        <f>新様式97_看護職員処遇改善評価料・入院ベースアップ評価料!$M$117-A490</f>
        <v>#VALUE!</v>
      </c>
      <c r="G490" s="161" t="e">
        <f>新様式97_看護職員処遇改善評価料・入院ベースアップ評価料!$M$117-B490</f>
        <v>#VALUE!</v>
      </c>
      <c r="H490" s="17" t="e">
        <f t="shared" si="7"/>
        <v>#VALUE!</v>
      </c>
      <c r="I490" s="17" t="e">
        <f>IF(新様式97_看護職員処遇改善評価料・入院ベースアップ評価料!$M$117=B490,"",IF(H490&lt;=0,"該当",""))</f>
        <v>#VALUE!</v>
      </c>
      <c r="J490" s="17" t="e">
        <f>IF(AND(A490&lt;=#REF!,#REF!&lt;'リスト（入院R9）'!B490),"該当","")</f>
        <v>#REF!</v>
      </c>
      <c r="K490" s="17" t="s">
        <v>878</v>
      </c>
    </row>
    <row r="491" spans="1:11">
      <c r="A491" s="17">
        <v>487.5</v>
      </c>
      <c r="B491" s="17">
        <v>488.5</v>
      </c>
      <c r="C491" s="17" t="s">
        <v>879</v>
      </c>
      <c r="D491" s="17">
        <v>488</v>
      </c>
      <c r="F491" s="161" t="e">
        <f>新様式97_看護職員処遇改善評価料・入院ベースアップ評価料!$M$117-A491</f>
        <v>#VALUE!</v>
      </c>
      <c r="G491" s="161" t="e">
        <f>新様式97_看護職員処遇改善評価料・入院ベースアップ評価料!$M$117-B491</f>
        <v>#VALUE!</v>
      </c>
      <c r="H491" s="17" t="e">
        <f t="shared" si="7"/>
        <v>#VALUE!</v>
      </c>
      <c r="I491" s="17" t="e">
        <f>IF(新様式97_看護職員処遇改善評価料・入院ベースアップ評価料!$M$117=B491,"",IF(H491&lt;=0,"該当",""))</f>
        <v>#VALUE!</v>
      </c>
      <c r="J491" s="17" t="e">
        <f>IF(AND(A491&lt;=#REF!,#REF!&lt;'リスト（入院R9）'!B491),"該当","")</f>
        <v>#REF!</v>
      </c>
      <c r="K491" s="17" t="s">
        <v>879</v>
      </c>
    </row>
    <row r="492" spans="1:11">
      <c r="A492" s="17">
        <v>488.5</v>
      </c>
      <c r="B492" s="17">
        <v>489.5</v>
      </c>
      <c r="C492" s="17" t="s">
        <v>880</v>
      </c>
      <c r="D492" s="17">
        <v>489</v>
      </c>
      <c r="F492" s="161" t="e">
        <f>新様式97_看護職員処遇改善評価料・入院ベースアップ評価料!$M$117-A492</f>
        <v>#VALUE!</v>
      </c>
      <c r="G492" s="161" t="e">
        <f>新様式97_看護職員処遇改善評価料・入院ベースアップ評価料!$M$117-B492</f>
        <v>#VALUE!</v>
      </c>
      <c r="H492" s="17" t="e">
        <f t="shared" si="7"/>
        <v>#VALUE!</v>
      </c>
      <c r="I492" s="17" t="e">
        <f>IF(新様式97_看護職員処遇改善評価料・入院ベースアップ評価料!$M$117=B492,"",IF(H492&lt;=0,"該当",""))</f>
        <v>#VALUE!</v>
      </c>
      <c r="J492" s="17" t="e">
        <f>IF(AND(A492&lt;=#REF!,#REF!&lt;'リスト（入院R9）'!B492),"該当","")</f>
        <v>#REF!</v>
      </c>
      <c r="K492" s="17" t="s">
        <v>880</v>
      </c>
    </row>
    <row r="493" spans="1:11">
      <c r="A493" s="17">
        <v>489.5</v>
      </c>
      <c r="B493" s="17">
        <v>490.5</v>
      </c>
      <c r="C493" s="17" t="s">
        <v>881</v>
      </c>
      <c r="D493" s="17">
        <v>490</v>
      </c>
      <c r="F493" s="161" t="e">
        <f>新様式97_看護職員処遇改善評価料・入院ベースアップ評価料!$M$117-A493</f>
        <v>#VALUE!</v>
      </c>
      <c r="G493" s="161" t="e">
        <f>新様式97_看護職員処遇改善評価料・入院ベースアップ評価料!$M$117-B493</f>
        <v>#VALUE!</v>
      </c>
      <c r="H493" s="17" t="e">
        <f t="shared" si="7"/>
        <v>#VALUE!</v>
      </c>
      <c r="I493" s="17" t="e">
        <f>IF(新様式97_看護職員処遇改善評価料・入院ベースアップ評価料!$M$117=B493,"",IF(H493&lt;=0,"該当",""))</f>
        <v>#VALUE!</v>
      </c>
      <c r="J493" s="17" t="e">
        <f>IF(AND(A493&lt;=#REF!,#REF!&lt;'リスト（入院R9）'!B493),"該当","")</f>
        <v>#REF!</v>
      </c>
      <c r="K493" s="17" t="s">
        <v>881</v>
      </c>
    </row>
    <row r="494" spans="1:11">
      <c r="A494" s="17">
        <v>490.5</v>
      </c>
      <c r="B494" s="17">
        <v>491.5</v>
      </c>
      <c r="C494" s="17" t="s">
        <v>882</v>
      </c>
      <c r="D494" s="17">
        <v>491</v>
      </c>
      <c r="F494" s="161" t="e">
        <f>新様式97_看護職員処遇改善評価料・入院ベースアップ評価料!$M$117-A494</f>
        <v>#VALUE!</v>
      </c>
      <c r="G494" s="161" t="e">
        <f>新様式97_看護職員処遇改善評価料・入院ベースアップ評価料!$M$117-B494</f>
        <v>#VALUE!</v>
      </c>
      <c r="H494" s="17" t="e">
        <f t="shared" si="7"/>
        <v>#VALUE!</v>
      </c>
      <c r="I494" s="17" t="e">
        <f>IF(新様式97_看護職員処遇改善評価料・入院ベースアップ評価料!$M$117=B494,"",IF(H494&lt;=0,"該当",""))</f>
        <v>#VALUE!</v>
      </c>
      <c r="J494" s="17" t="e">
        <f>IF(AND(A494&lt;=#REF!,#REF!&lt;'リスト（入院R9）'!B494),"該当","")</f>
        <v>#REF!</v>
      </c>
      <c r="K494" s="17" t="s">
        <v>882</v>
      </c>
    </row>
    <row r="495" spans="1:11">
      <c r="A495" s="17">
        <v>491.5</v>
      </c>
      <c r="B495" s="17">
        <v>492.5</v>
      </c>
      <c r="C495" s="17" t="s">
        <v>883</v>
      </c>
      <c r="D495" s="17">
        <v>492</v>
      </c>
      <c r="F495" s="161" t="e">
        <f>新様式97_看護職員処遇改善評価料・入院ベースアップ評価料!$M$117-A495</f>
        <v>#VALUE!</v>
      </c>
      <c r="G495" s="161" t="e">
        <f>新様式97_看護職員処遇改善評価料・入院ベースアップ評価料!$M$117-B495</f>
        <v>#VALUE!</v>
      </c>
      <c r="H495" s="17" t="e">
        <f t="shared" si="7"/>
        <v>#VALUE!</v>
      </c>
      <c r="I495" s="17" t="e">
        <f>IF(新様式97_看護職員処遇改善評価料・入院ベースアップ評価料!$M$117=B495,"",IF(H495&lt;=0,"該当",""))</f>
        <v>#VALUE!</v>
      </c>
      <c r="J495" s="17" t="e">
        <f>IF(AND(A495&lt;=#REF!,#REF!&lt;'リスト（入院R9）'!B495),"該当","")</f>
        <v>#REF!</v>
      </c>
      <c r="K495" s="17" t="s">
        <v>883</v>
      </c>
    </row>
    <row r="496" spans="1:11">
      <c r="A496" s="17">
        <v>492.5</v>
      </c>
      <c r="B496" s="17">
        <v>493.5</v>
      </c>
      <c r="C496" s="17" t="s">
        <v>884</v>
      </c>
      <c r="D496" s="17">
        <v>493</v>
      </c>
      <c r="F496" s="161" t="e">
        <f>新様式97_看護職員処遇改善評価料・入院ベースアップ評価料!$M$117-A496</f>
        <v>#VALUE!</v>
      </c>
      <c r="G496" s="161" t="e">
        <f>新様式97_看護職員処遇改善評価料・入院ベースアップ評価料!$M$117-B496</f>
        <v>#VALUE!</v>
      </c>
      <c r="H496" s="17" t="e">
        <f t="shared" si="7"/>
        <v>#VALUE!</v>
      </c>
      <c r="I496" s="17" t="e">
        <f>IF(新様式97_看護職員処遇改善評価料・入院ベースアップ評価料!$M$117=B496,"",IF(H496&lt;=0,"該当",""))</f>
        <v>#VALUE!</v>
      </c>
      <c r="J496" s="17" t="e">
        <f>IF(AND(A496&lt;=#REF!,#REF!&lt;'リスト（入院R9）'!B496),"該当","")</f>
        <v>#REF!</v>
      </c>
      <c r="K496" s="17" t="s">
        <v>884</v>
      </c>
    </row>
    <row r="497" spans="1:11">
      <c r="A497" s="17">
        <v>493.5</v>
      </c>
      <c r="B497" s="17">
        <v>494.5</v>
      </c>
      <c r="C497" s="17" t="s">
        <v>885</v>
      </c>
      <c r="D497" s="17">
        <v>494</v>
      </c>
      <c r="F497" s="161" t="e">
        <f>新様式97_看護職員処遇改善評価料・入院ベースアップ評価料!$M$117-A497</f>
        <v>#VALUE!</v>
      </c>
      <c r="G497" s="161" t="e">
        <f>新様式97_看護職員処遇改善評価料・入院ベースアップ評価料!$M$117-B497</f>
        <v>#VALUE!</v>
      </c>
      <c r="H497" s="17" t="e">
        <f t="shared" si="7"/>
        <v>#VALUE!</v>
      </c>
      <c r="I497" s="17" t="e">
        <f>IF(新様式97_看護職員処遇改善評価料・入院ベースアップ評価料!$M$117=B497,"",IF(H497&lt;=0,"該当",""))</f>
        <v>#VALUE!</v>
      </c>
      <c r="J497" s="17" t="e">
        <f>IF(AND(A497&lt;=#REF!,#REF!&lt;'リスト（入院R9）'!B497),"該当","")</f>
        <v>#REF!</v>
      </c>
      <c r="K497" s="17" t="s">
        <v>885</v>
      </c>
    </row>
    <row r="498" spans="1:11">
      <c r="A498" s="17">
        <v>494.5</v>
      </c>
      <c r="B498" s="17">
        <v>495.5</v>
      </c>
      <c r="C498" s="17" t="s">
        <v>886</v>
      </c>
      <c r="D498" s="17">
        <v>495</v>
      </c>
      <c r="F498" s="161" t="e">
        <f>新様式97_看護職員処遇改善評価料・入院ベースアップ評価料!$M$117-A498</f>
        <v>#VALUE!</v>
      </c>
      <c r="G498" s="161" t="e">
        <f>新様式97_看護職員処遇改善評価料・入院ベースアップ評価料!$M$117-B498</f>
        <v>#VALUE!</v>
      </c>
      <c r="H498" s="17" t="e">
        <f t="shared" si="7"/>
        <v>#VALUE!</v>
      </c>
      <c r="I498" s="17" t="e">
        <f>IF(新様式97_看護職員処遇改善評価料・入院ベースアップ評価料!$M$117=B498,"",IF(H498&lt;=0,"該当",""))</f>
        <v>#VALUE!</v>
      </c>
      <c r="J498" s="17" t="e">
        <f>IF(AND(A498&lt;=#REF!,#REF!&lt;'リスト（入院R9）'!B498),"該当","")</f>
        <v>#REF!</v>
      </c>
      <c r="K498" s="17" t="s">
        <v>886</v>
      </c>
    </row>
    <row r="499" spans="1:11">
      <c r="A499" s="17">
        <v>495.5</v>
      </c>
      <c r="B499" s="17">
        <v>496.5</v>
      </c>
      <c r="C499" s="17" t="s">
        <v>887</v>
      </c>
      <c r="D499" s="17">
        <v>496</v>
      </c>
      <c r="F499" s="161" t="e">
        <f>新様式97_看護職員処遇改善評価料・入院ベースアップ評価料!$M$117-A499</f>
        <v>#VALUE!</v>
      </c>
      <c r="G499" s="161" t="e">
        <f>新様式97_看護職員処遇改善評価料・入院ベースアップ評価料!$M$117-B499</f>
        <v>#VALUE!</v>
      </c>
      <c r="H499" s="17" t="e">
        <f t="shared" si="7"/>
        <v>#VALUE!</v>
      </c>
      <c r="I499" s="17" t="e">
        <f>IF(新様式97_看護職員処遇改善評価料・入院ベースアップ評価料!$M$117=B499,"",IF(H499&lt;=0,"該当",""))</f>
        <v>#VALUE!</v>
      </c>
      <c r="J499" s="17" t="e">
        <f>IF(AND(A499&lt;=#REF!,#REF!&lt;'リスト（入院R9）'!B499),"該当","")</f>
        <v>#REF!</v>
      </c>
      <c r="K499" s="17" t="s">
        <v>887</v>
      </c>
    </row>
    <row r="500" spans="1:11">
      <c r="A500" s="17">
        <v>496.5</v>
      </c>
      <c r="B500" s="17">
        <v>497.5</v>
      </c>
      <c r="C500" s="17" t="s">
        <v>888</v>
      </c>
      <c r="D500" s="17">
        <v>497</v>
      </c>
      <c r="F500" s="161" t="e">
        <f>新様式97_看護職員処遇改善評価料・入院ベースアップ評価料!$M$117-A500</f>
        <v>#VALUE!</v>
      </c>
      <c r="G500" s="161" t="e">
        <f>新様式97_看護職員処遇改善評価料・入院ベースアップ評価料!$M$117-B500</f>
        <v>#VALUE!</v>
      </c>
      <c r="H500" s="17" t="e">
        <f t="shared" si="7"/>
        <v>#VALUE!</v>
      </c>
      <c r="I500" s="17" t="e">
        <f>IF(新様式97_看護職員処遇改善評価料・入院ベースアップ評価料!$M$117=B500,"",IF(H500&lt;=0,"該当",""))</f>
        <v>#VALUE!</v>
      </c>
      <c r="J500" s="17" t="e">
        <f>IF(AND(A500&lt;=#REF!,#REF!&lt;'リスト（入院R9）'!B500),"該当","")</f>
        <v>#REF!</v>
      </c>
      <c r="K500" s="17" t="s">
        <v>888</v>
      </c>
    </row>
    <row r="501" spans="1:11">
      <c r="A501" s="17">
        <v>497.5</v>
      </c>
      <c r="B501" s="17">
        <v>498.5</v>
      </c>
      <c r="C501" s="17" t="s">
        <v>889</v>
      </c>
      <c r="D501" s="17">
        <v>498</v>
      </c>
      <c r="F501" s="161" t="e">
        <f>新様式97_看護職員処遇改善評価料・入院ベースアップ評価料!$M$117-A501</f>
        <v>#VALUE!</v>
      </c>
      <c r="G501" s="161" t="e">
        <f>新様式97_看護職員処遇改善評価料・入院ベースアップ評価料!$M$117-B501</f>
        <v>#VALUE!</v>
      </c>
      <c r="H501" s="17" t="e">
        <f t="shared" si="7"/>
        <v>#VALUE!</v>
      </c>
      <c r="I501" s="17" t="e">
        <f>IF(新様式97_看護職員処遇改善評価料・入院ベースアップ評価料!$M$117=B501,"",IF(H501&lt;=0,"該当",""))</f>
        <v>#VALUE!</v>
      </c>
      <c r="J501" s="17" t="e">
        <f>IF(AND(A501&lt;=#REF!,#REF!&lt;'リスト（入院R9）'!B501),"該当","")</f>
        <v>#REF!</v>
      </c>
      <c r="K501" s="17" t="s">
        <v>889</v>
      </c>
    </row>
    <row r="502" spans="1:11">
      <c r="A502" s="17">
        <v>498.5</v>
      </c>
      <c r="B502" s="17">
        <v>499.5</v>
      </c>
      <c r="C502" s="17" t="s">
        <v>890</v>
      </c>
      <c r="D502" s="17">
        <v>499</v>
      </c>
      <c r="F502" s="161" t="e">
        <f>新様式97_看護職員処遇改善評価料・入院ベースアップ評価料!$M$117-A502</f>
        <v>#VALUE!</v>
      </c>
      <c r="G502" s="161" t="e">
        <f>新様式97_看護職員処遇改善評価料・入院ベースアップ評価料!$M$117-B502</f>
        <v>#VALUE!</v>
      </c>
      <c r="H502" s="17" t="e">
        <f t="shared" si="7"/>
        <v>#VALUE!</v>
      </c>
      <c r="I502" s="17" t="e">
        <f>IF(新様式97_看護職員処遇改善評価料・入院ベースアップ評価料!$M$117=B502,"",IF(H502&lt;=0,"該当",""))</f>
        <v>#VALUE!</v>
      </c>
      <c r="J502" s="17" t="e">
        <f>IF(AND(A502&lt;=#REF!,#REF!&lt;'リスト（入院R9）'!B502),"該当","")</f>
        <v>#REF!</v>
      </c>
      <c r="K502" s="17" t="s">
        <v>890</v>
      </c>
    </row>
    <row r="503" spans="1:11">
      <c r="A503" s="17">
        <v>499.5</v>
      </c>
      <c r="B503" s="17">
        <v>500.5</v>
      </c>
      <c r="C503" s="17" t="s">
        <v>891</v>
      </c>
      <c r="D503" s="17">
        <v>500</v>
      </c>
      <c r="F503" s="161" t="e">
        <f>新様式97_看護職員処遇改善評価料・入院ベースアップ評価料!$M$117-A503</f>
        <v>#VALUE!</v>
      </c>
      <c r="G503" s="161" t="e">
        <f>新様式97_看護職員処遇改善評価料・入院ベースアップ評価料!$M$117-B503</f>
        <v>#VALUE!</v>
      </c>
      <c r="H503" s="17" t="e">
        <f t="shared" si="7"/>
        <v>#VALUE!</v>
      </c>
      <c r="I503" s="17" t="e">
        <f>IF(新様式97_看護職員処遇改善評価料・入院ベースアップ評価料!$M$117=B503,"",IF(H503&lt;=0,"該当",""))</f>
        <v>#VALUE!</v>
      </c>
      <c r="J503" s="17" t="e">
        <f>IF(AND(A503&lt;=#REF!,#REF!&lt;'リスト（入院R9）'!B503),"該当","")</f>
        <v>#REF!</v>
      </c>
      <c r="K503" s="17" t="s">
        <v>891</v>
      </c>
    </row>
    <row r="504" spans="1:11">
      <c r="A504" s="17">
        <v>500.5</v>
      </c>
      <c r="C504" s="17" t="s">
        <v>891</v>
      </c>
      <c r="D504" s="17">
        <v>500</v>
      </c>
      <c r="F504" s="161" t="e">
        <f>新様式97_看護職員処遇改善評価料・入院ベースアップ評価料!$M$117-A504</f>
        <v>#VALUE!</v>
      </c>
      <c r="G504" s="161" t="e">
        <f>新様式97_看護職員処遇改善評価料・入院ベースアップ評価料!$M$117-B504</f>
        <v>#VALUE!</v>
      </c>
      <c r="H504" s="17" t="e">
        <f t="shared" ref="H504" si="8">F504*G504</f>
        <v>#VALUE!</v>
      </c>
      <c r="I504" s="47" t="s">
        <v>384</v>
      </c>
      <c r="J504" s="47" t="s">
        <v>384</v>
      </c>
      <c r="K504" s="17" t="s">
        <v>891</v>
      </c>
    </row>
    <row r="505" spans="1:11">
      <c r="I505" s="48" t="s">
        <v>641</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1B71-425F-48AA-BF61-0D17C1B067E3}">
  <sheetPr codeName="Sheet16"/>
  <dimension ref="A1:K170"/>
  <sheetViews>
    <sheetView showGridLines="0" topLeftCell="A127"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658" t="s">
        <v>372</v>
      </c>
      <c r="B2" s="658"/>
      <c r="C2" s="658" t="s">
        <v>388</v>
      </c>
      <c r="D2" s="658" t="s">
        <v>389</v>
      </c>
    </row>
    <row r="3" spans="1:11">
      <c r="A3" s="20" t="s">
        <v>376</v>
      </c>
      <c r="B3" s="20" t="s">
        <v>377</v>
      </c>
      <c r="C3" s="658"/>
      <c r="D3" s="658"/>
      <c r="I3" s="17" t="s">
        <v>378</v>
      </c>
      <c r="J3" s="17" t="s">
        <v>379</v>
      </c>
    </row>
    <row r="4" spans="1:11">
      <c r="B4" s="17">
        <v>1.5</v>
      </c>
      <c r="C4" s="17" t="s">
        <v>892</v>
      </c>
      <c r="D4" s="17">
        <v>1</v>
      </c>
      <c r="F4" s="161" t="e">
        <f>新様式97_看護職員処遇改善評価料・入院ベースアップ評価料!$M$111-A4</f>
        <v>#VALUE!</v>
      </c>
      <c r="G4" s="161" t="e">
        <f>新様式97_看護職員処遇改善評価料・入院ベースアップ評価料!$M$111-B4</f>
        <v>#VALUE!</v>
      </c>
      <c r="H4" s="17" t="e">
        <f>F4*G4</f>
        <v>#VALUE!</v>
      </c>
      <c r="I4" s="17" t="e">
        <f>IF(新様式97_看護職員処遇改善評価料・入院ベースアップ評価料!$M$111=B4,"",IF(H4&lt;=0,"該当",""))</f>
        <v>#VALUE!</v>
      </c>
      <c r="J4" s="17" t="e">
        <f>IF(B4&gt;#REF!,"該当","")</f>
        <v>#REF!</v>
      </c>
      <c r="K4" s="17" t="s">
        <v>892</v>
      </c>
    </row>
    <row r="5" spans="1:11">
      <c r="A5" s="17">
        <v>1.5</v>
      </c>
      <c r="B5" s="17">
        <v>2.5</v>
      </c>
      <c r="C5" s="17" t="s">
        <v>893</v>
      </c>
      <c r="D5" s="17">
        <v>2</v>
      </c>
      <c r="F5" s="161" t="e">
        <f>新様式97_看護職員処遇改善評価料・入院ベースアップ評価料!$M$111-A5</f>
        <v>#VALUE!</v>
      </c>
      <c r="G5" s="161" t="e">
        <f>新様式97_看護職員処遇改善評価料・入院ベースアップ評価料!$M$111-B5</f>
        <v>#VALUE!</v>
      </c>
      <c r="H5" s="17" t="e">
        <f t="shared" ref="H5:H68" si="0">F5*G5</f>
        <v>#VALUE!</v>
      </c>
      <c r="I5" s="17" t="e">
        <f>IF(新様式97_看護職員処遇改善評価料・入院ベースアップ評価料!$M$111=B5,"",IF(H5&lt;=0,"該当",""))</f>
        <v>#VALUE!</v>
      </c>
      <c r="J5" s="17" t="e">
        <f>IF(AND(A5&lt;=#REF!,#REF!&lt;'リスト（看護処遇）'!B5),"該当","")</f>
        <v>#REF!</v>
      </c>
      <c r="K5" s="17" t="s">
        <v>893</v>
      </c>
    </row>
    <row r="6" spans="1:11">
      <c r="A6" s="17">
        <v>2.5</v>
      </c>
      <c r="B6" s="17">
        <v>3.5</v>
      </c>
      <c r="C6" s="17" t="s">
        <v>894</v>
      </c>
      <c r="D6" s="17">
        <v>3</v>
      </c>
      <c r="F6" s="161" t="e">
        <f>新様式97_看護職員処遇改善評価料・入院ベースアップ評価料!$M$111-A6</f>
        <v>#VALUE!</v>
      </c>
      <c r="G6" s="161" t="e">
        <f>新様式97_看護職員処遇改善評価料・入院ベースアップ評価料!$M$111-B6</f>
        <v>#VALUE!</v>
      </c>
      <c r="H6" s="17" t="e">
        <f t="shared" si="0"/>
        <v>#VALUE!</v>
      </c>
      <c r="I6" s="17" t="e">
        <f>IF(新様式97_看護職員処遇改善評価料・入院ベースアップ評価料!$M$111=B6,"",IF(H6&lt;=0,"該当",""))</f>
        <v>#VALUE!</v>
      </c>
      <c r="J6" s="17" t="e">
        <f>IF(AND(A6&lt;=#REF!,#REF!&lt;'リスト（看護処遇）'!B6),"該当","")</f>
        <v>#REF!</v>
      </c>
      <c r="K6" s="17" t="s">
        <v>894</v>
      </c>
    </row>
    <row r="7" spans="1:11">
      <c r="A7" s="17">
        <v>3.5</v>
      </c>
      <c r="B7" s="17">
        <v>4.5</v>
      </c>
      <c r="C7" s="17" t="s">
        <v>895</v>
      </c>
      <c r="D7" s="17">
        <v>4</v>
      </c>
      <c r="F7" s="161" t="e">
        <f>新様式97_看護職員処遇改善評価料・入院ベースアップ評価料!$M$111-A7</f>
        <v>#VALUE!</v>
      </c>
      <c r="G7" s="161" t="e">
        <f>新様式97_看護職員処遇改善評価料・入院ベースアップ評価料!$M$111-B7</f>
        <v>#VALUE!</v>
      </c>
      <c r="H7" s="17" t="e">
        <f t="shared" si="0"/>
        <v>#VALUE!</v>
      </c>
      <c r="I7" s="17" t="e">
        <f>IF(新様式97_看護職員処遇改善評価料・入院ベースアップ評価料!$M$111=B7,"",IF(H7&lt;=0,"該当",""))</f>
        <v>#VALUE!</v>
      </c>
      <c r="J7" s="17" t="e">
        <f>IF(AND(A7&lt;=#REF!,#REF!&lt;'リスト（看護処遇）'!B7),"該当","")</f>
        <v>#REF!</v>
      </c>
      <c r="K7" s="17" t="s">
        <v>895</v>
      </c>
    </row>
    <row r="8" spans="1:11">
      <c r="A8" s="17">
        <v>4.5</v>
      </c>
      <c r="B8" s="17">
        <v>5.5</v>
      </c>
      <c r="C8" s="17" t="s">
        <v>896</v>
      </c>
      <c r="D8" s="17">
        <v>5</v>
      </c>
      <c r="F8" s="161" t="e">
        <f>新様式97_看護職員処遇改善評価料・入院ベースアップ評価料!$M$111-A8</f>
        <v>#VALUE!</v>
      </c>
      <c r="G8" s="161" t="e">
        <f>新様式97_看護職員処遇改善評価料・入院ベースアップ評価料!$M$111-B8</f>
        <v>#VALUE!</v>
      </c>
      <c r="H8" s="17" t="e">
        <f t="shared" si="0"/>
        <v>#VALUE!</v>
      </c>
      <c r="I8" s="17" t="e">
        <f>IF(新様式97_看護職員処遇改善評価料・入院ベースアップ評価料!$M$111=B8,"",IF(H8&lt;=0,"該当",""))</f>
        <v>#VALUE!</v>
      </c>
      <c r="J8" s="17" t="e">
        <f>IF(AND(A8&lt;=#REF!,#REF!&lt;'リスト（看護処遇）'!B8),"該当","")</f>
        <v>#REF!</v>
      </c>
      <c r="K8" s="17" t="s">
        <v>896</v>
      </c>
    </row>
    <row r="9" spans="1:11">
      <c r="A9" s="17">
        <v>5.5</v>
      </c>
      <c r="B9" s="17">
        <v>6.5</v>
      </c>
      <c r="C9" s="17" t="s">
        <v>897</v>
      </c>
      <c r="D9" s="17">
        <v>6</v>
      </c>
      <c r="F9" s="161" t="e">
        <f>新様式97_看護職員処遇改善評価料・入院ベースアップ評価料!$M$111-A9</f>
        <v>#VALUE!</v>
      </c>
      <c r="G9" s="161" t="e">
        <f>新様式97_看護職員処遇改善評価料・入院ベースアップ評価料!$M$111-B9</f>
        <v>#VALUE!</v>
      </c>
      <c r="H9" s="17" t="e">
        <f t="shared" si="0"/>
        <v>#VALUE!</v>
      </c>
      <c r="I9" s="17" t="e">
        <f>IF(新様式97_看護職員処遇改善評価料・入院ベースアップ評価料!$M$111=B9,"",IF(H9&lt;=0,"該当",""))</f>
        <v>#VALUE!</v>
      </c>
      <c r="J9" s="17" t="e">
        <f>IF(AND(A9&lt;=#REF!,#REF!&lt;'リスト（看護処遇）'!B9),"該当","")</f>
        <v>#REF!</v>
      </c>
      <c r="K9" s="17" t="s">
        <v>897</v>
      </c>
    </row>
    <row r="10" spans="1:11">
      <c r="A10" s="17">
        <v>6.5</v>
      </c>
      <c r="B10" s="17">
        <v>7.5</v>
      </c>
      <c r="C10" s="17" t="s">
        <v>898</v>
      </c>
      <c r="D10" s="17">
        <v>7</v>
      </c>
      <c r="F10" s="161" t="e">
        <f>新様式97_看護職員処遇改善評価料・入院ベースアップ評価料!$M$111-A10</f>
        <v>#VALUE!</v>
      </c>
      <c r="G10" s="161" t="e">
        <f>新様式97_看護職員処遇改善評価料・入院ベースアップ評価料!$M$111-B10</f>
        <v>#VALUE!</v>
      </c>
      <c r="H10" s="17" t="e">
        <f t="shared" si="0"/>
        <v>#VALUE!</v>
      </c>
      <c r="I10" s="17" t="e">
        <f>IF(新様式97_看護職員処遇改善評価料・入院ベースアップ評価料!$M$111=B10,"",IF(H10&lt;=0,"該当",""))</f>
        <v>#VALUE!</v>
      </c>
      <c r="J10" s="17" t="e">
        <f>IF(AND(A10&lt;=#REF!,#REF!&lt;'リスト（看護処遇）'!B10),"該当","")</f>
        <v>#REF!</v>
      </c>
      <c r="K10" s="17" t="s">
        <v>898</v>
      </c>
    </row>
    <row r="11" spans="1:11">
      <c r="A11" s="17">
        <v>7.5</v>
      </c>
      <c r="B11" s="17">
        <v>8.5</v>
      </c>
      <c r="C11" s="17" t="s">
        <v>899</v>
      </c>
      <c r="D11" s="17">
        <v>8</v>
      </c>
      <c r="F11" s="161" t="e">
        <f>新様式97_看護職員処遇改善評価料・入院ベースアップ評価料!$M$111-A11</f>
        <v>#VALUE!</v>
      </c>
      <c r="G11" s="161" t="e">
        <f>新様式97_看護職員処遇改善評価料・入院ベースアップ評価料!$M$111-B11</f>
        <v>#VALUE!</v>
      </c>
      <c r="H11" s="17" t="e">
        <f t="shared" si="0"/>
        <v>#VALUE!</v>
      </c>
      <c r="I11" s="17" t="e">
        <f>IF(新様式97_看護職員処遇改善評価料・入院ベースアップ評価料!$M$111=B11,"",IF(H11&lt;=0,"該当",""))</f>
        <v>#VALUE!</v>
      </c>
      <c r="J11" s="17" t="e">
        <f>IF(AND(A11&lt;=#REF!,#REF!&lt;'リスト（看護処遇）'!B11),"該当","")</f>
        <v>#REF!</v>
      </c>
      <c r="K11" s="17" t="s">
        <v>899</v>
      </c>
    </row>
    <row r="12" spans="1:11">
      <c r="A12" s="17">
        <v>8.5</v>
      </c>
      <c r="B12" s="17">
        <v>9.5</v>
      </c>
      <c r="C12" s="17" t="s">
        <v>900</v>
      </c>
      <c r="D12" s="17">
        <v>9</v>
      </c>
      <c r="F12" s="161" t="e">
        <f>新様式97_看護職員処遇改善評価料・入院ベースアップ評価料!$M$111-A12</f>
        <v>#VALUE!</v>
      </c>
      <c r="G12" s="161" t="e">
        <f>新様式97_看護職員処遇改善評価料・入院ベースアップ評価料!$M$111-B12</f>
        <v>#VALUE!</v>
      </c>
      <c r="H12" s="17" t="e">
        <f t="shared" si="0"/>
        <v>#VALUE!</v>
      </c>
      <c r="I12" s="17" t="e">
        <f>IF(新様式97_看護職員処遇改善評価料・入院ベースアップ評価料!$M$111=B12,"",IF(H12&lt;=0,"該当",""))</f>
        <v>#VALUE!</v>
      </c>
      <c r="J12" s="17" t="e">
        <f>IF(AND(A12&lt;=#REF!,#REF!&lt;'リスト（看護処遇）'!B12),"該当","")</f>
        <v>#REF!</v>
      </c>
      <c r="K12" s="17" t="s">
        <v>900</v>
      </c>
    </row>
    <row r="13" spans="1:11">
      <c r="A13" s="17">
        <v>9.5</v>
      </c>
      <c r="B13" s="17">
        <v>10.5</v>
      </c>
      <c r="C13" s="17" t="s">
        <v>901</v>
      </c>
      <c r="D13" s="17">
        <v>10</v>
      </c>
      <c r="F13" s="161" t="e">
        <f>新様式97_看護職員処遇改善評価料・入院ベースアップ評価料!$M$111-A13</f>
        <v>#VALUE!</v>
      </c>
      <c r="G13" s="161" t="e">
        <f>新様式97_看護職員処遇改善評価料・入院ベースアップ評価料!$M$111-B13</f>
        <v>#VALUE!</v>
      </c>
      <c r="H13" s="17" t="e">
        <f t="shared" si="0"/>
        <v>#VALUE!</v>
      </c>
      <c r="I13" s="17" t="e">
        <f>IF(新様式97_看護職員処遇改善評価料・入院ベースアップ評価料!$M$111=B13,"",IF(H13&lt;=0,"該当",""))</f>
        <v>#VALUE!</v>
      </c>
      <c r="J13" s="17" t="e">
        <f>IF(AND(A13&lt;=#REF!,#REF!&lt;'リスト（看護処遇）'!B13),"該当","")</f>
        <v>#REF!</v>
      </c>
      <c r="K13" s="17" t="s">
        <v>901</v>
      </c>
    </row>
    <row r="14" spans="1:11">
      <c r="A14" s="17">
        <v>10.5</v>
      </c>
      <c r="B14" s="17">
        <v>11.5</v>
      </c>
      <c r="C14" s="17" t="s">
        <v>902</v>
      </c>
      <c r="D14" s="17">
        <v>11</v>
      </c>
      <c r="F14" s="161" t="e">
        <f>新様式97_看護職員処遇改善評価料・入院ベースアップ評価料!$M$111-A14</f>
        <v>#VALUE!</v>
      </c>
      <c r="G14" s="161" t="e">
        <f>新様式97_看護職員処遇改善評価料・入院ベースアップ評価料!$M$111-B14</f>
        <v>#VALUE!</v>
      </c>
      <c r="H14" s="17" t="e">
        <f t="shared" si="0"/>
        <v>#VALUE!</v>
      </c>
      <c r="I14" s="17" t="e">
        <f>IF(新様式97_看護職員処遇改善評価料・入院ベースアップ評価料!$M$111=B14,"",IF(H14&lt;=0,"該当",""))</f>
        <v>#VALUE!</v>
      </c>
      <c r="J14" s="17" t="e">
        <f>IF(AND(A14&lt;=#REF!,#REF!&lt;'リスト（看護処遇）'!B14),"該当","")</f>
        <v>#REF!</v>
      </c>
      <c r="K14" s="17" t="s">
        <v>902</v>
      </c>
    </row>
    <row r="15" spans="1:11">
      <c r="A15" s="17">
        <v>11.5</v>
      </c>
      <c r="B15" s="17">
        <v>12.5</v>
      </c>
      <c r="C15" s="17" t="s">
        <v>903</v>
      </c>
      <c r="D15" s="17">
        <v>12</v>
      </c>
      <c r="F15" s="161" t="e">
        <f>新様式97_看護職員処遇改善評価料・入院ベースアップ評価料!$M$111-A15</f>
        <v>#VALUE!</v>
      </c>
      <c r="G15" s="161" t="e">
        <f>新様式97_看護職員処遇改善評価料・入院ベースアップ評価料!$M$111-B15</f>
        <v>#VALUE!</v>
      </c>
      <c r="H15" s="17" t="e">
        <f t="shared" si="0"/>
        <v>#VALUE!</v>
      </c>
      <c r="I15" s="17" t="e">
        <f>IF(新様式97_看護職員処遇改善評価料・入院ベースアップ評価料!$M$111=B15,"",IF(H15&lt;=0,"該当",""))</f>
        <v>#VALUE!</v>
      </c>
      <c r="J15" s="17" t="e">
        <f>IF(AND(A15&lt;=#REF!,#REF!&lt;'リスト（看護処遇）'!B15),"該当","")</f>
        <v>#REF!</v>
      </c>
      <c r="K15" s="17" t="s">
        <v>903</v>
      </c>
    </row>
    <row r="16" spans="1:11">
      <c r="A16" s="17">
        <v>12.5</v>
      </c>
      <c r="B16" s="17">
        <v>13.5</v>
      </c>
      <c r="C16" s="17" t="s">
        <v>904</v>
      </c>
      <c r="D16" s="17">
        <v>13</v>
      </c>
      <c r="F16" s="161" t="e">
        <f>新様式97_看護職員処遇改善評価料・入院ベースアップ評価料!$M$111-A16</f>
        <v>#VALUE!</v>
      </c>
      <c r="G16" s="161" t="e">
        <f>新様式97_看護職員処遇改善評価料・入院ベースアップ評価料!$M$111-B16</f>
        <v>#VALUE!</v>
      </c>
      <c r="H16" s="17" t="e">
        <f t="shared" si="0"/>
        <v>#VALUE!</v>
      </c>
      <c r="I16" s="17" t="e">
        <f>IF(新様式97_看護職員処遇改善評価料・入院ベースアップ評価料!$M$111=B16,"",IF(H16&lt;=0,"該当",""))</f>
        <v>#VALUE!</v>
      </c>
      <c r="J16" s="17" t="e">
        <f>IF(AND(A16&lt;=#REF!,#REF!&lt;'リスト（看護処遇）'!B16),"該当","")</f>
        <v>#REF!</v>
      </c>
      <c r="K16" s="17" t="s">
        <v>904</v>
      </c>
    </row>
    <row r="17" spans="1:11">
      <c r="A17" s="17">
        <v>13.5</v>
      </c>
      <c r="B17" s="17">
        <v>14.5</v>
      </c>
      <c r="C17" s="17" t="s">
        <v>905</v>
      </c>
      <c r="D17" s="17">
        <v>14</v>
      </c>
      <c r="F17" s="161" t="e">
        <f>新様式97_看護職員処遇改善評価料・入院ベースアップ評価料!$M$111-A17</f>
        <v>#VALUE!</v>
      </c>
      <c r="G17" s="161" t="e">
        <f>新様式97_看護職員処遇改善評価料・入院ベースアップ評価料!$M$111-B17</f>
        <v>#VALUE!</v>
      </c>
      <c r="H17" s="17" t="e">
        <f t="shared" si="0"/>
        <v>#VALUE!</v>
      </c>
      <c r="I17" s="17" t="e">
        <f>IF(新様式97_看護職員処遇改善評価料・入院ベースアップ評価料!$M$111=B17,"",IF(H17&lt;=0,"該当",""))</f>
        <v>#VALUE!</v>
      </c>
      <c r="J17" s="17" t="e">
        <f>IF(AND(A17&lt;=#REF!,#REF!&lt;'リスト（看護処遇）'!B17),"該当","")</f>
        <v>#REF!</v>
      </c>
      <c r="K17" s="17" t="s">
        <v>905</v>
      </c>
    </row>
    <row r="18" spans="1:11">
      <c r="A18" s="17">
        <v>14.5</v>
      </c>
      <c r="B18" s="17">
        <v>15.5</v>
      </c>
      <c r="C18" s="17" t="s">
        <v>906</v>
      </c>
      <c r="D18" s="17">
        <v>15</v>
      </c>
      <c r="F18" s="161" t="e">
        <f>新様式97_看護職員処遇改善評価料・入院ベースアップ評価料!$M$111-A18</f>
        <v>#VALUE!</v>
      </c>
      <c r="G18" s="161" t="e">
        <f>新様式97_看護職員処遇改善評価料・入院ベースアップ評価料!$M$111-B18</f>
        <v>#VALUE!</v>
      </c>
      <c r="H18" s="17" t="e">
        <f t="shared" si="0"/>
        <v>#VALUE!</v>
      </c>
      <c r="I18" s="17" t="e">
        <f>IF(新様式97_看護職員処遇改善評価料・入院ベースアップ評価料!$M$111=B18,"",IF(H18&lt;=0,"該当",""))</f>
        <v>#VALUE!</v>
      </c>
      <c r="J18" s="17" t="e">
        <f>IF(AND(A18&lt;=#REF!,#REF!&lt;'リスト（看護処遇）'!B18),"該当","")</f>
        <v>#REF!</v>
      </c>
      <c r="K18" s="17" t="s">
        <v>906</v>
      </c>
    </row>
    <row r="19" spans="1:11">
      <c r="A19" s="17">
        <v>15.5</v>
      </c>
      <c r="B19" s="17">
        <v>16.5</v>
      </c>
      <c r="C19" s="17" t="s">
        <v>907</v>
      </c>
      <c r="D19" s="17">
        <v>16</v>
      </c>
      <c r="F19" s="161" t="e">
        <f>新様式97_看護職員処遇改善評価料・入院ベースアップ評価料!$M$111-A19</f>
        <v>#VALUE!</v>
      </c>
      <c r="G19" s="161" t="e">
        <f>新様式97_看護職員処遇改善評価料・入院ベースアップ評価料!$M$111-B19</f>
        <v>#VALUE!</v>
      </c>
      <c r="H19" s="17" t="e">
        <f t="shared" si="0"/>
        <v>#VALUE!</v>
      </c>
      <c r="I19" s="17" t="e">
        <f>IF(新様式97_看護職員処遇改善評価料・入院ベースアップ評価料!$M$111=B19,"",IF(H19&lt;=0,"該当",""))</f>
        <v>#VALUE!</v>
      </c>
      <c r="J19" s="17" t="e">
        <f>IF(AND(A19&lt;=#REF!,#REF!&lt;'リスト（看護処遇）'!B19),"該当","")</f>
        <v>#REF!</v>
      </c>
      <c r="K19" s="17" t="s">
        <v>907</v>
      </c>
    </row>
    <row r="20" spans="1:11">
      <c r="A20" s="17">
        <v>16.5</v>
      </c>
      <c r="B20" s="17">
        <v>17.5</v>
      </c>
      <c r="C20" s="17" t="s">
        <v>908</v>
      </c>
      <c r="D20" s="17">
        <v>17</v>
      </c>
      <c r="F20" s="161" t="e">
        <f>新様式97_看護職員処遇改善評価料・入院ベースアップ評価料!$M$111-A20</f>
        <v>#VALUE!</v>
      </c>
      <c r="G20" s="161" t="e">
        <f>新様式97_看護職員処遇改善評価料・入院ベースアップ評価料!$M$111-B20</f>
        <v>#VALUE!</v>
      </c>
      <c r="H20" s="17" t="e">
        <f t="shared" si="0"/>
        <v>#VALUE!</v>
      </c>
      <c r="I20" s="17" t="e">
        <f>IF(新様式97_看護職員処遇改善評価料・入院ベースアップ評価料!$M$111=B20,"",IF(H20&lt;=0,"該当",""))</f>
        <v>#VALUE!</v>
      </c>
      <c r="J20" s="17" t="e">
        <f>IF(AND(A20&lt;=#REF!,#REF!&lt;'リスト（看護処遇）'!B20),"該当","")</f>
        <v>#REF!</v>
      </c>
      <c r="K20" s="17" t="s">
        <v>908</v>
      </c>
    </row>
    <row r="21" spans="1:11">
      <c r="A21" s="17">
        <v>17.5</v>
      </c>
      <c r="B21" s="17">
        <v>18.5</v>
      </c>
      <c r="C21" s="17" t="s">
        <v>909</v>
      </c>
      <c r="D21" s="17">
        <v>18</v>
      </c>
      <c r="F21" s="161" t="e">
        <f>新様式97_看護職員処遇改善評価料・入院ベースアップ評価料!$M$111-A21</f>
        <v>#VALUE!</v>
      </c>
      <c r="G21" s="161" t="e">
        <f>新様式97_看護職員処遇改善評価料・入院ベースアップ評価料!$M$111-B21</f>
        <v>#VALUE!</v>
      </c>
      <c r="H21" s="17" t="e">
        <f t="shared" si="0"/>
        <v>#VALUE!</v>
      </c>
      <c r="I21" s="17" t="e">
        <f>IF(新様式97_看護職員処遇改善評価料・入院ベースアップ評価料!$M$111=B21,"",IF(H21&lt;=0,"該当",""))</f>
        <v>#VALUE!</v>
      </c>
      <c r="J21" s="17" t="e">
        <f>IF(AND(A21&lt;=#REF!,#REF!&lt;'リスト（看護処遇）'!B21),"該当","")</f>
        <v>#REF!</v>
      </c>
      <c r="K21" s="17" t="s">
        <v>909</v>
      </c>
    </row>
    <row r="22" spans="1:11">
      <c r="A22" s="17">
        <v>18.5</v>
      </c>
      <c r="B22" s="17">
        <v>19.5</v>
      </c>
      <c r="C22" s="17" t="s">
        <v>910</v>
      </c>
      <c r="D22" s="17">
        <v>19</v>
      </c>
      <c r="F22" s="161" t="e">
        <f>新様式97_看護職員処遇改善評価料・入院ベースアップ評価料!$M$111-A22</f>
        <v>#VALUE!</v>
      </c>
      <c r="G22" s="161" t="e">
        <f>新様式97_看護職員処遇改善評価料・入院ベースアップ評価料!$M$111-B22</f>
        <v>#VALUE!</v>
      </c>
      <c r="H22" s="17" t="e">
        <f t="shared" si="0"/>
        <v>#VALUE!</v>
      </c>
      <c r="I22" s="17" t="e">
        <f>IF(新様式97_看護職員処遇改善評価料・入院ベースアップ評価料!$M$111=B22,"",IF(H22&lt;=0,"該当",""))</f>
        <v>#VALUE!</v>
      </c>
      <c r="J22" s="17" t="e">
        <f>IF(AND(A22&lt;=#REF!,#REF!&lt;'リスト（看護処遇）'!B22),"該当","")</f>
        <v>#REF!</v>
      </c>
      <c r="K22" s="17" t="s">
        <v>910</v>
      </c>
    </row>
    <row r="23" spans="1:11">
      <c r="A23" s="17">
        <v>19.5</v>
      </c>
      <c r="B23" s="17">
        <v>20.5</v>
      </c>
      <c r="C23" s="17" t="s">
        <v>911</v>
      </c>
      <c r="D23" s="17">
        <v>20</v>
      </c>
      <c r="F23" s="161" t="e">
        <f>新様式97_看護職員処遇改善評価料・入院ベースアップ評価料!$M$111-A23</f>
        <v>#VALUE!</v>
      </c>
      <c r="G23" s="161" t="e">
        <f>新様式97_看護職員処遇改善評価料・入院ベースアップ評価料!$M$111-B23</f>
        <v>#VALUE!</v>
      </c>
      <c r="H23" s="17" t="e">
        <f t="shared" si="0"/>
        <v>#VALUE!</v>
      </c>
      <c r="I23" s="17" t="e">
        <f>IF(新様式97_看護職員処遇改善評価料・入院ベースアップ評価料!$M$111=B23,"",IF(H23&lt;=0,"該当",""))</f>
        <v>#VALUE!</v>
      </c>
      <c r="J23" s="17" t="e">
        <f>IF(AND(A23&lt;=#REF!,#REF!&lt;'リスト（看護処遇）'!B23),"該当","")</f>
        <v>#REF!</v>
      </c>
      <c r="K23" s="17" t="s">
        <v>911</v>
      </c>
    </row>
    <row r="24" spans="1:11">
      <c r="A24" s="17">
        <v>20.5</v>
      </c>
      <c r="B24" s="17">
        <v>21.5</v>
      </c>
      <c r="C24" s="17" t="s">
        <v>912</v>
      </c>
      <c r="D24" s="17">
        <v>21</v>
      </c>
      <c r="F24" s="161" t="e">
        <f>新様式97_看護職員処遇改善評価料・入院ベースアップ評価料!$M$111-A24</f>
        <v>#VALUE!</v>
      </c>
      <c r="G24" s="161" t="e">
        <f>新様式97_看護職員処遇改善評価料・入院ベースアップ評価料!$M$111-B24</f>
        <v>#VALUE!</v>
      </c>
      <c r="H24" s="17" t="e">
        <f t="shared" si="0"/>
        <v>#VALUE!</v>
      </c>
      <c r="I24" s="17" t="e">
        <f>IF(新様式97_看護職員処遇改善評価料・入院ベースアップ評価料!$M$111=B24,"",IF(H24&lt;=0,"該当",""))</f>
        <v>#VALUE!</v>
      </c>
      <c r="J24" s="17" t="e">
        <f>IF(AND(A24&lt;=#REF!,#REF!&lt;'リスト（看護処遇）'!B24),"該当","")</f>
        <v>#REF!</v>
      </c>
      <c r="K24" s="17" t="s">
        <v>912</v>
      </c>
    </row>
    <row r="25" spans="1:11">
      <c r="A25" s="17">
        <v>21.5</v>
      </c>
      <c r="B25" s="17">
        <v>22.5</v>
      </c>
      <c r="C25" s="17" t="s">
        <v>913</v>
      </c>
      <c r="D25" s="17">
        <v>22</v>
      </c>
      <c r="F25" s="161" t="e">
        <f>新様式97_看護職員処遇改善評価料・入院ベースアップ評価料!$M$111-A25</f>
        <v>#VALUE!</v>
      </c>
      <c r="G25" s="161" t="e">
        <f>新様式97_看護職員処遇改善評価料・入院ベースアップ評価料!$M$111-B25</f>
        <v>#VALUE!</v>
      </c>
      <c r="H25" s="17" t="e">
        <f t="shared" si="0"/>
        <v>#VALUE!</v>
      </c>
      <c r="I25" s="17" t="e">
        <f>IF(新様式97_看護職員処遇改善評価料・入院ベースアップ評価料!$M$111=B25,"",IF(H25&lt;=0,"該当",""))</f>
        <v>#VALUE!</v>
      </c>
      <c r="J25" s="17" t="e">
        <f>IF(AND(A25&lt;=#REF!,#REF!&lt;'リスト（看護処遇）'!B25),"該当","")</f>
        <v>#REF!</v>
      </c>
      <c r="K25" s="17" t="s">
        <v>913</v>
      </c>
    </row>
    <row r="26" spans="1:11">
      <c r="A26" s="17">
        <v>22.5</v>
      </c>
      <c r="B26" s="17">
        <v>23.5</v>
      </c>
      <c r="C26" s="17" t="s">
        <v>914</v>
      </c>
      <c r="D26" s="17">
        <v>23</v>
      </c>
      <c r="F26" s="161" t="e">
        <f>新様式97_看護職員処遇改善評価料・入院ベースアップ評価料!$M$111-A26</f>
        <v>#VALUE!</v>
      </c>
      <c r="G26" s="161" t="e">
        <f>新様式97_看護職員処遇改善評価料・入院ベースアップ評価料!$M$111-B26</f>
        <v>#VALUE!</v>
      </c>
      <c r="H26" s="17" t="e">
        <f t="shared" si="0"/>
        <v>#VALUE!</v>
      </c>
      <c r="I26" s="17" t="e">
        <f>IF(新様式97_看護職員処遇改善評価料・入院ベースアップ評価料!$M$111=B26,"",IF(H26&lt;=0,"該当",""))</f>
        <v>#VALUE!</v>
      </c>
      <c r="J26" s="17" t="e">
        <f>IF(AND(A26&lt;=#REF!,#REF!&lt;'リスト（看護処遇）'!B26),"該当","")</f>
        <v>#REF!</v>
      </c>
      <c r="K26" s="17" t="s">
        <v>914</v>
      </c>
    </row>
    <row r="27" spans="1:11">
      <c r="A27" s="17">
        <v>23.5</v>
      </c>
      <c r="B27" s="17">
        <v>24.5</v>
      </c>
      <c r="C27" s="17" t="s">
        <v>915</v>
      </c>
      <c r="D27" s="17">
        <v>24</v>
      </c>
      <c r="F27" s="161" t="e">
        <f>新様式97_看護職員処遇改善評価料・入院ベースアップ評価料!$M$111-A27</f>
        <v>#VALUE!</v>
      </c>
      <c r="G27" s="161" t="e">
        <f>新様式97_看護職員処遇改善評価料・入院ベースアップ評価料!$M$111-B27</f>
        <v>#VALUE!</v>
      </c>
      <c r="H27" s="17" t="e">
        <f t="shared" si="0"/>
        <v>#VALUE!</v>
      </c>
      <c r="I27" s="17" t="e">
        <f>IF(新様式97_看護職員処遇改善評価料・入院ベースアップ評価料!$M$111=B27,"",IF(H27&lt;=0,"該当",""))</f>
        <v>#VALUE!</v>
      </c>
      <c r="J27" s="17" t="e">
        <f>IF(AND(A27&lt;=#REF!,#REF!&lt;'リスト（看護処遇）'!B27),"該当","")</f>
        <v>#REF!</v>
      </c>
      <c r="K27" s="17" t="s">
        <v>915</v>
      </c>
    </row>
    <row r="28" spans="1:11">
      <c r="A28" s="17">
        <v>24.5</v>
      </c>
      <c r="B28" s="17">
        <v>25.5</v>
      </c>
      <c r="C28" s="17" t="s">
        <v>916</v>
      </c>
      <c r="D28" s="17">
        <v>25</v>
      </c>
      <c r="F28" s="161" t="e">
        <f>新様式97_看護職員処遇改善評価料・入院ベースアップ評価料!$M$111-A28</f>
        <v>#VALUE!</v>
      </c>
      <c r="G28" s="161" t="e">
        <f>新様式97_看護職員処遇改善評価料・入院ベースアップ評価料!$M$111-B28</f>
        <v>#VALUE!</v>
      </c>
      <c r="H28" s="17" t="e">
        <f t="shared" si="0"/>
        <v>#VALUE!</v>
      </c>
      <c r="I28" s="17" t="e">
        <f>IF(新様式97_看護職員処遇改善評価料・入院ベースアップ評価料!$M$111=B28,"",IF(H28&lt;=0,"該当",""))</f>
        <v>#VALUE!</v>
      </c>
      <c r="J28" s="17" t="e">
        <f>IF(AND(A28&lt;=#REF!,#REF!&lt;'リスト（看護処遇）'!B28),"該当","")</f>
        <v>#REF!</v>
      </c>
      <c r="K28" s="17" t="s">
        <v>916</v>
      </c>
    </row>
    <row r="29" spans="1:11">
      <c r="A29" s="17">
        <v>25.5</v>
      </c>
      <c r="B29" s="17">
        <v>26.5</v>
      </c>
      <c r="C29" s="17" t="s">
        <v>917</v>
      </c>
      <c r="D29" s="17">
        <v>26</v>
      </c>
      <c r="F29" s="161" t="e">
        <f>新様式97_看護職員処遇改善評価料・入院ベースアップ評価料!$M$111-A29</f>
        <v>#VALUE!</v>
      </c>
      <c r="G29" s="161" t="e">
        <f>新様式97_看護職員処遇改善評価料・入院ベースアップ評価料!$M$111-B29</f>
        <v>#VALUE!</v>
      </c>
      <c r="H29" s="17" t="e">
        <f t="shared" si="0"/>
        <v>#VALUE!</v>
      </c>
      <c r="I29" s="17" t="e">
        <f>IF(新様式97_看護職員処遇改善評価料・入院ベースアップ評価料!$M$111=B29,"",IF(H29&lt;=0,"該当",""))</f>
        <v>#VALUE!</v>
      </c>
      <c r="J29" s="17" t="e">
        <f>IF(AND(A29&lt;=#REF!,#REF!&lt;'リスト（看護処遇）'!B29),"該当","")</f>
        <v>#REF!</v>
      </c>
      <c r="K29" s="17" t="s">
        <v>917</v>
      </c>
    </row>
    <row r="30" spans="1:11">
      <c r="A30" s="17">
        <v>26.5</v>
      </c>
      <c r="B30" s="17">
        <v>27.5</v>
      </c>
      <c r="C30" s="17" t="s">
        <v>918</v>
      </c>
      <c r="D30" s="17">
        <v>27</v>
      </c>
      <c r="F30" s="161" t="e">
        <f>新様式97_看護職員処遇改善評価料・入院ベースアップ評価料!$M$111-A30</f>
        <v>#VALUE!</v>
      </c>
      <c r="G30" s="161" t="e">
        <f>新様式97_看護職員処遇改善評価料・入院ベースアップ評価料!$M$111-B30</f>
        <v>#VALUE!</v>
      </c>
      <c r="H30" s="17" t="e">
        <f t="shared" si="0"/>
        <v>#VALUE!</v>
      </c>
      <c r="I30" s="17" t="e">
        <f>IF(新様式97_看護職員処遇改善評価料・入院ベースアップ評価料!$M$111=B30,"",IF(H30&lt;=0,"該当",""))</f>
        <v>#VALUE!</v>
      </c>
      <c r="J30" s="17" t="e">
        <f>IF(AND(A30&lt;=#REF!,#REF!&lt;'リスト（看護処遇）'!B30),"該当","")</f>
        <v>#REF!</v>
      </c>
      <c r="K30" s="17" t="s">
        <v>918</v>
      </c>
    </row>
    <row r="31" spans="1:11">
      <c r="A31" s="17">
        <v>27.5</v>
      </c>
      <c r="B31" s="17">
        <v>28.5</v>
      </c>
      <c r="C31" s="17" t="s">
        <v>919</v>
      </c>
      <c r="D31" s="17">
        <v>28</v>
      </c>
      <c r="F31" s="161" t="e">
        <f>新様式97_看護職員処遇改善評価料・入院ベースアップ評価料!$M$111-A31</f>
        <v>#VALUE!</v>
      </c>
      <c r="G31" s="161" t="e">
        <f>新様式97_看護職員処遇改善評価料・入院ベースアップ評価料!$M$111-B31</f>
        <v>#VALUE!</v>
      </c>
      <c r="H31" s="17" t="e">
        <f t="shared" si="0"/>
        <v>#VALUE!</v>
      </c>
      <c r="I31" s="17" t="e">
        <f>IF(新様式97_看護職員処遇改善評価料・入院ベースアップ評価料!$M$111=B31,"",IF(H31&lt;=0,"該当",""))</f>
        <v>#VALUE!</v>
      </c>
      <c r="J31" s="17" t="e">
        <f>IF(AND(A31&lt;=#REF!,#REF!&lt;'リスト（看護処遇）'!B31),"該当","")</f>
        <v>#REF!</v>
      </c>
      <c r="K31" s="17" t="s">
        <v>919</v>
      </c>
    </row>
    <row r="32" spans="1:11">
      <c r="A32" s="17">
        <v>28.5</v>
      </c>
      <c r="B32" s="17">
        <v>29.5</v>
      </c>
      <c r="C32" s="17" t="s">
        <v>920</v>
      </c>
      <c r="D32" s="17">
        <v>29</v>
      </c>
      <c r="F32" s="161" t="e">
        <f>新様式97_看護職員処遇改善評価料・入院ベースアップ評価料!$M$111-A32</f>
        <v>#VALUE!</v>
      </c>
      <c r="G32" s="161" t="e">
        <f>新様式97_看護職員処遇改善評価料・入院ベースアップ評価料!$M$111-B32</f>
        <v>#VALUE!</v>
      </c>
      <c r="H32" s="17" t="e">
        <f t="shared" si="0"/>
        <v>#VALUE!</v>
      </c>
      <c r="I32" s="17" t="e">
        <f>IF(新様式97_看護職員処遇改善評価料・入院ベースアップ評価料!$M$111=B32,"",IF(H32&lt;=0,"該当",""))</f>
        <v>#VALUE!</v>
      </c>
      <c r="J32" s="17" t="e">
        <f>IF(AND(A32&lt;=#REF!,#REF!&lt;'リスト（看護処遇）'!B32),"該当","")</f>
        <v>#REF!</v>
      </c>
      <c r="K32" s="17" t="s">
        <v>920</v>
      </c>
    </row>
    <row r="33" spans="1:11">
      <c r="A33" s="17">
        <v>29.5</v>
      </c>
      <c r="B33" s="17">
        <v>30.5</v>
      </c>
      <c r="C33" s="17" t="s">
        <v>921</v>
      </c>
      <c r="D33" s="17">
        <v>30</v>
      </c>
      <c r="F33" s="161" t="e">
        <f>新様式97_看護職員処遇改善評価料・入院ベースアップ評価料!$M$111-A33</f>
        <v>#VALUE!</v>
      </c>
      <c r="G33" s="161" t="e">
        <f>新様式97_看護職員処遇改善評価料・入院ベースアップ評価料!$M$111-B33</f>
        <v>#VALUE!</v>
      </c>
      <c r="H33" s="17" t="e">
        <f t="shared" si="0"/>
        <v>#VALUE!</v>
      </c>
      <c r="I33" s="17" t="e">
        <f>IF(新様式97_看護職員処遇改善評価料・入院ベースアップ評価料!$M$111=B33,"",IF(H33&lt;=0,"該当",""))</f>
        <v>#VALUE!</v>
      </c>
      <c r="J33" s="17" t="e">
        <f>IF(AND(A33&lt;=#REF!,#REF!&lt;'リスト（看護処遇）'!B33),"該当","")</f>
        <v>#REF!</v>
      </c>
      <c r="K33" s="17" t="s">
        <v>921</v>
      </c>
    </row>
    <row r="34" spans="1:11">
      <c r="A34" s="17">
        <v>30.5</v>
      </c>
      <c r="B34" s="17">
        <v>31.5</v>
      </c>
      <c r="C34" s="17" t="s">
        <v>922</v>
      </c>
      <c r="D34" s="17">
        <v>31</v>
      </c>
      <c r="F34" s="161" t="e">
        <f>新様式97_看護職員処遇改善評価料・入院ベースアップ評価料!$M$111-A34</f>
        <v>#VALUE!</v>
      </c>
      <c r="G34" s="161" t="e">
        <f>新様式97_看護職員処遇改善評価料・入院ベースアップ評価料!$M$111-B34</f>
        <v>#VALUE!</v>
      </c>
      <c r="H34" s="17" t="e">
        <f t="shared" si="0"/>
        <v>#VALUE!</v>
      </c>
      <c r="I34" s="17" t="e">
        <f>IF(新様式97_看護職員処遇改善評価料・入院ベースアップ評価料!$M$111=B34,"",IF(H34&lt;=0,"該当",""))</f>
        <v>#VALUE!</v>
      </c>
      <c r="J34" s="17" t="e">
        <f>IF(AND(A34&lt;=#REF!,#REF!&lt;'リスト（看護処遇）'!B34),"該当","")</f>
        <v>#REF!</v>
      </c>
      <c r="K34" s="17" t="s">
        <v>922</v>
      </c>
    </row>
    <row r="35" spans="1:11">
      <c r="A35" s="17">
        <v>31.5</v>
      </c>
      <c r="B35" s="17">
        <v>32.5</v>
      </c>
      <c r="C35" s="17" t="s">
        <v>923</v>
      </c>
      <c r="D35" s="17">
        <v>32</v>
      </c>
      <c r="F35" s="161" t="e">
        <f>新様式97_看護職員処遇改善評価料・入院ベースアップ評価料!$M$111-A35</f>
        <v>#VALUE!</v>
      </c>
      <c r="G35" s="161" t="e">
        <f>新様式97_看護職員処遇改善評価料・入院ベースアップ評価料!$M$111-B35</f>
        <v>#VALUE!</v>
      </c>
      <c r="H35" s="17" t="e">
        <f t="shared" si="0"/>
        <v>#VALUE!</v>
      </c>
      <c r="I35" s="17" t="e">
        <f>IF(新様式97_看護職員処遇改善評価料・入院ベースアップ評価料!$M$111=B35,"",IF(H35&lt;=0,"該当",""))</f>
        <v>#VALUE!</v>
      </c>
      <c r="J35" s="17" t="e">
        <f>IF(AND(A35&lt;=#REF!,#REF!&lt;'リスト（看護処遇）'!B35),"該当","")</f>
        <v>#REF!</v>
      </c>
      <c r="K35" s="17" t="s">
        <v>923</v>
      </c>
    </row>
    <row r="36" spans="1:11">
      <c r="A36" s="17">
        <v>32.5</v>
      </c>
      <c r="B36" s="17">
        <v>33.5</v>
      </c>
      <c r="C36" s="17" t="s">
        <v>924</v>
      </c>
      <c r="D36" s="17">
        <v>33</v>
      </c>
      <c r="F36" s="161" t="e">
        <f>新様式97_看護職員処遇改善評価料・入院ベースアップ評価料!$M$111-A36</f>
        <v>#VALUE!</v>
      </c>
      <c r="G36" s="161" t="e">
        <f>新様式97_看護職員処遇改善評価料・入院ベースアップ評価料!$M$111-B36</f>
        <v>#VALUE!</v>
      </c>
      <c r="H36" s="17" t="e">
        <f t="shared" si="0"/>
        <v>#VALUE!</v>
      </c>
      <c r="I36" s="17" t="e">
        <f>IF(新様式97_看護職員処遇改善評価料・入院ベースアップ評価料!$M$111=B36,"",IF(H36&lt;=0,"該当",""))</f>
        <v>#VALUE!</v>
      </c>
      <c r="J36" s="17" t="e">
        <f>IF(AND(A36&lt;=#REF!,#REF!&lt;'リスト（看護処遇）'!B36),"該当","")</f>
        <v>#REF!</v>
      </c>
      <c r="K36" s="17" t="s">
        <v>924</v>
      </c>
    </row>
    <row r="37" spans="1:11">
      <c r="A37" s="17">
        <v>33.5</v>
      </c>
      <c r="B37" s="17">
        <v>34.5</v>
      </c>
      <c r="C37" s="17" t="s">
        <v>925</v>
      </c>
      <c r="D37" s="17">
        <v>34</v>
      </c>
      <c r="F37" s="161" t="e">
        <f>新様式97_看護職員処遇改善評価料・入院ベースアップ評価料!$M$111-A37</f>
        <v>#VALUE!</v>
      </c>
      <c r="G37" s="161" t="e">
        <f>新様式97_看護職員処遇改善評価料・入院ベースアップ評価料!$M$111-B37</f>
        <v>#VALUE!</v>
      </c>
      <c r="H37" s="17" t="e">
        <f t="shared" si="0"/>
        <v>#VALUE!</v>
      </c>
      <c r="I37" s="17" t="e">
        <f>IF(新様式97_看護職員処遇改善評価料・入院ベースアップ評価料!$M$111=B37,"",IF(H37&lt;=0,"該当",""))</f>
        <v>#VALUE!</v>
      </c>
      <c r="J37" s="17" t="e">
        <f>IF(AND(A37&lt;=#REF!,#REF!&lt;'リスト（看護処遇）'!B37),"該当","")</f>
        <v>#REF!</v>
      </c>
      <c r="K37" s="17" t="s">
        <v>925</v>
      </c>
    </row>
    <row r="38" spans="1:11">
      <c r="A38" s="17">
        <v>34.5</v>
      </c>
      <c r="B38" s="17">
        <v>35.5</v>
      </c>
      <c r="C38" s="17" t="s">
        <v>926</v>
      </c>
      <c r="D38" s="17">
        <v>35</v>
      </c>
      <c r="F38" s="161" t="e">
        <f>新様式97_看護職員処遇改善評価料・入院ベースアップ評価料!$M$111-A38</f>
        <v>#VALUE!</v>
      </c>
      <c r="G38" s="161" t="e">
        <f>新様式97_看護職員処遇改善評価料・入院ベースアップ評価料!$M$111-B38</f>
        <v>#VALUE!</v>
      </c>
      <c r="H38" s="17" t="e">
        <f t="shared" si="0"/>
        <v>#VALUE!</v>
      </c>
      <c r="I38" s="17" t="e">
        <f>IF(新様式97_看護職員処遇改善評価料・入院ベースアップ評価料!$M$111=B38,"",IF(H38&lt;=0,"該当",""))</f>
        <v>#VALUE!</v>
      </c>
      <c r="J38" s="17" t="e">
        <f>IF(AND(A38&lt;=#REF!,#REF!&lt;'リスト（看護処遇）'!B38),"該当","")</f>
        <v>#REF!</v>
      </c>
      <c r="K38" s="17" t="s">
        <v>926</v>
      </c>
    </row>
    <row r="39" spans="1:11">
      <c r="A39" s="17">
        <v>35.5</v>
      </c>
      <c r="B39" s="17">
        <v>36.5</v>
      </c>
      <c r="C39" s="17" t="s">
        <v>927</v>
      </c>
      <c r="D39" s="17">
        <v>36</v>
      </c>
      <c r="F39" s="161" t="e">
        <f>新様式97_看護職員処遇改善評価料・入院ベースアップ評価料!$M$111-A39</f>
        <v>#VALUE!</v>
      </c>
      <c r="G39" s="161" t="e">
        <f>新様式97_看護職員処遇改善評価料・入院ベースアップ評価料!$M$111-B39</f>
        <v>#VALUE!</v>
      </c>
      <c r="H39" s="17" t="e">
        <f t="shared" si="0"/>
        <v>#VALUE!</v>
      </c>
      <c r="I39" s="17" t="e">
        <f>IF(新様式97_看護職員処遇改善評価料・入院ベースアップ評価料!$M$111=B39,"",IF(H39&lt;=0,"該当",""))</f>
        <v>#VALUE!</v>
      </c>
      <c r="J39" s="17" t="e">
        <f>IF(AND(A39&lt;=#REF!,#REF!&lt;'リスト（看護処遇）'!B39),"該当","")</f>
        <v>#REF!</v>
      </c>
      <c r="K39" s="17" t="s">
        <v>927</v>
      </c>
    </row>
    <row r="40" spans="1:11">
      <c r="A40" s="17">
        <v>36.5</v>
      </c>
      <c r="B40" s="17">
        <v>37.5</v>
      </c>
      <c r="C40" s="17" t="s">
        <v>928</v>
      </c>
      <c r="D40" s="17">
        <v>37</v>
      </c>
      <c r="F40" s="161" t="e">
        <f>新様式97_看護職員処遇改善評価料・入院ベースアップ評価料!$M$111-A40</f>
        <v>#VALUE!</v>
      </c>
      <c r="G40" s="161" t="e">
        <f>新様式97_看護職員処遇改善評価料・入院ベースアップ評価料!$M$111-B40</f>
        <v>#VALUE!</v>
      </c>
      <c r="H40" s="17" t="e">
        <f t="shared" si="0"/>
        <v>#VALUE!</v>
      </c>
      <c r="I40" s="17" t="e">
        <f>IF(新様式97_看護職員処遇改善評価料・入院ベースアップ評価料!$M$111=B40,"",IF(H40&lt;=0,"該当",""))</f>
        <v>#VALUE!</v>
      </c>
      <c r="J40" s="17" t="e">
        <f>IF(AND(A40&lt;=#REF!,#REF!&lt;'リスト（看護処遇）'!B40),"該当","")</f>
        <v>#REF!</v>
      </c>
      <c r="K40" s="17" t="s">
        <v>928</v>
      </c>
    </row>
    <row r="41" spans="1:11">
      <c r="A41" s="17">
        <v>37.5</v>
      </c>
      <c r="B41" s="17">
        <v>38.5</v>
      </c>
      <c r="C41" s="17" t="s">
        <v>929</v>
      </c>
      <c r="D41" s="17">
        <v>38</v>
      </c>
      <c r="F41" s="161" t="e">
        <f>新様式97_看護職員処遇改善評価料・入院ベースアップ評価料!$M$111-A41</f>
        <v>#VALUE!</v>
      </c>
      <c r="G41" s="161" t="e">
        <f>新様式97_看護職員処遇改善評価料・入院ベースアップ評価料!$M$111-B41</f>
        <v>#VALUE!</v>
      </c>
      <c r="H41" s="17" t="e">
        <f t="shared" si="0"/>
        <v>#VALUE!</v>
      </c>
      <c r="I41" s="17" t="e">
        <f>IF(新様式97_看護職員処遇改善評価料・入院ベースアップ評価料!$M$111=B41,"",IF(H41&lt;=0,"該当",""))</f>
        <v>#VALUE!</v>
      </c>
      <c r="J41" s="17" t="e">
        <f>IF(AND(A41&lt;=#REF!,#REF!&lt;'リスト（看護処遇）'!B41),"該当","")</f>
        <v>#REF!</v>
      </c>
      <c r="K41" s="17" t="s">
        <v>929</v>
      </c>
    </row>
    <row r="42" spans="1:11">
      <c r="A42" s="17">
        <v>38.5</v>
      </c>
      <c r="B42" s="17">
        <v>39.5</v>
      </c>
      <c r="C42" s="17" t="s">
        <v>930</v>
      </c>
      <c r="D42" s="17">
        <v>39</v>
      </c>
      <c r="F42" s="161" t="e">
        <f>新様式97_看護職員処遇改善評価料・入院ベースアップ評価料!$M$111-A42</f>
        <v>#VALUE!</v>
      </c>
      <c r="G42" s="161" t="e">
        <f>新様式97_看護職員処遇改善評価料・入院ベースアップ評価料!$M$111-B42</f>
        <v>#VALUE!</v>
      </c>
      <c r="H42" s="17" t="e">
        <f t="shared" si="0"/>
        <v>#VALUE!</v>
      </c>
      <c r="I42" s="17" t="e">
        <f>IF(新様式97_看護職員処遇改善評価料・入院ベースアップ評価料!$M$111=B42,"",IF(H42&lt;=0,"該当",""))</f>
        <v>#VALUE!</v>
      </c>
      <c r="J42" s="17" t="e">
        <f>IF(AND(A42&lt;=#REF!,#REF!&lt;'リスト（看護処遇）'!B42),"該当","")</f>
        <v>#REF!</v>
      </c>
      <c r="K42" s="17" t="s">
        <v>930</v>
      </c>
    </row>
    <row r="43" spans="1:11">
      <c r="A43" s="17">
        <v>39.5</v>
      </c>
      <c r="B43" s="17">
        <v>40.5</v>
      </c>
      <c r="C43" s="17" t="s">
        <v>931</v>
      </c>
      <c r="D43" s="17">
        <v>40</v>
      </c>
      <c r="F43" s="161" t="e">
        <f>新様式97_看護職員処遇改善評価料・入院ベースアップ評価料!$M$111-A43</f>
        <v>#VALUE!</v>
      </c>
      <c r="G43" s="161" t="e">
        <f>新様式97_看護職員処遇改善評価料・入院ベースアップ評価料!$M$111-B43</f>
        <v>#VALUE!</v>
      </c>
      <c r="H43" s="17" t="e">
        <f t="shared" si="0"/>
        <v>#VALUE!</v>
      </c>
      <c r="I43" s="17" t="e">
        <f>IF(新様式97_看護職員処遇改善評価料・入院ベースアップ評価料!$M$111=B43,"",IF(H43&lt;=0,"該当",""))</f>
        <v>#VALUE!</v>
      </c>
      <c r="J43" s="17" t="e">
        <f>IF(AND(A43&lt;=#REF!,#REF!&lt;'リスト（看護処遇）'!B43),"該当","")</f>
        <v>#REF!</v>
      </c>
      <c r="K43" s="17" t="s">
        <v>931</v>
      </c>
    </row>
    <row r="44" spans="1:11">
      <c r="A44" s="17">
        <v>40.5</v>
      </c>
      <c r="B44" s="17">
        <v>41.5</v>
      </c>
      <c r="C44" s="17" t="s">
        <v>932</v>
      </c>
      <c r="D44" s="17">
        <v>41</v>
      </c>
      <c r="F44" s="161" t="e">
        <f>新様式97_看護職員処遇改善評価料・入院ベースアップ評価料!$M$111-A44</f>
        <v>#VALUE!</v>
      </c>
      <c r="G44" s="161" t="e">
        <f>新様式97_看護職員処遇改善評価料・入院ベースアップ評価料!$M$111-B44</f>
        <v>#VALUE!</v>
      </c>
      <c r="H44" s="17" t="e">
        <f t="shared" si="0"/>
        <v>#VALUE!</v>
      </c>
      <c r="I44" s="17" t="e">
        <f>IF(新様式97_看護職員処遇改善評価料・入院ベースアップ評価料!$M$111=B44,"",IF(H44&lt;=0,"該当",""))</f>
        <v>#VALUE!</v>
      </c>
      <c r="J44" s="17" t="e">
        <f>IF(AND(A44&lt;=#REF!,#REF!&lt;'リスト（看護処遇）'!B44),"該当","")</f>
        <v>#REF!</v>
      </c>
      <c r="K44" s="17" t="s">
        <v>932</v>
      </c>
    </row>
    <row r="45" spans="1:11">
      <c r="A45" s="17">
        <v>41.5</v>
      </c>
      <c r="B45" s="17">
        <v>42.5</v>
      </c>
      <c r="C45" s="17" t="s">
        <v>933</v>
      </c>
      <c r="D45" s="17">
        <v>42</v>
      </c>
      <c r="F45" s="161" t="e">
        <f>新様式97_看護職員処遇改善評価料・入院ベースアップ評価料!$M$111-A45</f>
        <v>#VALUE!</v>
      </c>
      <c r="G45" s="161" t="e">
        <f>新様式97_看護職員処遇改善評価料・入院ベースアップ評価料!$M$111-B45</f>
        <v>#VALUE!</v>
      </c>
      <c r="H45" s="17" t="e">
        <f t="shared" si="0"/>
        <v>#VALUE!</v>
      </c>
      <c r="I45" s="17" t="e">
        <f>IF(新様式97_看護職員処遇改善評価料・入院ベースアップ評価料!$M$111=B45,"",IF(H45&lt;=0,"該当",""))</f>
        <v>#VALUE!</v>
      </c>
      <c r="J45" s="17" t="e">
        <f>IF(AND(A45&lt;=#REF!,#REF!&lt;'リスト（看護処遇）'!B45),"該当","")</f>
        <v>#REF!</v>
      </c>
      <c r="K45" s="17" t="s">
        <v>933</v>
      </c>
    </row>
    <row r="46" spans="1:11">
      <c r="A46" s="17">
        <v>42.5</v>
      </c>
      <c r="B46" s="17">
        <v>43.5</v>
      </c>
      <c r="C46" s="17" t="s">
        <v>934</v>
      </c>
      <c r="D46" s="17">
        <v>43</v>
      </c>
      <c r="F46" s="161" t="e">
        <f>新様式97_看護職員処遇改善評価料・入院ベースアップ評価料!$M$111-A46</f>
        <v>#VALUE!</v>
      </c>
      <c r="G46" s="161" t="e">
        <f>新様式97_看護職員処遇改善評価料・入院ベースアップ評価料!$M$111-B46</f>
        <v>#VALUE!</v>
      </c>
      <c r="H46" s="17" t="e">
        <f t="shared" si="0"/>
        <v>#VALUE!</v>
      </c>
      <c r="I46" s="17" t="e">
        <f>IF(新様式97_看護職員処遇改善評価料・入院ベースアップ評価料!$M$111=B46,"",IF(H46&lt;=0,"該当",""))</f>
        <v>#VALUE!</v>
      </c>
      <c r="J46" s="17" t="e">
        <f>IF(AND(A46&lt;=#REF!,#REF!&lt;'リスト（看護処遇）'!B46),"該当","")</f>
        <v>#REF!</v>
      </c>
      <c r="K46" s="17" t="s">
        <v>934</v>
      </c>
    </row>
    <row r="47" spans="1:11">
      <c r="A47" s="17">
        <v>43.5</v>
      </c>
      <c r="B47" s="17">
        <v>44.5</v>
      </c>
      <c r="C47" s="17" t="s">
        <v>935</v>
      </c>
      <c r="D47" s="17">
        <v>44</v>
      </c>
      <c r="F47" s="161" t="e">
        <f>新様式97_看護職員処遇改善評価料・入院ベースアップ評価料!$M$111-A47</f>
        <v>#VALUE!</v>
      </c>
      <c r="G47" s="161" t="e">
        <f>新様式97_看護職員処遇改善評価料・入院ベースアップ評価料!$M$111-B47</f>
        <v>#VALUE!</v>
      </c>
      <c r="H47" s="17" t="e">
        <f t="shared" si="0"/>
        <v>#VALUE!</v>
      </c>
      <c r="I47" s="17" t="e">
        <f>IF(新様式97_看護職員処遇改善評価料・入院ベースアップ評価料!$M$111=B47,"",IF(H47&lt;=0,"該当",""))</f>
        <v>#VALUE!</v>
      </c>
      <c r="J47" s="17" t="e">
        <f>IF(AND(A47&lt;=#REF!,#REF!&lt;'リスト（看護処遇）'!B47),"該当","")</f>
        <v>#REF!</v>
      </c>
      <c r="K47" s="17" t="s">
        <v>935</v>
      </c>
    </row>
    <row r="48" spans="1:11">
      <c r="A48" s="17">
        <v>44.5</v>
      </c>
      <c r="B48" s="17">
        <v>45.5</v>
      </c>
      <c r="C48" s="17" t="s">
        <v>936</v>
      </c>
      <c r="D48" s="17">
        <v>45</v>
      </c>
      <c r="F48" s="161" t="e">
        <f>新様式97_看護職員処遇改善評価料・入院ベースアップ評価料!$M$111-A48</f>
        <v>#VALUE!</v>
      </c>
      <c r="G48" s="161" t="e">
        <f>新様式97_看護職員処遇改善評価料・入院ベースアップ評価料!$M$111-B48</f>
        <v>#VALUE!</v>
      </c>
      <c r="H48" s="17" t="e">
        <f t="shared" si="0"/>
        <v>#VALUE!</v>
      </c>
      <c r="I48" s="17" t="e">
        <f>IF(新様式97_看護職員処遇改善評価料・入院ベースアップ評価料!$M$111=B48,"",IF(H48&lt;=0,"該当",""))</f>
        <v>#VALUE!</v>
      </c>
      <c r="J48" s="17" t="e">
        <f>IF(AND(A48&lt;=#REF!,#REF!&lt;'リスト（看護処遇）'!B48),"該当","")</f>
        <v>#REF!</v>
      </c>
      <c r="K48" s="17" t="s">
        <v>936</v>
      </c>
    </row>
    <row r="49" spans="1:11">
      <c r="A49" s="17">
        <v>45.5</v>
      </c>
      <c r="B49" s="17">
        <v>46.5</v>
      </c>
      <c r="C49" s="17" t="s">
        <v>937</v>
      </c>
      <c r="D49" s="17">
        <v>46</v>
      </c>
      <c r="F49" s="161" t="e">
        <f>新様式97_看護職員処遇改善評価料・入院ベースアップ評価料!$M$111-A49</f>
        <v>#VALUE!</v>
      </c>
      <c r="G49" s="161" t="e">
        <f>新様式97_看護職員処遇改善評価料・入院ベースアップ評価料!$M$111-B49</f>
        <v>#VALUE!</v>
      </c>
      <c r="H49" s="17" t="e">
        <f t="shared" si="0"/>
        <v>#VALUE!</v>
      </c>
      <c r="I49" s="17" t="e">
        <f>IF(新様式97_看護職員処遇改善評価料・入院ベースアップ評価料!$M$111=B49,"",IF(H49&lt;=0,"該当",""))</f>
        <v>#VALUE!</v>
      </c>
      <c r="J49" s="17" t="e">
        <f>IF(AND(A49&lt;=#REF!,#REF!&lt;'リスト（看護処遇）'!B49),"該当","")</f>
        <v>#REF!</v>
      </c>
      <c r="K49" s="17" t="s">
        <v>937</v>
      </c>
    </row>
    <row r="50" spans="1:11">
      <c r="A50" s="17">
        <v>46.5</v>
      </c>
      <c r="B50" s="17">
        <v>47.5</v>
      </c>
      <c r="C50" s="17" t="s">
        <v>938</v>
      </c>
      <c r="D50" s="17">
        <v>47</v>
      </c>
      <c r="F50" s="161" t="e">
        <f>新様式97_看護職員処遇改善評価料・入院ベースアップ評価料!$M$111-A50</f>
        <v>#VALUE!</v>
      </c>
      <c r="G50" s="161" t="e">
        <f>新様式97_看護職員処遇改善評価料・入院ベースアップ評価料!$M$111-B50</f>
        <v>#VALUE!</v>
      </c>
      <c r="H50" s="17" t="e">
        <f t="shared" si="0"/>
        <v>#VALUE!</v>
      </c>
      <c r="I50" s="17" t="e">
        <f>IF(新様式97_看護職員処遇改善評価料・入院ベースアップ評価料!$M$111=B50,"",IF(H50&lt;=0,"該当",""))</f>
        <v>#VALUE!</v>
      </c>
      <c r="J50" s="17" t="e">
        <f>IF(AND(A50&lt;=#REF!,#REF!&lt;'リスト（看護処遇）'!B50),"該当","")</f>
        <v>#REF!</v>
      </c>
      <c r="K50" s="17" t="s">
        <v>938</v>
      </c>
    </row>
    <row r="51" spans="1:11">
      <c r="A51" s="17">
        <v>47.5</v>
      </c>
      <c r="B51" s="17">
        <v>48.5</v>
      </c>
      <c r="C51" s="17" t="s">
        <v>939</v>
      </c>
      <c r="D51" s="17">
        <v>48</v>
      </c>
      <c r="F51" s="161" t="e">
        <f>新様式97_看護職員処遇改善評価料・入院ベースアップ評価料!$M$111-A51</f>
        <v>#VALUE!</v>
      </c>
      <c r="G51" s="161" t="e">
        <f>新様式97_看護職員処遇改善評価料・入院ベースアップ評価料!$M$111-B51</f>
        <v>#VALUE!</v>
      </c>
      <c r="H51" s="17" t="e">
        <f t="shared" si="0"/>
        <v>#VALUE!</v>
      </c>
      <c r="I51" s="17" t="e">
        <f>IF(新様式97_看護職員処遇改善評価料・入院ベースアップ評価料!$M$111=B51,"",IF(H51&lt;=0,"該当",""))</f>
        <v>#VALUE!</v>
      </c>
      <c r="J51" s="17" t="e">
        <f>IF(AND(A51&lt;=#REF!,#REF!&lt;'リスト（看護処遇）'!B51),"該当","")</f>
        <v>#REF!</v>
      </c>
      <c r="K51" s="17" t="s">
        <v>939</v>
      </c>
    </row>
    <row r="52" spans="1:11">
      <c r="A52" s="17">
        <v>48.5</v>
      </c>
      <c r="B52" s="17">
        <v>49.5</v>
      </c>
      <c r="C52" s="17" t="s">
        <v>940</v>
      </c>
      <c r="D52" s="17">
        <v>49</v>
      </c>
      <c r="F52" s="161" t="e">
        <f>新様式97_看護職員処遇改善評価料・入院ベースアップ評価料!$M$111-A52</f>
        <v>#VALUE!</v>
      </c>
      <c r="G52" s="161" t="e">
        <f>新様式97_看護職員処遇改善評価料・入院ベースアップ評価料!$M$111-B52</f>
        <v>#VALUE!</v>
      </c>
      <c r="H52" s="17" t="e">
        <f t="shared" si="0"/>
        <v>#VALUE!</v>
      </c>
      <c r="I52" s="17" t="e">
        <f>IF(新様式97_看護職員処遇改善評価料・入院ベースアップ評価料!$M$111=B52,"",IF(H52&lt;=0,"該当",""))</f>
        <v>#VALUE!</v>
      </c>
      <c r="J52" s="17" t="e">
        <f>IF(AND(A52&lt;=#REF!,#REF!&lt;'リスト（看護処遇）'!B52),"該当","")</f>
        <v>#REF!</v>
      </c>
      <c r="K52" s="17" t="s">
        <v>940</v>
      </c>
    </row>
    <row r="53" spans="1:11">
      <c r="A53" s="17">
        <v>49.5</v>
      </c>
      <c r="B53" s="17">
        <v>50.5</v>
      </c>
      <c r="C53" s="17" t="s">
        <v>941</v>
      </c>
      <c r="D53" s="17">
        <v>50</v>
      </c>
      <c r="F53" s="161" t="e">
        <f>新様式97_看護職員処遇改善評価料・入院ベースアップ評価料!$M$111-A53</f>
        <v>#VALUE!</v>
      </c>
      <c r="G53" s="161" t="e">
        <f>新様式97_看護職員処遇改善評価料・入院ベースアップ評価料!$M$111-B53</f>
        <v>#VALUE!</v>
      </c>
      <c r="H53" s="17" t="e">
        <f t="shared" si="0"/>
        <v>#VALUE!</v>
      </c>
      <c r="I53" s="17" t="e">
        <f>IF(新様式97_看護職員処遇改善評価料・入院ベースアップ評価料!$M$111=B53,"",IF(H53&lt;=0,"該当",""))</f>
        <v>#VALUE!</v>
      </c>
      <c r="J53" s="17" t="e">
        <f>IF(AND(A53&lt;=#REF!,#REF!&lt;'リスト（看護処遇）'!B53),"該当","")</f>
        <v>#REF!</v>
      </c>
      <c r="K53" s="17" t="s">
        <v>941</v>
      </c>
    </row>
    <row r="54" spans="1:11">
      <c r="A54" s="17">
        <v>50.5</v>
      </c>
      <c r="B54" s="17">
        <v>51.5</v>
      </c>
      <c r="C54" s="17" t="s">
        <v>942</v>
      </c>
      <c r="D54" s="17">
        <v>51</v>
      </c>
      <c r="F54" s="161" t="e">
        <f>新様式97_看護職員処遇改善評価料・入院ベースアップ評価料!$M$111-A54</f>
        <v>#VALUE!</v>
      </c>
      <c r="G54" s="161" t="e">
        <f>新様式97_看護職員処遇改善評価料・入院ベースアップ評価料!$M$111-B54</f>
        <v>#VALUE!</v>
      </c>
      <c r="H54" s="17" t="e">
        <f t="shared" si="0"/>
        <v>#VALUE!</v>
      </c>
      <c r="I54" s="17" t="e">
        <f>IF(新様式97_看護職員処遇改善評価料・入院ベースアップ評価料!$M$111=B54,"",IF(H54&lt;=0,"該当",""))</f>
        <v>#VALUE!</v>
      </c>
      <c r="J54" s="17" t="e">
        <f>IF(AND(A54&lt;=#REF!,#REF!&lt;'リスト（看護処遇）'!B54),"該当","")</f>
        <v>#REF!</v>
      </c>
      <c r="K54" s="17" t="s">
        <v>942</v>
      </c>
    </row>
    <row r="55" spans="1:11">
      <c r="A55" s="17">
        <v>51.5</v>
      </c>
      <c r="B55" s="17">
        <v>52.5</v>
      </c>
      <c r="C55" s="17" t="s">
        <v>943</v>
      </c>
      <c r="D55" s="17">
        <v>52</v>
      </c>
      <c r="F55" s="161" t="e">
        <f>新様式97_看護職員処遇改善評価料・入院ベースアップ評価料!$M$111-A55</f>
        <v>#VALUE!</v>
      </c>
      <c r="G55" s="161" t="e">
        <f>新様式97_看護職員処遇改善評価料・入院ベースアップ評価料!$M$111-B55</f>
        <v>#VALUE!</v>
      </c>
      <c r="H55" s="17" t="e">
        <f t="shared" si="0"/>
        <v>#VALUE!</v>
      </c>
      <c r="I55" s="17" t="e">
        <f>IF(新様式97_看護職員処遇改善評価料・入院ベースアップ評価料!$M$111=B55,"",IF(H55&lt;=0,"該当",""))</f>
        <v>#VALUE!</v>
      </c>
      <c r="J55" s="17" t="e">
        <f>IF(AND(A55&lt;=#REF!,#REF!&lt;'リスト（看護処遇）'!B55),"該当","")</f>
        <v>#REF!</v>
      </c>
      <c r="K55" s="17" t="s">
        <v>943</v>
      </c>
    </row>
    <row r="56" spans="1:11">
      <c r="A56" s="17">
        <v>52.5</v>
      </c>
      <c r="B56" s="17">
        <v>53.5</v>
      </c>
      <c r="C56" s="17" t="s">
        <v>944</v>
      </c>
      <c r="D56" s="17">
        <v>53</v>
      </c>
      <c r="F56" s="161" t="e">
        <f>新様式97_看護職員処遇改善評価料・入院ベースアップ評価料!$M$111-A56</f>
        <v>#VALUE!</v>
      </c>
      <c r="G56" s="161" t="e">
        <f>新様式97_看護職員処遇改善評価料・入院ベースアップ評価料!$M$111-B56</f>
        <v>#VALUE!</v>
      </c>
      <c r="H56" s="17" t="e">
        <f t="shared" si="0"/>
        <v>#VALUE!</v>
      </c>
      <c r="I56" s="17" t="e">
        <f>IF(新様式97_看護職員処遇改善評価料・入院ベースアップ評価料!$M$111=B56,"",IF(H56&lt;=0,"該当",""))</f>
        <v>#VALUE!</v>
      </c>
      <c r="J56" s="17" t="e">
        <f>IF(AND(A56&lt;=#REF!,#REF!&lt;'リスト（看護処遇）'!B56),"該当","")</f>
        <v>#REF!</v>
      </c>
      <c r="K56" s="17" t="s">
        <v>944</v>
      </c>
    </row>
    <row r="57" spans="1:11">
      <c r="A57" s="17">
        <v>53.5</v>
      </c>
      <c r="B57" s="17">
        <v>54.5</v>
      </c>
      <c r="C57" s="17" t="s">
        <v>945</v>
      </c>
      <c r="D57" s="17">
        <v>54</v>
      </c>
      <c r="F57" s="161" t="e">
        <f>新様式97_看護職員処遇改善評価料・入院ベースアップ評価料!$M$111-A57</f>
        <v>#VALUE!</v>
      </c>
      <c r="G57" s="161" t="e">
        <f>新様式97_看護職員処遇改善評価料・入院ベースアップ評価料!$M$111-B57</f>
        <v>#VALUE!</v>
      </c>
      <c r="H57" s="17" t="e">
        <f t="shared" si="0"/>
        <v>#VALUE!</v>
      </c>
      <c r="I57" s="17" t="e">
        <f>IF(新様式97_看護職員処遇改善評価料・入院ベースアップ評価料!$M$111=B57,"",IF(H57&lt;=0,"該当",""))</f>
        <v>#VALUE!</v>
      </c>
      <c r="J57" s="17" t="e">
        <f>IF(AND(A57&lt;=#REF!,#REF!&lt;'リスト（看護処遇）'!B57),"該当","")</f>
        <v>#REF!</v>
      </c>
      <c r="K57" s="17" t="s">
        <v>945</v>
      </c>
    </row>
    <row r="58" spans="1:11">
      <c r="A58" s="17">
        <v>54.5</v>
      </c>
      <c r="B58" s="17">
        <v>55.5</v>
      </c>
      <c r="C58" s="17" t="s">
        <v>946</v>
      </c>
      <c r="D58" s="17">
        <v>55</v>
      </c>
      <c r="F58" s="161" t="e">
        <f>新様式97_看護職員処遇改善評価料・入院ベースアップ評価料!$M$111-A58</f>
        <v>#VALUE!</v>
      </c>
      <c r="G58" s="161" t="e">
        <f>新様式97_看護職員処遇改善評価料・入院ベースアップ評価料!$M$111-B58</f>
        <v>#VALUE!</v>
      </c>
      <c r="H58" s="17" t="e">
        <f t="shared" si="0"/>
        <v>#VALUE!</v>
      </c>
      <c r="I58" s="17" t="e">
        <f>IF(新様式97_看護職員処遇改善評価料・入院ベースアップ評価料!$M$111=B58,"",IF(H58&lt;=0,"該当",""))</f>
        <v>#VALUE!</v>
      </c>
      <c r="J58" s="17" t="e">
        <f>IF(AND(A58&lt;=#REF!,#REF!&lt;'リスト（看護処遇）'!B58),"該当","")</f>
        <v>#REF!</v>
      </c>
      <c r="K58" s="17" t="s">
        <v>946</v>
      </c>
    </row>
    <row r="59" spans="1:11">
      <c r="A59" s="17">
        <v>55.5</v>
      </c>
      <c r="B59" s="17">
        <v>56.5</v>
      </c>
      <c r="C59" s="17" t="s">
        <v>947</v>
      </c>
      <c r="D59" s="17">
        <v>56</v>
      </c>
      <c r="F59" s="161" t="e">
        <f>新様式97_看護職員処遇改善評価料・入院ベースアップ評価料!$M$111-A59</f>
        <v>#VALUE!</v>
      </c>
      <c r="G59" s="161" t="e">
        <f>新様式97_看護職員処遇改善評価料・入院ベースアップ評価料!$M$111-B59</f>
        <v>#VALUE!</v>
      </c>
      <c r="H59" s="17" t="e">
        <f t="shared" si="0"/>
        <v>#VALUE!</v>
      </c>
      <c r="I59" s="17" t="e">
        <f>IF(新様式97_看護職員処遇改善評価料・入院ベースアップ評価料!$M$111=B59,"",IF(H59&lt;=0,"該当",""))</f>
        <v>#VALUE!</v>
      </c>
      <c r="J59" s="17" t="e">
        <f>IF(AND(A59&lt;=#REF!,#REF!&lt;'リスト（看護処遇）'!B59),"該当","")</f>
        <v>#REF!</v>
      </c>
      <c r="K59" s="17" t="s">
        <v>947</v>
      </c>
    </row>
    <row r="60" spans="1:11">
      <c r="A60" s="17">
        <v>56.5</v>
      </c>
      <c r="B60" s="17">
        <v>57.5</v>
      </c>
      <c r="C60" s="17" t="s">
        <v>948</v>
      </c>
      <c r="D60" s="17">
        <v>57</v>
      </c>
      <c r="F60" s="161" t="e">
        <f>新様式97_看護職員処遇改善評価料・入院ベースアップ評価料!$M$111-A60</f>
        <v>#VALUE!</v>
      </c>
      <c r="G60" s="161" t="e">
        <f>新様式97_看護職員処遇改善評価料・入院ベースアップ評価料!$M$111-B60</f>
        <v>#VALUE!</v>
      </c>
      <c r="H60" s="17" t="e">
        <f t="shared" si="0"/>
        <v>#VALUE!</v>
      </c>
      <c r="I60" s="17" t="e">
        <f>IF(新様式97_看護職員処遇改善評価料・入院ベースアップ評価料!$M$111=B60,"",IF(H60&lt;=0,"該当",""))</f>
        <v>#VALUE!</v>
      </c>
      <c r="J60" s="17" t="e">
        <f>IF(AND(A60&lt;=#REF!,#REF!&lt;'リスト（看護処遇）'!B60),"該当","")</f>
        <v>#REF!</v>
      </c>
      <c r="K60" s="17" t="s">
        <v>948</v>
      </c>
    </row>
    <row r="61" spans="1:11">
      <c r="A61" s="17">
        <v>57.5</v>
      </c>
      <c r="B61" s="17">
        <v>58.5</v>
      </c>
      <c r="C61" s="17" t="s">
        <v>949</v>
      </c>
      <c r="D61" s="17">
        <v>58</v>
      </c>
      <c r="F61" s="161" t="e">
        <f>新様式97_看護職員処遇改善評価料・入院ベースアップ評価料!$M$111-A61</f>
        <v>#VALUE!</v>
      </c>
      <c r="G61" s="161" t="e">
        <f>新様式97_看護職員処遇改善評価料・入院ベースアップ評価料!$M$111-B61</f>
        <v>#VALUE!</v>
      </c>
      <c r="H61" s="17" t="e">
        <f t="shared" si="0"/>
        <v>#VALUE!</v>
      </c>
      <c r="I61" s="17" t="e">
        <f>IF(新様式97_看護職員処遇改善評価料・入院ベースアップ評価料!$M$111=B61,"",IF(H61&lt;=0,"該当",""))</f>
        <v>#VALUE!</v>
      </c>
      <c r="J61" s="17" t="e">
        <f>IF(AND(A61&lt;=#REF!,#REF!&lt;'リスト（看護処遇）'!B61),"該当","")</f>
        <v>#REF!</v>
      </c>
      <c r="K61" s="17" t="s">
        <v>949</v>
      </c>
    </row>
    <row r="62" spans="1:11">
      <c r="A62" s="17">
        <v>58.5</v>
      </c>
      <c r="B62" s="17">
        <v>59.5</v>
      </c>
      <c r="C62" s="17" t="s">
        <v>950</v>
      </c>
      <c r="D62" s="17">
        <v>59</v>
      </c>
      <c r="F62" s="161" t="e">
        <f>新様式97_看護職員処遇改善評価料・入院ベースアップ評価料!$M$111-A62</f>
        <v>#VALUE!</v>
      </c>
      <c r="G62" s="161" t="e">
        <f>新様式97_看護職員処遇改善評価料・入院ベースアップ評価料!$M$111-B62</f>
        <v>#VALUE!</v>
      </c>
      <c r="H62" s="17" t="e">
        <f t="shared" si="0"/>
        <v>#VALUE!</v>
      </c>
      <c r="I62" s="17" t="e">
        <f>IF(新様式97_看護職員処遇改善評価料・入院ベースアップ評価料!$M$111=B62,"",IF(H62&lt;=0,"該当",""))</f>
        <v>#VALUE!</v>
      </c>
      <c r="J62" s="17" t="e">
        <f>IF(AND(A62&lt;=#REF!,#REF!&lt;'リスト（看護処遇）'!B62),"該当","")</f>
        <v>#REF!</v>
      </c>
      <c r="K62" s="17" t="s">
        <v>950</v>
      </c>
    </row>
    <row r="63" spans="1:11">
      <c r="A63" s="17">
        <v>59.5</v>
      </c>
      <c r="B63" s="17">
        <v>60.5</v>
      </c>
      <c r="C63" s="17" t="s">
        <v>951</v>
      </c>
      <c r="D63" s="17">
        <v>60</v>
      </c>
      <c r="F63" s="161" t="e">
        <f>新様式97_看護職員処遇改善評価料・入院ベースアップ評価料!$M$111-A63</f>
        <v>#VALUE!</v>
      </c>
      <c r="G63" s="161" t="e">
        <f>新様式97_看護職員処遇改善評価料・入院ベースアップ評価料!$M$111-B63</f>
        <v>#VALUE!</v>
      </c>
      <c r="H63" s="17" t="e">
        <f t="shared" si="0"/>
        <v>#VALUE!</v>
      </c>
      <c r="I63" s="17" t="e">
        <f>IF(新様式97_看護職員処遇改善評価料・入院ベースアップ評価料!$M$111=B63,"",IF(H63&lt;=0,"該当",""))</f>
        <v>#VALUE!</v>
      </c>
      <c r="J63" s="17" t="e">
        <f>IF(AND(A63&lt;=#REF!,#REF!&lt;'リスト（看護処遇）'!B63),"該当","")</f>
        <v>#REF!</v>
      </c>
      <c r="K63" s="17" t="s">
        <v>951</v>
      </c>
    </row>
    <row r="64" spans="1:11">
      <c r="A64" s="17">
        <v>60.5</v>
      </c>
      <c r="B64" s="17">
        <v>61.5</v>
      </c>
      <c r="C64" s="17" t="s">
        <v>952</v>
      </c>
      <c r="D64" s="17">
        <v>61</v>
      </c>
      <c r="F64" s="161" t="e">
        <f>新様式97_看護職員処遇改善評価料・入院ベースアップ評価料!$M$111-A64</f>
        <v>#VALUE!</v>
      </c>
      <c r="G64" s="161" t="e">
        <f>新様式97_看護職員処遇改善評価料・入院ベースアップ評価料!$M$111-B64</f>
        <v>#VALUE!</v>
      </c>
      <c r="H64" s="17" t="e">
        <f t="shared" si="0"/>
        <v>#VALUE!</v>
      </c>
      <c r="I64" s="17" t="e">
        <f>IF(新様式97_看護職員処遇改善評価料・入院ベースアップ評価料!$M$111=B64,"",IF(H64&lt;=0,"該当",""))</f>
        <v>#VALUE!</v>
      </c>
      <c r="J64" s="17" t="e">
        <f>IF(AND(A64&lt;=#REF!,#REF!&lt;'リスト（看護処遇）'!B64),"該当","")</f>
        <v>#REF!</v>
      </c>
      <c r="K64" s="17" t="s">
        <v>952</v>
      </c>
    </row>
    <row r="65" spans="1:11">
      <c r="A65" s="17">
        <v>61.5</v>
      </c>
      <c r="B65" s="17">
        <v>62.5</v>
      </c>
      <c r="C65" s="17" t="s">
        <v>953</v>
      </c>
      <c r="D65" s="17">
        <v>62</v>
      </c>
      <c r="F65" s="161" t="e">
        <f>新様式97_看護職員処遇改善評価料・入院ベースアップ評価料!$M$111-A65</f>
        <v>#VALUE!</v>
      </c>
      <c r="G65" s="161" t="e">
        <f>新様式97_看護職員処遇改善評価料・入院ベースアップ評価料!$M$111-B65</f>
        <v>#VALUE!</v>
      </c>
      <c r="H65" s="17" t="e">
        <f t="shared" si="0"/>
        <v>#VALUE!</v>
      </c>
      <c r="I65" s="17" t="e">
        <f>IF(新様式97_看護職員処遇改善評価料・入院ベースアップ評価料!$M$111=B65,"",IF(H65&lt;=0,"該当",""))</f>
        <v>#VALUE!</v>
      </c>
      <c r="J65" s="17" t="e">
        <f>IF(AND(A65&lt;=#REF!,#REF!&lt;'リスト（看護処遇）'!B65),"該当","")</f>
        <v>#REF!</v>
      </c>
      <c r="K65" s="17" t="s">
        <v>953</v>
      </c>
    </row>
    <row r="66" spans="1:11">
      <c r="A66" s="17">
        <v>62.5</v>
      </c>
      <c r="B66" s="17">
        <v>63.5</v>
      </c>
      <c r="C66" s="17" t="s">
        <v>954</v>
      </c>
      <c r="D66" s="17">
        <v>63</v>
      </c>
      <c r="F66" s="161" t="e">
        <f>新様式97_看護職員処遇改善評価料・入院ベースアップ評価料!$M$111-A66</f>
        <v>#VALUE!</v>
      </c>
      <c r="G66" s="161" t="e">
        <f>新様式97_看護職員処遇改善評価料・入院ベースアップ評価料!$M$111-B66</f>
        <v>#VALUE!</v>
      </c>
      <c r="H66" s="17" t="e">
        <f t="shared" si="0"/>
        <v>#VALUE!</v>
      </c>
      <c r="I66" s="17" t="e">
        <f>IF(新様式97_看護職員処遇改善評価料・入院ベースアップ評価料!$M$111=B66,"",IF(H66&lt;=0,"該当",""))</f>
        <v>#VALUE!</v>
      </c>
      <c r="J66" s="17" t="e">
        <f>IF(AND(A66&lt;=#REF!,#REF!&lt;'リスト（看護処遇）'!B66),"該当","")</f>
        <v>#REF!</v>
      </c>
      <c r="K66" s="17" t="s">
        <v>954</v>
      </c>
    </row>
    <row r="67" spans="1:11">
      <c r="A67" s="17">
        <v>63.5</v>
      </c>
      <c r="B67" s="17">
        <v>64.5</v>
      </c>
      <c r="C67" s="17" t="s">
        <v>955</v>
      </c>
      <c r="D67" s="17">
        <v>64</v>
      </c>
      <c r="F67" s="161" t="e">
        <f>新様式97_看護職員処遇改善評価料・入院ベースアップ評価料!$M$111-A67</f>
        <v>#VALUE!</v>
      </c>
      <c r="G67" s="161" t="e">
        <f>新様式97_看護職員処遇改善評価料・入院ベースアップ評価料!$M$111-B67</f>
        <v>#VALUE!</v>
      </c>
      <c r="H67" s="17" t="e">
        <f t="shared" si="0"/>
        <v>#VALUE!</v>
      </c>
      <c r="I67" s="17" t="e">
        <f>IF(新様式97_看護職員処遇改善評価料・入院ベースアップ評価料!$M$111=B67,"",IF(H67&lt;=0,"該当",""))</f>
        <v>#VALUE!</v>
      </c>
      <c r="J67" s="17" t="e">
        <f>IF(AND(A67&lt;=#REF!,#REF!&lt;'リスト（看護処遇）'!B67),"該当","")</f>
        <v>#REF!</v>
      </c>
      <c r="K67" s="17" t="s">
        <v>955</v>
      </c>
    </row>
    <row r="68" spans="1:11">
      <c r="A68" s="17">
        <v>64.5</v>
      </c>
      <c r="B68" s="17">
        <v>65.5</v>
      </c>
      <c r="C68" s="17" t="s">
        <v>956</v>
      </c>
      <c r="D68" s="17">
        <v>65</v>
      </c>
      <c r="F68" s="161" t="e">
        <f>新様式97_看護職員処遇改善評価料・入院ベースアップ評価料!$M$111-A68</f>
        <v>#VALUE!</v>
      </c>
      <c r="G68" s="161" t="e">
        <f>新様式97_看護職員処遇改善評価料・入院ベースアップ評価料!$M$111-B68</f>
        <v>#VALUE!</v>
      </c>
      <c r="H68" s="17" t="e">
        <f t="shared" si="0"/>
        <v>#VALUE!</v>
      </c>
      <c r="I68" s="17" t="e">
        <f>IF(新様式97_看護職員処遇改善評価料・入院ベースアップ評価料!$M$111=B68,"",IF(H68&lt;=0,"該当",""))</f>
        <v>#VALUE!</v>
      </c>
      <c r="J68" s="17" t="e">
        <f>IF(AND(A68&lt;=#REF!,#REF!&lt;'リスト（看護処遇）'!B68),"該当","")</f>
        <v>#REF!</v>
      </c>
      <c r="K68" s="17" t="s">
        <v>956</v>
      </c>
    </row>
    <row r="69" spans="1:11">
      <c r="A69" s="17">
        <v>65.5</v>
      </c>
      <c r="B69" s="17">
        <v>66.5</v>
      </c>
      <c r="C69" s="17" t="s">
        <v>957</v>
      </c>
      <c r="D69" s="17">
        <v>66</v>
      </c>
      <c r="F69" s="161" t="e">
        <f>新様式97_看護職員処遇改善評価料・入院ベースアップ評価料!$M$111-A69</f>
        <v>#VALUE!</v>
      </c>
      <c r="G69" s="161" t="e">
        <f>新様式97_看護職員処遇改善評価料・入院ベースアップ評価料!$M$111-B69</f>
        <v>#VALUE!</v>
      </c>
      <c r="H69" s="17" t="e">
        <f t="shared" ref="H69:H132" si="1">F69*G69</f>
        <v>#VALUE!</v>
      </c>
      <c r="I69" s="17" t="e">
        <f>IF(新様式97_看護職員処遇改善評価料・入院ベースアップ評価料!$M$111=B69,"",IF(H69&lt;=0,"該当",""))</f>
        <v>#VALUE!</v>
      </c>
      <c r="J69" s="17" t="e">
        <f>IF(AND(A69&lt;=#REF!,#REF!&lt;'リスト（看護処遇）'!B69),"該当","")</f>
        <v>#REF!</v>
      </c>
      <c r="K69" s="17" t="s">
        <v>957</v>
      </c>
    </row>
    <row r="70" spans="1:11">
      <c r="A70" s="17">
        <v>66.5</v>
      </c>
      <c r="B70" s="17">
        <v>67.5</v>
      </c>
      <c r="C70" s="17" t="s">
        <v>958</v>
      </c>
      <c r="D70" s="17">
        <v>67</v>
      </c>
      <c r="F70" s="161" t="e">
        <f>新様式97_看護職員処遇改善評価料・入院ベースアップ評価料!$M$111-A70</f>
        <v>#VALUE!</v>
      </c>
      <c r="G70" s="161" t="e">
        <f>新様式97_看護職員処遇改善評価料・入院ベースアップ評価料!$M$111-B70</f>
        <v>#VALUE!</v>
      </c>
      <c r="H70" s="17" t="e">
        <f t="shared" si="1"/>
        <v>#VALUE!</v>
      </c>
      <c r="I70" s="17" t="e">
        <f>IF(新様式97_看護職員処遇改善評価料・入院ベースアップ評価料!$M$111=B70,"",IF(H70&lt;=0,"該当",""))</f>
        <v>#VALUE!</v>
      </c>
      <c r="J70" s="17" t="e">
        <f>IF(AND(A70&lt;=#REF!,#REF!&lt;'リスト（看護処遇）'!B70),"該当","")</f>
        <v>#REF!</v>
      </c>
      <c r="K70" s="17" t="s">
        <v>958</v>
      </c>
    </row>
    <row r="71" spans="1:11">
      <c r="A71" s="17">
        <v>67.5</v>
      </c>
      <c r="B71" s="17">
        <v>68.5</v>
      </c>
      <c r="C71" s="17" t="s">
        <v>959</v>
      </c>
      <c r="D71" s="17">
        <v>68</v>
      </c>
      <c r="F71" s="161" t="e">
        <f>新様式97_看護職員処遇改善評価料・入院ベースアップ評価料!$M$111-A71</f>
        <v>#VALUE!</v>
      </c>
      <c r="G71" s="161" t="e">
        <f>新様式97_看護職員処遇改善評価料・入院ベースアップ評価料!$M$111-B71</f>
        <v>#VALUE!</v>
      </c>
      <c r="H71" s="17" t="e">
        <f t="shared" si="1"/>
        <v>#VALUE!</v>
      </c>
      <c r="I71" s="17" t="e">
        <f>IF(新様式97_看護職員処遇改善評価料・入院ベースアップ評価料!$M$111=B71,"",IF(H71&lt;=0,"該当",""))</f>
        <v>#VALUE!</v>
      </c>
      <c r="J71" s="17" t="e">
        <f>IF(AND(A71&lt;=#REF!,#REF!&lt;'リスト（看護処遇）'!B71),"該当","")</f>
        <v>#REF!</v>
      </c>
      <c r="K71" s="17" t="s">
        <v>959</v>
      </c>
    </row>
    <row r="72" spans="1:11">
      <c r="A72" s="17">
        <v>68.5</v>
      </c>
      <c r="B72" s="17">
        <v>69.5</v>
      </c>
      <c r="C72" s="17" t="s">
        <v>960</v>
      </c>
      <c r="D72" s="17">
        <v>69</v>
      </c>
      <c r="F72" s="161" t="e">
        <f>新様式97_看護職員処遇改善評価料・入院ベースアップ評価料!$M$111-A72</f>
        <v>#VALUE!</v>
      </c>
      <c r="G72" s="161" t="e">
        <f>新様式97_看護職員処遇改善評価料・入院ベースアップ評価料!$M$111-B72</f>
        <v>#VALUE!</v>
      </c>
      <c r="H72" s="17" t="e">
        <f t="shared" si="1"/>
        <v>#VALUE!</v>
      </c>
      <c r="I72" s="17" t="e">
        <f>IF(新様式97_看護職員処遇改善評価料・入院ベースアップ評価料!$M$111=B72,"",IF(H72&lt;=0,"該当",""))</f>
        <v>#VALUE!</v>
      </c>
      <c r="J72" s="17" t="e">
        <f>IF(AND(A72&lt;=#REF!,#REF!&lt;'リスト（看護処遇）'!B72),"該当","")</f>
        <v>#REF!</v>
      </c>
      <c r="K72" s="17" t="s">
        <v>960</v>
      </c>
    </row>
    <row r="73" spans="1:11">
      <c r="A73" s="17">
        <v>69.5</v>
      </c>
      <c r="B73" s="17">
        <v>70.5</v>
      </c>
      <c r="C73" s="17" t="s">
        <v>961</v>
      </c>
      <c r="D73" s="17">
        <v>70</v>
      </c>
      <c r="F73" s="161" t="e">
        <f>新様式97_看護職員処遇改善評価料・入院ベースアップ評価料!$M$111-A73</f>
        <v>#VALUE!</v>
      </c>
      <c r="G73" s="161" t="e">
        <f>新様式97_看護職員処遇改善評価料・入院ベースアップ評価料!$M$111-B73</f>
        <v>#VALUE!</v>
      </c>
      <c r="H73" s="17" t="e">
        <f t="shared" si="1"/>
        <v>#VALUE!</v>
      </c>
      <c r="I73" s="17" t="e">
        <f>IF(新様式97_看護職員処遇改善評価料・入院ベースアップ評価料!$M$111=B73,"",IF(H73&lt;=0,"該当",""))</f>
        <v>#VALUE!</v>
      </c>
      <c r="J73" s="17" t="e">
        <f>IF(AND(A73&lt;=#REF!,#REF!&lt;'リスト（看護処遇）'!B73),"該当","")</f>
        <v>#REF!</v>
      </c>
      <c r="K73" s="17" t="s">
        <v>961</v>
      </c>
    </row>
    <row r="74" spans="1:11">
      <c r="A74" s="17">
        <v>70.5</v>
      </c>
      <c r="B74" s="17">
        <v>71.5</v>
      </c>
      <c r="C74" s="17" t="s">
        <v>962</v>
      </c>
      <c r="D74" s="17">
        <v>71</v>
      </c>
      <c r="F74" s="161" t="e">
        <f>新様式97_看護職員処遇改善評価料・入院ベースアップ評価料!$M$111-A74</f>
        <v>#VALUE!</v>
      </c>
      <c r="G74" s="161" t="e">
        <f>新様式97_看護職員処遇改善評価料・入院ベースアップ評価料!$M$111-B74</f>
        <v>#VALUE!</v>
      </c>
      <c r="H74" s="17" t="e">
        <f t="shared" si="1"/>
        <v>#VALUE!</v>
      </c>
      <c r="I74" s="17" t="e">
        <f>IF(新様式97_看護職員処遇改善評価料・入院ベースアップ評価料!$M$111=B74,"",IF(H74&lt;=0,"該当",""))</f>
        <v>#VALUE!</v>
      </c>
      <c r="J74" s="17" t="e">
        <f>IF(AND(A74&lt;=#REF!,#REF!&lt;'リスト（看護処遇）'!B74),"該当","")</f>
        <v>#REF!</v>
      </c>
      <c r="K74" s="17" t="s">
        <v>962</v>
      </c>
    </row>
    <row r="75" spans="1:11">
      <c r="A75" s="17">
        <v>71.5</v>
      </c>
      <c r="B75" s="17">
        <v>72.5</v>
      </c>
      <c r="C75" s="17" t="s">
        <v>963</v>
      </c>
      <c r="D75" s="17">
        <v>72</v>
      </c>
      <c r="F75" s="161" t="e">
        <f>新様式97_看護職員処遇改善評価料・入院ベースアップ評価料!$M$111-A75</f>
        <v>#VALUE!</v>
      </c>
      <c r="G75" s="161" t="e">
        <f>新様式97_看護職員処遇改善評価料・入院ベースアップ評価料!$M$111-B75</f>
        <v>#VALUE!</v>
      </c>
      <c r="H75" s="17" t="e">
        <f t="shared" si="1"/>
        <v>#VALUE!</v>
      </c>
      <c r="I75" s="17" t="e">
        <f>IF(新様式97_看護職員処遇改善評価料・入院ベースアップ評価料!$M$111=B75,"",IF(H75&lt;=0,"該当",""))</f>
        <v>#VALUE!</v>
      </c>
      <c r="J75" s="17" t="e">
        <f>IF(AND(A75&lt;=#REF!,#REF!&lt;'リスト（看護処遇）'!B75),"該当","")</f>
        <v>#REF!</v>
      </c>
      <c r="K75" s="17" t="s">
        <v>963</v>
      </c>
    </row>
    <row r="76" spans="1:11">
      <c r="A76" s="17">
        <v>72.5</v>
      </c>
      <c r="B76" s="17">
        <v>73.5</v>
      </c>
      <c r="C76" s="17" t="s">
        <v>964</v>
      </c>
      <c r="D76" s="17">
        <v>73</v>
      </c>
      <c r="F76" s="161" t="e">
        <f>新様式97_看護職員処遇改善評価料・入院ベースアップ評価料!$M$111-A76</f>
        <v>#VALUE!</v>
      </c>
      <c r="G76" s="161" t="e">
        <f>新様式97_看護職員処遇改善評価料・入院ベースアップ評価料!$M$111-B76</f>
        <v>#VALUE!</v>
      </c>
      <c r="H76" s="17" t="e">
        <f t="shared" si="1"/>
        <v>#VALUE!</v>
      </c>
      <c r="I76" s="17" t="e">
        <f>IF(新様式97_看護職員処遇改善評価料・入院ベースアップ評価料!$M$111=B76,"",IF(H76&lt;=0,"該当",""))</f>
        <v>#VALUE!</v>
      </c>
      <c r="J76" s="17" t="e">
        <f>IF(AND(A76&lt;=#REF!,#REF!&lt;'リスト（看護処遇）'!B76),"該当","")</f>
        <v>#REF!</v>
      </c>
      <c r="K76" s="17" t="s">
        <v>964</v>
      </c>
    </row>
    <row r="77" spans="1:11">
      <c r="A77" s="17">
        <v>73.5</v>
      </c>
      <c r="B77" s="17">
        <v>74.5</v>
      </c>
      <c r="C77" s="17" t="s">
        <v>965</v>
      </c>
      <c r="D77" s="17">
        <v>74</v>
      </c>
      <c r="F77" s="161" t="e">
        <f>新様式97_看護職員処遇改善評価料・入院ベースアップ評価料!$M$111-A77</f>
        <v>#VALUE!</v>
      </c>
      <c r="G77" s="161" t="e">
        <f>新様式97_看護職員処遇改善評価料・入院ベースアップ評価料!$M$111-B77</f>
        <v>#VALUE!</v>
      </c>
      <c r="H77" s="17" t="e">
        <f t="shared" si="1"/>
        <v>#VALUE!</v>
      </c>
      <c r="I77" s="17" t="e">
        <f>IF(新様式97_看護職員処遇改善評価料・入院ベースアップ評価料!$M$111=B77,"",IF(H77&lt;=0,"該当",""))</f>
        <v>#VALUE!</v>
      </c>
      <c r="J77" s="17" t="e">
        <f>IF(AND(A77&lt;=#REF!,#REF!&lt;'リスト（看護処遇）'!B77),"該当","")</f>
        <v>#REF!</v>
      </c>
      <c r="K77" s="17" t="s">
        <v>965</v>
      </c>
    </row>
    <row r="78" spans="1:11">
      <c r="A78" s="17">
        <v>74.5</v>
      </c>
      <c r="B78" s="17">
        <v>75.5</v>
      </c>
      <c r="C78" s="17" t="s">
        <v>966</v>
      </c>
      <c r="D78" s="17">
        <v>75</v>
      </c>
      <c r="F78" s="161" t="e">
        <f>新様式97_看護職員処遇改善評価料・入院ベースアップ評価料!$M$111-A78</f>
        <v>#VALUE!</v>
      </c>
      <c r="G78" s="161" t="e">
        <f>新様式97_看護職員処遇改善評価料・入院ベースアップ評価料!$M$111-B78</f>
        <v>#VALUE!</v>
      </c>
      <c r="H78" s="17" t="e">
        <f t="shared" si="1"/>
        <v>#VALUE!</v>
      </c>
      <c r="I78" s="17" t="e">
        <f>IF(新様式97_看護職員処遇改善評価料・入院ベースアップ評価料!$M$111=B78,"",IF(H78&lt;=0,"該当",""))</f>
        <v>#VALUE!</v>
      </c>
      <c r="J78" s="17" t="e">
        <f>IF(AND(A78&lt;=#REF!,#REF!&lt;'リスト（看護処遇）'!B78),"該当","")</f>
        <v>#REF!</v>
      </c>
      <c r="K78" s="17" t="s">
        <v>966</v>
      </c>
    </row>
    <row r="79" spans="1:11">
      <c r="A79" s="17">
        <v>75.5</v>
      </c>
      <c r="B79" s="17">
        <v>76.5</v>
      </c>
      <c r="C79" s="17" t="s">
        <v>967</v>
      </c>
      <c r="D79" s="17">
        <v>76</v>
      </c>
      <c r="F79" s="161" t="e">
        <f>新様式97_看護職員処遇改善評価料・入院ベースアップ評価料!$M$111-A79</f>
        <v>#VALUE!</v>
      </c>
      <c r="G79" s="161" t="e">
        <f>新様式97_看護職員処遇改善評価料・入院ベースアップ評価料!$M$111-B79</f>
        <v>#VALUE!</v>
      </c>
      <c r="H79" s="17" t="e">
        <f t="shared" si="1"/>
        <v>#VALUE!</v>
      </c>
      <c r="I79" s="17" t="e">
        <f>IF(新様式97_看護職員処遇改善評価料・入院ベースアップ評価料!$M$111=B79,"",IF(H79&lt;=0,"該当",""))</f>
        <v>#VALUE!</v>
      </c>
      <c r="J79" s="17" t="e">
        <f>IF(AND(A79&lt;=#REF!,#REF!&lt;'リスト（看護処遇）'!B79),"該当","")</f>
        <v>#REF!</v>
      </c>
      <c r="K79" s="17" t="s">
        <v>967</v>
      </c>
    </row>
    <row r="80" spans="1:11">
      <c r="A80" s="17">
        <v>76.5</v>
      </c>
      <c r="B80" s="17">
        <v>77.5</v>
      </c>
      <c r="C80" s="17" t="s">
        <v>968</v>
      </c>
      <c r="D80" s="17">
        <v>77</v>
      </c>
      <c r="F80" s="161" t="e">
        <f>新様式97_看護職員処遇改善評価料・入院ベースアップ評価料!$M$111-A80</f>
        <v>#VALUE!</v>
      </c>
      <c r="G80" s="161" t="e">
        <f>新様式97_看護職員処遇改善評価料・入院ベースアップ評価料!$M$111-B80</f>
        <v>#VALUE!</v>
      </c>
      <c r="H80" s="17" t="e">
        <f t="shared" si="1"/>
        <v>#VALUE!</v>
      </c>
      <c r="I80" s="17" t="e">
        <f>IF(新様式97_看護職員処遇改善評価料・入院ベースアップ評価料!$M$111=B80,"",IF(H80&lt;=0,"該当",""))</f>
        <v>#VALUE!</v>
      </c>
      <c r="J80" s="17" t="e">
        <f>IF(AND(A80&lt;=#REF!,#REF!&lt;'リスト（看護処遇）'!B80),"該当","")</f>
        <v>#REF!</v>
      </c>
      <c r="K80" s="17" t="s">
        <v>968</v>
      </c>
    </row>
    <row r="81" spans="1:11">
      <c r="A81" s="17">
        <v>77.5</v>
      </c>
      <c r="B81" s="17">
        <v>78.5</v>
      </c>
      <c r="C81" s="17" t="s">
        <v>969</v>
      </c>
      <c r="D81" s="17">
        <v>78</v>
      </c>
      <c r="F81" s="161" t="e">
        <f>新様式97_看護職員処遇改善評価料・入院ベースアップ評価料!$M$111-A81</f>
        <v>#VALUE!</v>
      </c>
      <c r="G81" s="161" t="e">
        <f>新様式97_看護職員処遇改善評価料・入院ベースアップ評価料!$M$111-B81</f>
        <v>#VALUE!</v>
      </c>
      <c r="H81" s="17" t="e">
        <f t="shared" si="1"/>
        <v>#VALUE!</v>
      </c>
      <c r="I81" s="17" t="e">
        <f>IF(新様式97_看護職員処遇改善評価料・入院ベースアップ評価料!$M$111=B81,"",IF(H81&lt;=0,"該当",""))</f>
        <v>#VALUE!</v>
      </c>
      <c r="J81" s="17" t="e">
        <f>IF(AND(A81&lt;=#REF!,#REF!&lt;'リスト（看護処遇）'!B81),"該当","")</f>
        <v>#REF!</v>
      </c>
      <c r="K81" s="17" t="s">
        <v>969</v>
      </c>
    </row>
    <row r="82" spans="1:11">
      <c r="A82" s="17">
        <v>78.5</v>
      </c>
      <c r="B82" s="17">
        <v>79.5</v>
      </c>
      <c r="C82" s="17" t="s">
        <v>970</v>
      </c>
      <c r="D82" s="17">
        <v>79</v>
      </c>
      <c r="F82" s="161" t="e">
        <f>新様式97_看護職員処遇改善評価料・入院ベースアップ評価料!$M$111-A82</f>
        <v>#VALUE!</v>
      </c>
      <c r="G82" s="161" t="e">
        <f>新様式97_看護職員処遇改善評価料・入院ベースアップ評価料!$M$111-B82</f>
        <v>#VALUE!</v>
      </c>
      <c r="H82" s="17" t="e">
        <f t="shared" si="1"/>
        <v>#VALUE!</v>
      </c>
      <c r="I82" s="17" t="e">
        <f>IF(新様式97_看護職員処遇改善評価料・入院ベースアップ評価料!$M$111=B82,"",IF(H82&lt;=0,"該当",""))</f>
        <v>#VALUE!</v>
      </c>
      <c r="J82" s="17" t="e">
        <f>IF(AND(A82&lt;=#REF!,#REF!&lt;'リスト（看護処遇）'!B82),"該当","")</f>
        <v>#REF!</v>
      </c>
      <c r="K82" s="17" t="s">
        <v>970</v>
      </c>
    </row>
    <row r="83" spans="1:11">
      <c r="A83" s="17">
        <v>79.5</v>
      </c>
      <c r="B83" s="17">
        <v>80.5</v>
      </c>
      <c r="C83" s="17" t="s">
        <v>971</v>
      </c>
      <c r="D83" s="17">
        <v>80</v>
      </c>
      <c r="F83" s="161" t="e">
        <f>新様式97_看護職員処遇改善評価料・入院ベースアップ評価料!$M$111-A83</f>
        <v>#VALUE!</v>
      </c>
      <c r="G83" s="161" t="e">
        <f>新様式97_看護職員処遇改善評価料・入院ベースアップ評価料!$M$111-B83</f>
        <v>#VALUE!</v>
      </c>
      <c r="H83" s="17" t="e">
        <f t="shared" si="1"/>
        <v>#VALUE!</v>
      </c>
      <c r="I83" s="17" t="e">
        <f>IF(新様式97_看護職員処遇改善評価料・入院ベースアップ評価料!$M$111=B83,"",IF(H83&lt;=0,"該当",""))</f>
        <v>#VALUE!</v>
      </c>
      <c r="J83" s="17" t="e">
        <f>IF(AND(A83&lt;=#REF!,#REF!&lt;'リスト（看護処遇）'!B83),"該当","")</f>
        <v>#REF!</v>
      </c>
      <c r="K83" s="17" t="s">
        <v>971</v>
      </c>
    </row>
    <row r="84" spans="1:11">
      <c r="A84" s="17">
        <v>80.5</v>
      </c>
      <c r="B84" s="17">
        <v>81.5</v>
      </c>
      <c r="C84" s="17" t="s">
        <v>972</v>
      </c>
      <c r="D84" s="17">
        <v>81</v>
      </c>
      <c r="F84" s="161" t="e">
        <f>新様式97_看護職員処遇改善評価料・入院ベースアップ評価料!$M$111-A84</f>
        <v>#VALUE!</v>
      </c>
      <c r="G84" s="161" t="e">
        <f>新様式97_看護職員処遇改善評価料・入院ベースアップ評価料!$M$111-B84</f>
        <v>#VALUE!</v>
      </c>
      <c r="H84" s="17" t="e">
        <f t="shared" si="1"/>
        <v>#VALUE!</v>
      </c>
      <c r="I84" s="17" t="e">
        <f>IF(新様式97_看護職員処遇改善評価料・入院ベースアップ評価料!$M$111=B84,"",IF(H84&lt;=0,"該当",""))</f>
        <v>#VALUE!</v>
      </c>
      <c r="J84" s="17" t="e">
        <f>IF(AND(A84&lt;=#REF!,#REF!&lt;'リスト（看護処遇）'!B84),"該当","")</f>
        <v>#REF!</v>
      </c>
      <c r="K84" s="17" t="s">
        <v>972</v>
      </c>
    </row>
    <row r="85" spans="1:11">
      <c r="A85" s="17">
        <v>81.5</v>
      </c>
      <c r="B85" s="17">
        <v>82.5</v>
      </c>
      <c r="C85" s="17" t="s">
        <v>973</v>
      </c>
      <c r="D85" s="17">
        <v>82</v>
      </c>
      <c r="F85" s="161" t="e">
        <f>新様式97_看護職員処遇改善評価料・入院ベースアップ評価料!$M$111-A85</f>
        <v>#VALUE!</v>
      </c>
      <c r="G85" s="161" t="e">
        <f>新様式97_看護職員処遇改善評価料・入院ベースアップ評価料!$M$111-B85</f>
        <v>#VALUE!</v>
      </c>
      <c r="H85" s="17" t="e">
        <f t="shared" si="1"/>
        <v>#VALUE!</v>
      </c>
      <c r="I85" s="17" t="e">
        <f>IF(新様式97_看護職員処遇改善評価料・入院ベースアップ評価料!$M$111=B85,"",IF(H85&lt;=0,"該当",""))</f>
        <v>#VALUE!</v>
      </c>
      <c r="J85" s="17" t="e">
        <f>IF(AND(A85&lt;=#REF!,#REF!&lt;'リスト（看護処遇）'!B85),"該当","")</f>
        <v>#REF!</v>
      </c>
      <c r="K85" s="17" t="s">
        <v>973</v>
      </c>
    </row>
    <row r="86" spans="1:11">
      <c r="A86" s="17">
        <v>82.5</v>
      </c>
      <c r="B86" s="17">
        <v>83.5</v>
      </c>
      <c r="C86" s="17" t="s">
        <v>974</v>
      </c>
      <c r="D86" s="17">
        <v>83</v>
      </c>
      <c r="F86" s="161" t="e">
        <f>新様式97_看護職員処遇改善評価料・入院ベースアップ評価料!$M$111-A86</f>
        <v>#VALUE!</v>
      </c>
      <c r="G86" s="161" t="e">
        <f>新様式97_看護職員処遇改善評価料・入院ベースアップ評価料!$M$111-B86</f>
        <v>#VALUE!</v>
      </c>
      <c r="H86" s="17" t="e">
        <f t="shared" si="1"/>
        <v>#VALUE!</v>
      </c>
      <c r="I86" s="17" t="e">
        <f>IF(新様式97_看護職員処遇改善評価料・入院ベースアップ評価料!$M$111=B86,"",IF(H86&lt;=0,"該当",""))</f>
        <v>#VALUE!</v>
      </c>
      <c r="J86" s="17" t="e">
        <f>IF(AND(A86&lt;=#REF!,#REF!&lt;'リスト（看護処遇）'!B86),"該当","")</f>
        <v>#REF!</v>
      </c>
      <c r="K86" s="17" t="s">
        <v>974</v>
      </c>
    </row>
    <row r="87" spans="1:11">
      <c r="A87" s="17">
        <v>83.5</v>
      </c>
      <c r="B87" s="17">
        <v>84.5</v>
      </c>
      <c r="C87" s="17" t="s">
        <v>975</v>
      </c>
      <c r="D87" s="17">
        <v>84</v>
      </c>
      <c r="F87" s="161" t="e">
        <f>新様式97_看護職員処遇改善評価料・入院ベースアップ評価料!$M$111-A87</f>
        <v>#VALUE!</v>
      </c>
      <c r="G87" s="161" t="e">
        <f>新様式97_看護職員処遇改善評価料・入院ベースアップ評価料!$M$111-B87</f>
        <v>#VALUE!</v>
      </c>
      <c r="H87" s="17" t="e">
        <f t="shared" si="1"/>
        <v>#VALUE!</v>
      </c>
      <c r="I87" s="17" t="e">
        <f>IF(新様式97_看護職員処遇改善評価料・入院ベースアップ評価料!$M$111=B87,"",IF(H87&lt;=0,"該当",""))</f>
        <v>#VALUE!</v>
      </c>
      <c r="J87" s="17" t="e">
        <f>IF(AND(A87&lt;=#REF!,#REF!&lt;'リスト（看護処遇）'!B87),"該当","")</f>
        <v>#REF!</v>
      </c>
      <c r="K87" s="17" t="s">
        <v>975</v>
      </c>
    </row>
    <row r="88" spans="1:11">
      <c r="A88" s="17">
        <v>84.5</v>
      </c>
      <c r="B88" s="17">
        <v>85.5</v>
      </c>
      <c r="C88" s="17" t="s">
        <v>976</v>
      </c>
      <c r="D88" s="17">
        <v>85</v>
      </c>
      <c r="F88" s="161" t="e">
        <f>新様式97_看護職員処遇改善評価料・入院ベースアップ評価料!$M$111-A88</f>
        <v>#VALUE!</v>
      </c>
      <c r="G88" s="161" t="e">
        <f>新様式97_看護職員処遇改善評価料・入院ベースアップ評価料!$M$111-B88</f>
        <v>#VALUE!</v>
      </c>
      <c r="H88" s="17" t="e">
        <f t="shared" si="1"/>
        <v>#VALUE!</v>
      </c>
      <c r="I88" s="17" t="e">
        <f>IF(新様式97_看護職員処遇改善評価料・入院ベースアップ評価料!$M$111=B88,"",IF(H88&lt;=0,"該当",""))</f>
        <v>#VALUE!</v>
      </c>
      <c r="J88" s="17" t="e">
        <f>IF(AND(A88&lt;=#REF!,#REF!&lt;'リスト（看護処遇）'!B88),"該当","")</f>
        <v>#REF!</v>
      </c>
      <c r="K88" s="17" t="s">
        <v>976</v>
      </c>
    </row>
    <row r="89" spans="1:11">
      <c r="A89" s="17">
        <v>85.5</v>
      </c>
      <c r="B89" s="17">
        <v>86.5</v>
      </c>
      <c r="C89" s="17" t="s">
        <v>977</v>
      </c>
      <c r="D89" s="17">
        <v>86</v>
      </c>
      <c r="F89" s="161" t="e">
        <f>新様式97_看護職員処遇改善評価料・入院ベースアップ評価料!$M$111-A89</f>
        <v>#VALUE!</v>
      </c>
      <c r="G89" s="161" t="e">
        <f>新様式97_看護職員処遇改善評価料・入院ベースアップ評価料!$M$111-B89</f>
        <v>#VALUE!</v>
      </c>
      <c r="H89" s="17" t="e">
        <f t="shared" si="1"/>
        <v>#VALUE!</v>
      </c>
      <c r="I89" s="17" t="e">
        <f>IF(新様式97_看護職員処遇改善評価料・入院ベースアップ評価料!$M$111=B89,"",IF(H89&lt;=0,"該当",""))</f>
        <v>#VALUE!</v>
      </c>
      <c r="J89" s="17" t="e">
        <f>IF(AND(A89&lt;=#REF!,#REF!&lt;'リスト（看護処遇）'!B89),"該当","")</f>
        <v>#REF!</v>
      </c>
      <c r="K89" s="17" t="s">
        <v>977</v>
      </c>
    </row>
    <row r="90" spans="1:11">
      <c r="A90" s="17">
        <v>86.5</v>
      </c>
      <c r="B90" s="17">
        <v>87.5</v>
      </c>
      <c r="C90" s="17" t="s">
        <v>978</v>
      </c>
      <c r="D90" s="17">
        <v>87</v>
      </c>
      <c r="F90" s="161" t="e">
        <f>新様式97_看護職員処遇改善評価料・入院ベースアップ評価料!$M$111-A90</f>
        <v>#VALUE!</v>
      </c>
      <c r="G90" s="161" t="e">
        <f>新様式97_看護職員処遇改善評価料・入院ベースアップ評価料!$M$111-B90</f>
        <v>#VALUE!</v>
      </c>
      <c r="H90" s="17" t="e">
        <f t="shared" si="1"/>
        <v>#VALUE!</v>
      </c>
      <c r="I90" s="17" t="e">
        <f>IF(新様式97_看護職員処遇改善評価料・入院ベースアップ評価料!$M$111=B90,"",IF(H90&lt;=0,"該当",""))</f>
        <v>#VALUE!</v>
      </c>
      <c r="J90" s="17" t="e">
        <f>IF(AND(A90&lt;=#REF!,#REF!&lt;'リスト（看護処遇）'!B90),"該当","")</f>
        <v>#REF!</v>
      </c>
      <c r="K90" s="17" t="s">
        <v>978</v>
      </c>
    </row>
    <row r="91" spans="1:11">
      <c r="A91" s="17">
        <v>87.5</v>
      </c>
      <c r="B91" s="17">
        <v>88.5</v>
      </c>
      <c r="C91" s="17" t="s">
        <v>979</v>
      </c>
      <c r="D91" s="17">
        <v>88</v>
      </c>
      <c r="F91" s="161" t="e">
        <f>新様式97_看護職員処遇改善評価料・入院ベースアップ評価料!$M$111-A91</f>
        <v>#VALUE!</v>
      </c>
      <c r="G91" s="161" t="e">
        <f>新様式97_看護職員処遇改善評価料・入院ベースアップ評価料!$M$111-B91</f>
        <v>#VALUE!</v>
      </c>
      <c r="H91" s="17" t="e">
        <f t="shared" si="1"/>
        <v>#VALUE!</v>
      </c>
      <c r="I91" s="17" t="e">
        <f>IF(新様式97_看護職員処遇改善評価料・入院ベースアップ評価料!$M$111=B91,"",IF(H91&lt;=0,"該当",""))</f>
        <v>#VALUE!</v>
      </c>
      <c r="J91" s="17" t="e">
        <f>IF(AND(A91&lt;=#REF!,#REF!&lt;'リスト（看護処遇）'!B91),"該当","")</f>
        <v>#REF!</v>
      </c>
      <c r="K91" s="17" t="s">
        <v>979</v>
      </c>
    </row>
    <row r="92" spans="1:11">
      <c r="A92" s="17">
        <v>88.5</v>
      </c>
      <c r="B92" s="17">
        <v>89.5</v>
      </c>
      <c r="C92" s="17" t="s">
        <v>980</v>
      </c>
      <c r="D92" s="17">
        <v>89</v>
      </c>
      <c r="F92" s="161" t="e">
        <f>新様式97_看護職員処遇改善評価料・入院ベースアップ評価料!$M$111-A92</f>
        <v>#VALUE!</v>
      </c>
      <c r="G92" s="161" t="e">
        <f>新様式97_看護職員処遇改善評価料・入院ベースアップ評価料!$M$111-B92</f>
        <v>#VALUE!</v>
      </c>
      <c r="H92" s="17" t="e">
        <f t="shared" si="1"/>
        <v>#VALUE!</v>
      </c>
      <c r="I92" s="17" t="e">
        <f>IF(新様式97_看護職員処遇改善評価料・入院ベースアップ評価料!$M$111=B92,"",IF(H92&lt;=0,"該当",""))</f>
        <v>#VALUE!</v>
      </c>
      <c r="J92" s="17" t="e">
        <f>IF(AND(A92&lt;=#REF!,#REF!&lt;'リスト（看護処遇）'!B92),"該当","")</f>
        <v>#REF!</v>
      </c>
      <c r="K92" s="17" t="s">
        <v>980</v>
      </c>
    </row>
    <row r="93" spans="1:11">
      <c r="A93" s="17">
        <v>89.5</v>
      </c>
      <c r="B93" s="17">
        <v>90.5</v>
      </c>
      <c r="C93" s="17" t="s">
        <v>981</v>
      </c>
      <c r="D93" s="17">
        <v>90</v>
      </c>
      <c r="F93" s="161" t="e">
        <f>新様式97_看護職員処遇改善評価料・入院ベースアップ評価料!$M$111-A93</f>
        <v>#VALUE!</v>
      </c>
      <c r="G93" s="161" t="e">
        <f>新様式97_看護職員処遇改善評価料・入院ベースアップ評価料!$M$111-B93</f>
        <v>#VALUE!</v>
      </c>
      <c r="H93" s="17" t="e">
        <f t="shared" si="1"/>
        <v>#VALUE!</v>
      </c>
      <c r="I93" s="17" t="e">
        <f>IF(新様式97_看護職員処遇改善評価料・入院ベースアップ評価料!$M$111=B93,"",IF(H93&lt;=0,"該当",""))</f>
        <v>#VALUE!</v>
      </c>
      <c r="J93" s="17" t="e">
        <f>IF(AND(A93&lt;=#REF!,#REF!&lt;'リスト（看護処遇）'!B93),"該当","")</f>
        <v>#REF!</v>
      </c>
      <c r="K93" s="17" t="s">
        <v>981</v>
      </c>
    </row>
    <row r="94" spans="1:11">
      <c r="A94" s="17">
        <v>90.5</v>
      </c>
      <c r="B94" s="17">
        <v>91.5</v>
      </c>
      <c r="C94" s="17" t="s">
        <v>982</v>
      </c>
      <c r="D94" s="17">
        <v>91</v>
      </c>
      <c r="F94" s="161" t="e">
        <f>新様式97_看護職員処遇改善評価料・入院ベースアップ評価料!$M$111-A94</f>
        <v>#VALUE!</v>
      </c>
      <c r="G94" s="161" t="e">
        <f>新様式97_看護職員処遇改善評価料・入院ベースアップ評価料!$M$111-B94</f>
        <v>#VALUE!</v>
      </c>
      <c r="H94" s="17" t="e">
        <f t="shared" si="1"/>
        <v>#VALUE!</v>
      </c>
      <c r="I94" s="17" t="e">
        <f>IF(新様式97_看護職員処遇改善評価料・入院ベースアップ評価料!$M$111=B94,"",IF(H94&lt;=0,"該当",""))</f>
        <v>#VALUE!</v>
      </c>
      <c r="J94" s="17" t="e">
        <f>IF(AND(A94&lt;=#REF!,#REF!&lt;'リスト（看護処遇）'!B94),"該当","")</f>
        <v>#REF!</v>
      </c>
      <c r="K94" s="17" t="s">
        <v>982</v>
      </c>
    </row>
    <row r="95" spans="1:11">
      <c r="A95" s="17">
        <v>91.5</v>
      </c>
      <c r="B95" s="17">
        <v>92.5</v>
      </c>
      <c r="C95" s="17" t="s">
        <v>983</v>
      </c>
      <c r="D95" s="17">
        <v>92</v>
      </c>
      <c r="F95" s="161" t="e">
        <f>新様式97_看護職員処遇改善評価料・入院ベースアップ評価料!$M$111-A95</f>
        <v>#VALUE!</v>
      </c>
      <c r="G95" s="161" t="e">
        <f>新様式97_看護職員処遇改善評価料・入院ベースアップ評価料!$M$111-B95</f>
        <v>#VALUE!</v>
      </c>
      <c r="H95" s="17" t="e">
        <f t="shared" si="1"/>
        <v>#VALUE!</v>
      </c>
      <c r="I95" s="17" t="e">
        <f>IF(新様式97_看護職員処遇改善評価料・入院ベースアップ評価料!$M$111=B95,"",IF(H95&lt;=0,"該当",""))</f>
        <v>#VALUE!</v>
      </c>
      <c r="J95" s="17" t="e">
        <f>IF(AND(A95&lt;=#REF!,#REF!&lt;'リスト（看護処遇）'!B95),"該当","")</f>
        <v>#REF!</v>
      </c>
      <c r="K95" s="17" t="s">
        <v>983</v>
      </c>
    </row>
    <row r="96" spans="1:11">
      <c r="A96" s="17">
        <v>92.5</v>
      </c>
      <c r="B96" s="17">
        <v>93.5</v>
      </c>
      <c r="C96" s="17" t="s">
        <v>984</v>
      </c>
      <c r="D96" s="17">
        <v>93</v>
      </c>
      <c r="F96" s="161" t="e">
        <f>新様式97_看護職員処遇改善評価料・入院ベースアップ評価料!$M$111-A96</f>
        <v>#VALUE!</v>
      </c>
      <c r="G96" s="161" t="e">
        <f>新様式97_看護職員処遇改善評価料・入院ベースアップ評価料!$M$111-B96</f>
        <v>#VALUE!</v>
      </c>
      <c r="H96" s="17" t="e">
        <f t="shared" si="1"/>
        <v>#VALUE!</v>
      </c>
      <c r="I96" s="17" t="e">
        <f>IF(新様式97_看護職員処遇改善評価料・入院ベースアップ評価料!$M$111=B96,"",IF(H96&lt;=0,"該当",""))</f>
        <v>#VALUE!</v>
      </c>
      <c r="J96" s="17" t="e">
        <f>IF(AND(A96&lt;=#REF!,#REF!&lt;'リスト（看護処遇）'!B96),"該当","")</f>
        <v>#REF!</v>
      </c>
      <c r="K96" s="17" t="s">
        <v>984</v>
      </c>
    </row>
    <row r="97" spans="1:11">
      <c r="A97" s="17">
        <v>93.5</v>
      </c>
      <c r="B97" s="17">
        <v>94.5</v>
      </c>
      <c r="C97" s="17" t="s">
        <v>985</v>
      </c>
      <c r="D97" s="17">
        <v>94</v>
      </c>
      <c r="F97" s="161" t="e">
        <f>新様式97_看護職員処遇改善評価料・入院ベースアップ評価料!$M$111-A97</f>
        <v>#VALUE!</v>
      </c>
      <c r="G97" s="161" t="e">
        <f>新様式97_看護職員処遇改善評価料・入院ベースアップ評価料!$M$111-B97</f>
        <v>#VALUE!</v>
      </c>
      <c r="H97" s="17" t="e">
        <f t="shared" si="1"/>
        <v>#VALUE!</v>
      </c>
      <c r="I97" s="17" t="e">
        <f>IF(新様式97_看護職員処遇改善評価料・入院ベースアップ評価料!$M$111=B97,"",IF(H97&lt;=0,"該当",""))</f>
        <v>#VALUE!</v>
      </c>
      <c r="J97" s="17" t="e">
        <f>IF(AND(A97&lt;=#REF!,#REF!&lt;'リスト（看護処遇）'!B97),"該当","")</f>
        <v>#REF!</v>
      </c>
      <c r="K97" s="17" t="s">
        <v>985</v>
      </c>
    </row>
    <row r="98" spans="1:11">
      <c r="A98" s="17">
        <v>94.5</v>
      </c>
      <c r="B98" s="17">
        <v>95.5</v>
      </c>
      <c r="C98" s="17" t="s">
        <v>986</v>
      </c>
      <c r="D98" s="17">
        <v>95</v>
      </c>
      <c r="F98" s="161" t="e">
        <f>新様式97_看護職員処遇改善評価料・入院ベースアップ評価料!$M$111-A98</f>
        <v>#VALUE!</v>
      </c>
      <c r="G98" s="161" t="e">
        <f>新様式97_看護職員処遇改善評価料・入院ベースアップ評価料!$M$111-B98</f>
        <v>#VALUE!</v>
      </c>
      <c r="H98" s="17" t="e">
        <f t="shared" si="1"/>
        <v>#VALUE!</v>
      </c>
      <c r="I98" s="17" t="e">
        <f>IF(新様式97_看護職員処遇改善評価料・入院ベースアップ評価料!$M$111=B98,"",IF(H98&lt;=0,"該当",""))</f>
        <v>#VALUE!</v>
      </c>
      <c r="J98" s="17" t="e">
        <f>IF(AND(A98&lt;=#REF!,#REF!&lt;'リスト（看護処遇）'!B98),"該当","")</f>
        <v>#REF!</v>
      </c>
      <c r="K98" s="17" t="s">
        <v>986</v>
      </c>
    </row>
    <row r="99" spans="1:11">
      <c r="A99" s="17">
        <v>95.5</v>
      </c>
      <c r="B99" s="17">
        <v>96.5</v>
      </c>
      <c r="C99" s="17" t="s">
        <v>987</v>
      </c>
      <c r="D99" s="17">
        <v>96</v>
      </c>
      <c r="F99" s="161" t="e">
        <f>新様式97_看護職員処遇改善評価料・入院ベースアップ評価料!$M$111-A99</f>
        <v>#VALUE!</v>
      </c>
      <c r="G99" s="161" t="e">
        <f>新様式97_看護職員処遇改善評価料・入院ベースアップ評価料!$M$111-B99</f>
        <v>#VALUE!</v>
      </c>
      <c r="H99" s="17" t="e">
        <f t="shared" si="1"/>
        <v>#VALUE!</v>
      </c>
      <c r="I99" s="17" t="e">
        <f>IF(新様式97_看護職員処遇改善評価料・入院ベースアップ評価料!$M$111=B99,"",IF(H99&lt;=0,"該当",""))</f>
        <v>#VALUE!</v>
      </c>
      <c r="J99" s="17" t="e">
        <f>IF(AND(A99&lt;=#REF!,#REF!&lt;'リスト（看護処遇）'!B99),"該当","")</f>
        <v>#REF!</v>
      </c>
      <c r="K99" s="17" t="s">
        <v>987</v>
      </c>
    </row>
    <row r="100" spans="1:11">
      <c r="A100" s="17">
        <v>96.5</v>
      </c>
      <c r="B100" s="17">
        <v>97.5</v>
      </c>
      <c r="C100" s="17" t="s">
        <v>988</v>
      </c>
      <c r="D100" s="17">
        <v>97</v>
      </c>
      <c r="F100" s="161" t="e">
        <f>新様式97_看護職員処遇改善評価料・入院ベースアップ評価料!$M$111-A100</f>
        <v>#VALUE!</v>
      </c>
      <c r="G100" s="161" t="e">
        <f>新様式97_看護職員処遇改善評価料・入院ベースアップ評価料!$M$111-B100</f>
        <v>#VALUE!</v>
      </c>
      <c r="H100" s="17" t="e">
        <f t="shared" si="1"/>
        <v>#VALUE!</v>
      </c>
      <c r="I100" s="17" t="e">
        <f>IF(新様式97_看護職員処遇改善評価料・入院ベースアップ評価料!$M$111=B100,"",IF(H100&lt;=0,"該当",""))</f>
        <v>#VALUE!</v>
      </c>
      <c r="J100" s="17" t="e">
        <f>IF(AND(A100&lt;=#REF!,#REF!&lt;'リスト（看護処遇）'!B100),"該当","")</f>
        <v>#REF!</v>
      </c>
      <c r="K100" s="17" t="s">
        <v>988</v>
      </c>
    </row>
    <row r="101" spans="1:11">
      <c r="A101" s="17">
        <v>97.5</v>
      </c>
      <c r="B101" s="17">
        <v>98.5</v>
      </c>
      <c r="C101" s="17" t="s">
        <v>989</v>
      </c>
      <c r="D101" s="17">
        <v>98</v>
      </c>
      <c r="F101" s="161" t="e">
        <f>新様式97_看護職員処遇改善評価料・入院ベースアップ評価料!$M$111-A101</f>
        <v>#VALUE!</v>
      </c>
      <c r="G101" s="161" t="e">
        <f>新様式97_看護職員処遇改善評価料・入院ベースアップ評価料!$M$111-B101</f>
        <v>#VALUE!</v>
      </c>
      <c r="H101" s="17" t="e">
        <f t="shared" si="1"/>
        <v>#VALUE!</v>
      </c>
      <c r="I101" s="17" t="e">
        <f>IF(新様式97_看護職員処遇改善評価料・入院ベースアップ評価料!$M$111=B101,"",IF(H101&lt;=0,"該当",""))</f>
        <v>#VALUE!</v>
      </c>
      <c r="J101" s="17" t="e">
        <f>IF(AND(A101&lt;=#REF!,#REF!&lt;'リスト（看護処遇）'!B101),"該当","")</f>
        <v>#REF!</v>
      </c>
      <c r="K101" s="17" t="s">
        <v>989</v>
      </c>
    </row>
    <row r="102" spans="1:11">
      <c r="A102" s="17">
        <v>98.5</v>
      </c>
      <c r="B102" s="17">
        <v>99.5</v>
      </c>
      <c r="C102" s="17" t="s">
        <v>990</v>
      </c>
      <c r="D102" s="17">
        <v>99</v>
      </c>
      <c r="F102" s="161" t="e">
        <f>新様式97_看護職員処遇改善評価料・入院ベースアップ評価料!$M$111-A102</f>
        <v>#VALUE!</v>
      </c>
      <c r="G102" s="161" t="e">
        <f>新様式97_看護職員処遇改善評価料・入院ベースアップ評価料!$M$111-B102</f>
        <v>#VALUE!</v>
      </c>
      <c r="H102" s="17" t="e">
        <f t="shared" si="1"/>
        <v>#VALUE!</v>
      </c>
      <c r="I102" s="17" t="e">
        <f>IF(新様式97_看護職員処遇改善評価料・入院ベースアップ評価料!$M$111=B102,"",IF(H102&lt;=0,"該当",""))</f>
        <v>#VALUE!</v>
      </c>
      <c r="J102" s="17" t="e">
        <f>IF(AND(A102&lt;=#REF!,#REF!&lt;'リスト（看護処遇）'!B102),"該当","")</f>
        <v>#REF!</v>
      </c>
      <c r="K102" s="17" t="s">
        <v>990</v>
      </c>
    </row>
    <row r="103" spans="1:11">
      <c r="A103" s="17">
        <v>99.5</v>
      </c>
      <c r="B103" s="17">
        <v>100.5</v>
      </c>
      <c r="C103" s="17" t="s">
        <v>991</v>
      </c>
      <c r="D103" s="17">
        <v>100</v>
      </c>
      <c r="F103" s="161" t="e">
        <f>新様式97_看護職員処遇改善評価料・入院ベースアップ評価料!$M$111-A103</f>
        <v>#VALUE!</v>
      </c>
      <c r="G103" s="161" t="e">
        <f>新様式97_看護職員処遇改善評価料・入院ベースアップ評価料!$M$111-B103</f>
        <v>#VALUE!</v>
      </c>
      <c r="H103" s="17" t="e">
        <f t="shared" si="1"/>
        <v>#VALUE!</v>
      </c>
      <c r="I103" s="17" t="e">
        <f>IF(新様式97_看護職員処遇改善評価料・入院ベースアップ評価料!$M$111=B103,"",IF(H103&lt;=0,"該当",""))</f>
        <v>#VALUE!</v>
      </c>
      <c r="J103" s="17" t="e">
        <f>IF(AND(A103&lt;=#REF!,#REF!&lt;'リスト（看護処遇）'!B103),"該当","")</f>
        <v>#REF!</v>
      </c>
      <c r="K103" s="17" t="s">
        <v>991</v>
      </c>
    </row>
    <row r="104" spans="1:11">
      <c r="A104" s="17">
        <v>100.5</v>
      </c>
      <c r="B104" s="17">
        <v>101.5</v>
      </c>
      <c r="C104" s="17" t="s">
        <v>992</v>
      </c>
      <c r="D104" s="17">
        <v>101</v>
      </c>
      <c r="F104" s="161" t="e">
        <f>新様式97_看護職員処遇改善評価料・入院ベースアップ評価料!$M$111-A104</f>
        <v>#VALUE!</v>
      </c>
      <c r="G104" s="161" t="e">
        <f>新様式97_看護職員処遇改善評価料・入院ベースアップ評価料!$M$111-B104</f>
        <v>#VALUE!</v>
      </c>
      <c r="H104" s="17" t="e">
        <f t="shared" si="1"/>
        <v>#VALUE!</v>
      </c>
      <c r="I104" s="17" t="e">
        <f>IF(新様式97_看護職員処遇改善評価料・入院ベースアップ評価料!$M$111=B104,"",IF(H104&lt;=0,"該当",""))</f>
        <v>#VALUE!</v>
      </c>
      <c r="J104" s="17" t="e">
        <f>IF(AND(A104&lt;=#REF!,#REF!&lt;'リスト（看護処遇）'!B104),"該当","")</f>
        <v>#REF!</v>
      </c>
      <c r="K104" s="17" t="s">
        <v>992</v>
      </c>
    </row>
    <row r="105" spans="1:11">
      <c r="A105" s="17">
        <v>101.5</v>
      </c>
      <c r="B105" s="17">
        <v>102.5</v>
      </c>
      <c r="C105" s="17" t="s">
        <v>993</v>
      </c>
      <c r="D105" s="17">
        <v>102</v>
      </c>
      <c r="F105" s="161" t="e">
        <f>新様式97_看護職員処遇改善評価料・入院ベースアップ評価料!$M$111-A105</f>
        <v>#VALUE!</v>
      </c>
      <c r="G105" s="161" t="e">
        <f>新様式97_看護職員処遇改善評価料・入院ベースアップ評価料!$M$111-B105</f>
        <v>#VALUE!</v>
      </c>
      <c r="H105" s="17" t="e">
        <f t="shared" si="1"/>
        <v>#VALUE!</v>
      </c>
      <c r="I105" s="17" t="e">
        <f>IF(新様式97_看護職員処遇改善評価料・入院ベースアップ評価料!$M$111=B105,"",IF(H105&lt;=0,"該当",""))</f>
        <v>#VALUE!</v>
      </c>
      <c r="J105" s="17" t="e">
        <f>IF(AND(A105&lt;=#REF!,#REF!&lt;'リスト（看護処遇）'!B105),"該当","")</f>
        <v>#REF!</v>
      </c>
      <c r="K105" s="17" t="s">
        <v>993</v>
      </c>
    </row>
    <row r="106" spans="1:11">
      <c r="A106" s="17">
        <v>102.5</v>
      </c>
      <c r="B106" s="17">
        <v>103.5</v>
      </c>
      <c r="C106" s="17" t="s">
        <v>994</v>
      </c>
      <c r="D106" s="17">
        <v>103</v>
      </c>
      <c r="F106" s="161" t="e">
        <f>新様式97_看護職員処遇改善評価料・入院ベースアップ評価料!$M$111-A106</f>
        <v>#VALUE!</v>
      </c>
      <c r="G106" s="161" t="e">
        <f>新様式97_看護職員処遇改善評価料・入院ベースアップ評価料!$M$111-B106</f>
        <v>#VALUE!</v>
      </c>
      <c r="H106" s="17" t="e">
        <f t="shared" si="1"/>
        <v>#VALUE!</v>
      </c>
      <c r="I106" s="17" t="e">
        <f>IF(新様式97_看護職員処遇改善評価料・入院ベースアップ評価料!$M$111=B106,"",IF(H106&lt;=0,"該当",""))</f>
        <v>#VALUE!</v>
      </c>
      <c r="J106" s="17" t="e">
        <f>IF(AND(A106&lt;=#REF!,#REF!&lt;'リスト（看護処遇）'!B106),"該当","")</f>
        <v>#REF!</v>
      </c>
      <c r="K106" s="17" t="s">
        <v>994</v>
      </c>
    </row>
    <row r="107" spans="1:11">
      <c r="A107" s="17">
        <v>103.5</v>
      </c>
      <c r="B107" s="17">
        <v>104.5</v>
      </c>
      <c r="C107" s="17" t="s">
        <v>995</v>
      </c>
      <c r="D107" s="17">
        <v>104</v>
      </c>
      <c r="F107" s="161" t="e">
        <f>新様式97_看護職員処遇改善評価料・入院ベースアップ評価料!$M$111-A107</f>
        <v>#VALUE!</v>
      </c>
      <c r="G107" s="161" t="e">
        <f>新様式97_看護職員処遇改善評価料・入院ベースアップ評価料!$M$111-B107</f>
        <v>#VALUE!</v>
      </c>
      <c r="H107" s="17" t="e">
        <f t="shared" si="1"/>
        <v>#VALUE!</v>
      </c>
      <c r="I107" s="17" t="e">
        <f>IF(新様式97_看護職員処遇改善評価料・入院ベースアップ評価料!$M$111=B107,"",IF(H107&lt;=0,"該当",""))</f>
        <v>#VALUE!</v>
      </c>
      <c r="J107" s="17" t="e">
        <f>IF(AND(A107&lt;=#REF!,#REF!&lt;'リスト（看護処遇）'!B107),"該当","")</f>
        <v>#REF!</v>
      </c>
      <c r="K107" s="17" t="s">
        <v>995</v>
      </c>
    </row>
    <row r="108" spans="1:11">
      <c r="A108" s="17">
        <v>104.5</v>
      </c>
      <c r="B108" s="17">
        <v>105.5</v>
      </c>
      <c r="C108" s="17" t="s">
        <v>996</v>
      </c>
      <c r="D108" s="17">
        <v>105</v>
      </c>
      <c r="F108" s="161" t="e">
        <f>新様式97_看護職員処遇改善評価料・入院ベースアップ評価料!$M$111-A108</f>
        <v>#VALUE!</v>
      </c>
      <c r="G108" s="161" t="e">
        <f>新様式97_看護職員処遇改善評価料・入院ベースアップ評価料!$M$111-B108</f>
        <v>#VALUE!</v>
      </c>
      <c r="H108" s="17" t="e">
        <f t="shared" si="1"/>
        <v>#VALUE!</v>
      </c>
      <c r="I108" s="17" t="e">
        <f>IF(新様式97_看護職員処遇改善評価料・入院ベースアップ評価料!$M$111=B108,"",IF(H108&lt;=0,"該当",""))</f>
        <v>#VALUE!</v>
      </c>
      <c r="J108" s="17" t="e">
        <f>IF(AND(A108&lt;=#REF!,#REF!&lt;'リスト（看護処遇）'!B108),"該当","")</f>
        <v>#REF!</v>
      </c>
      <c r="K108" s="17" t="s">
        <v>996</v>
      </c>
    </row>
    <row r="109" spans="1:11">
      <c r="A109" s="17">
        <v>105.5</v>
      </c>
      <c r="B109" s="17">
        <v>106.5</v>
      </c>
      <c r="C109" s="17" t="s">
        <v>997</v>
      </c>
      <c r="D109" s="17">
        <v>106</v>
      </c>
      <c r="F109" s="161" t="e">
        <f>新様式97_看護職員処遇改善評価料・入院ベースアップ評価料!$M$111-A109</f>
        <v>#VALUE!</v>
      </c>
      <c r="G109" s="161" t="e">
        <f>新様式97_看護職員処遇改善評価料・入院ベースアップ評価料!$M$111-B109</f>
        <v>#VALUE!</v>
      </c>
      <c r="H109" s="17" t="e">
        <f t="shared" si="1"/>
        <v>#VALUE!</v>
      </c>
      <c r="I109" s="17" t="e">
        <f>IF(新様式97_看護職員処遇改善評価料・入院ベースアップ評価料!$M$111=B109,"",IF(H109&lt;=0,"該当",""))</f>
        <v>#VALUE!</v>
      </c>
      <c r="J109" s="17" t="e">
        <f>IF(AND(A109&lt;=#REF!,#REF!&lt;'リスト（看護処遇）'!B109),"該当","")</f>
        <v>#REF!</v>
      </c>
      <c r="K109" s="17" t="s">
        <v>997</v>
      </c>
    </row>
    <row r="110" spans="1:11">
      <c r="A110" s="17">
        <v>106.5</v>
      </c>
      <c r="B110" s="17">
        <v>107.5</v>
      </c>
      <c r="C110" s="17" t="s">
        <v>998</v>
      </c>
      <c r="D110" s="17">
        <v>107</v>
      </c>
      <c r="F110" s="161" t="e">
        <f>新様式97_看護職員処遇改善評価料・入院ベースアップ評価料!$M$111-A110</f>
        <v>#VALUE!</v>
      </c>
      <c r="G110" s="161" t="e">
        <f>新様式97_看護職員処遇改善評価料・入院ベースアップ評価料!$M$111-B110</f>
        <v>#VALUE!</v>
      </c>
      <c r="H110" s="17" t="e">
        <f t="shared" si="1"/>
        <v>#VALUE!</v>
      </c>
      <c r="I110" s="17" t="e">
        <f>IF(新様式97_看護職員処遇改善評価料・入院ベースアップ評価料!$M$111=B110,"",IF(H110&lt;=0,"該当",""))</f>
        <v>#VALUE!</v>
      </c>
      <c r="J110" s="17" t="e">
        <f>IF(AND(A110&lt;=#REF!,#REF!&lt;'リスト（看護処遇）'!B110),"該当","")</f>
        <v>#REF!</v>
      </c>
      <c r="K110" s="17" t="s">
        <v>998</v>
      </c>
    </row>
    <row r="111" spans="1:11">
      <c r="A111" s="17">
        <v>107.5</v>
      </c>
      <c r="B111" s="17">
        <v>108.5</v>
      </c>
      <c r="C111" s="17" t="s">
        <v>999</v>
      </c>
      <c r="D111" s="17">
        <v>108</v>
      </c>
      <c r="F111" s="161" t="e">
        <f>新様式97_看護職員処遇改善評価料・入院ベースアップ評価料!$M$111-A111</f>
        <v>#VALUE!</v>
      </c>
      <c r="G111" s="161" t="e">
        <f>新様式97_看護職員処遇改善評価料・入院ベースアップ評価料!$M$111-B111</f>
        <v>#VALUE!</v>
      </c>
      <c r="H111" s="17" t="e">
        <f t="shared" si="1"/>
        <v>#VALUE!</v>
      </c>
      <c r="I111" s="17" t="e">
        <f>IF(新様式97_看護職員処遇改善評価料・入院ベースアップ評価料!$M$111=B111,"",IF(H111&lt;=0,"該当",""))</f>
        <v>#VALUE!</v>
      </c>
      <c r="J111" s="17" t="e">
        <f>IF(AND(A111&lt;=#REF!,#REF!&lt;'リスト（看護処遇）'!B111),"該当","")</f>
        <v>#REF!</v>
      </c>
      <c r="K111" s="17" t="s">
        <v>999</v>
      </c>
    </row>
    <row r="112" spans="1:11">
      <c r="A112" s="17">
        <v>108.5</v>
      </c>
      <c r="B112" s="17">
        <v>109.5</v>
      </c>
      <c r="C112" s="17" t="s">
        <v>1000</v>
      </c>
      <c r="D112" s="17">
        <v>109</v>
      </c>
      <c r="F112" s="161" t="e">
        <f>新様式97_看護職員処遇改善評価料・入院ベースアップ評価料!$M$111-A112</f>
        <v>#VALUE!</v>
      </c>
      <c r="G112" s="161" t="e">
        <f>新様式97_看護職員処遇改善評価料・入院ベースアップ評価料!$M$111-B112</f>
        <v>#VALUE!</v>
      </c>
      <c r="H112" s="17" t="e">
        <f t="shared" si="1"/>
        <v>#VALUE!</v>
      </c>
      <c r="I112" s="17" t="e">
        <f>IF(新様式97_看護職員処遇改善評価料・入院ベースアップ評価料!$M$111=B112,"",IF(H112&lt;=0,"該当",""))</f>
        <v>#VALUE!</v>
      </c>
      <c r="J112" s="17" t="e">
        <f>IF(AND(A112&lt;=#REF!,#REF!&lt;'リスト（看護処遇）'!B112),"該当","")</f>
        <v>#REF!</v>
      </c>
      <c r="K112" s="17" t="s">
        <v>1000</v>
      </c>
    </row>
    <row r="113" spans="1:11">
      <c r="A113" s="17">
        <v>109.5</v>
      </c>
      <c r="B113" s="17">
        <v>110.5</v>
      </c>
      <c r="C113" s="17" t="s">
        <v>1001</v>
      </c>
      <c r="D113" s="17">
        <v>110</v>
      </c>
      <c r="F113" s="161" t="e">
        <f>新様式97_看護職員処遇改善評価料・入院ベースアップ評価料!$M$111-A113</f>
        <v>#VALUE!</v>
      </c>
      <c r="G113" s="161" t="e">
        <f>新様式97_看護職員処遇改善評価料・入院ベースアップ評価料!$M$111-B113</f>
        <v>#VALUE!</v>
      </c>
      <c r="H113" s="17" t="e">
        <f t="shared" si="1"/>
        <v>#VALUE!</v>
      </c>
      <c r="I113" s="17" t="e">
        <f>IF(新様式97_看護職員処遇改善評価料・入院ベースアップ評価料!$M$111=B113,"",IF(H113&lt;=0,"該当",""))</f>
        <v>#VALUE!</v>
      </c>
      <c r="J113" s="17" t="e">
        <f>IF(AND(A113&lt;=#REF!,#REF!&lt;'リスト（看護処遇）'!B113),"該当","")</f>
        <v>#REF!</v>
      </c>
      <c r="K113" s="17" t="s">
        <v>1001</v>
      </c>
    </row>
    <row r="114" spans="1:11">
      <c r="A114" s="17">
        <v>110.5</v>
      </c>
      <c r="B114" s="17">
        <v>111.5</v>
      </c>
      <c r="C114" s="17" t="s">
        <v>1002</v>
      </c>
      <c r="D114" s="17">
        <v>111</v>
      </c>
      <c r="F114" s="161" t="e">
        <f>新様式97_看護職員処遇改善評価料・入院ベースアップ評価料!$M$111-A114</f>
        <v>#VALUE!</v>
      </c>
      <c r="G114" s="161" t="e">
        <f>新様式97_看護職員処遇改善評価料・入院ベースアップ評価料!$M$111-B114</f>
        <v>#VALUE!</v>
      </c>
      <c r="H114" s="17" t="e">
        <f t="shared" si="1"/>
        <v>#VALUE!</v>
      </c>
      <c r="I114" s="17" t="e">
        <f>IF(新様式97_看護職員処遇改善評価料・入院ベースアップ評価料!$M$111=B114,"",IF(H114&lt;=0,"該当",""))</f>
        <v>#VALUE!</v>
      </c>
      <c r="J114" s="17" t="e">
        <f>IF(AND(A114&lt;=#REF!,#REF!&lt;'リスト（看護処遇）'!B114),"該当","")</f>
        <v>#REF!</v>
      </c>
      <c r="K114" s="17" t="s">
        <v>1002</v>
      </c>
    </row>
    <row r="115" spans="1:11">
      <c r="A115" s="17">
        <v>111.5</v>
      </c>
      <c r="B115" s="17">
        <v>112.5</v>
      </c>
      <c r="C115" s="17" t="s">
        <v>1003</v>
      </c>
      <c r="D115" s="17">
        <v>112</v>
      </c>
      <c r="F115" s="161" t="e">
        <f>新様式97_看護職員処遇改善評価料・入院ベースアップ評価料!$M$111-A115</f>
        <v>#VALUE!</v>
      </c>
      <c r="G115" s="161" t="e">
        <f>新様式97_看護職員処遇改善評価料・入院ベースアップ評価料!$M$111-B115</f>
        <v>#VALUE!</v>
      </c>
      <c r="H115" s="17" t="e">
        <f t="shared" si="1"/>
        <v>#VALUE!</v>
      </c>
      <c r="I115" s="17" t="e">
        <f>IF(新様式97_看護職員処遇改善評価料・入院ベースアップ評価料!$M$111=B115,"",IF(H115&lt;=0,"該当",""))</f>
        <v>#VALUE!</v>
      </c>
      <c r="J115" s="17" t="e">
        <f>IF(AND(A115&lt;=#REF!,#REF!&lt;'リスト（看護処遇）'!B115),"該当","")</f>
        <v>#REF!</v>
      </c>
      <c r="K115" s="17" t="s">
        <v>1003</v>
      </c>
    </row>
    <row r="116" spans="1:11">
      <c r="A116" s="17">
        <v>112.5</v>
      </c>
      <c r="B116" s="17">
        <v>113.5</v>
      </c>
      <c r="C116" s="17" t="s">
        <v>1004</v>
      </c>
      <c r="D116" s="17">
        <v>113</v>
      </c>
      <c r="F116" s="161" t="e">
        <f>新様式97_看護職員処遇改善評価料・入院ベースアップ評価料!$M$111-A116</f>
        <v>#VALUE!</v>
      </c>
      <c r="G116" s="161" t="e">
        <f>新様式97_看護職員処遇改善評価料・入院ベースアップ評価料!$M$111-B116</f>
        <v>#VALUE!</v>
      </c>
      <c r="H116" s="17" t="e">
        <f t="shared" si="1"/>
        <v>#VALUE!</v>
      </c>
      <c r="I116" s="17" t="e">
        <f>IF(新様式97_看護職員処遇改善評価料・入院ベースアップ評価料!$M$111=B116,"",IF(H116&lt;=0,"該当",""))</f>
        <v>#VALUE!</v>
      </c>
      <c r="J116" s="17" t="e">
        <f>IF(AND(A116&lt;=#REF!,#REF!&lt;'リスト（看護処遇）'!B116),"該当","")</f>
        <v>#REF!</v>
      </c>
      <c r="K116" s="17" t="s">
        <v>1004</v>
      </c>
    </row>
    <row r="117" spans="1:11">
      <c r="A117" s="17">
        <v>113.5</v>
      </c>
      <c r="B117" s="17">
        <v>114.5</v>
      </c>
      <c r="C117" s="17" t="s">
        <v>1005</v>
      </c>
      <c r="D117" s="17">
        <v>114</v>
      </c>
      <c r="F117" s="161" t="e">
        <f>新様式97_看護職員処遇改善評価料・入院ベースアップ評価料!$M$111-A117</f>
        <v>#VALUE!</v>
      </c>
      <c r="G117" s="161" t="e">
        <f>新様式97_看護職員処遇改善評価料・入院ベースアップ評価料!$M$111-B117</f>
        <v>#VALUE!</v>
      </c>
      <c r="H117" s="17" t="e">
        <f t="shared" si="1"/>
        <v>#VALUE!</v>
      </c>
      <c r="I117" s="17" t="e">
        <f>IF(新様式97_看護職員処遇改善評価料・入院ベースアップ評価料!$M$111=B117,"",IF(H117&lt;=0,"該当",""))</f>
        <v>#VALUE!</v>
      </c>
      <c r="J117" s="17" t="e">
        <f>IF(AND(A117&lt;=#REF!,#REF!&lt;'リスト（看護処遇）'!B117),"該当","")</f>
        <v>#REF!</v>
      </c>
      <c r="K117" s="17" t="s">
        <v>1005</v>
      </c>
    </row>
    <row r="118" spans="1:11">
      <c r="A118" s="17">
        <v>114.5</v>
      </c>
      <c r="B118" s="17">
        <v>115.5</v>
      </c>
      <c r="C118" s="17" t="s">
        <v>1006</v>
      </c>
      <c r="D118" s="17">
        <v>115</v>
      </c>
      <c r="F118" s="161" t="e">
        <f>新様式97_看護職員処遇改善評価料・入院ベースアップ評価料!$M$111-A118</f>
        <v>#VALUE!</v>
      </c>
      <c r="G118" s="161" t="e">
        <f>新様式97_看護職員処遇改善評価料・入院ベースアップ評価料!$M$111-B118</f>
        <v>#VALUE!</v>
      </c>
      <c r="H118" s="17" t="e">
        <f t="shared" si="1"/>
        <v>#VALUE!</v>
      </c>
      <c r="I118" s="17" t="e">
        <f>IF(新様式97_看護職員処遇改善評価料・入院ベースアップ評価料!$M$111=B118,"",IF(H118&lt;=0,"該当",""))</f>
        <v>#VALUE!</v>
      </c>
      <c r="J118" s="17" t="e">
        <f>IF(AND(A118&lt;=#REF!,#REF!&lt;'リスト（看護処遇）'!B118),"該当","")</f>
        <v>#REF!</v>
      </c>
      <c r="K118" s="17" t="s">
        <v>1006</v>
      </c>
    </row>
    <row r="119" spans="1:11">
      <c r="A119" s="17">
        <v>115.5</v>
      </c>
      <c r="B119" s="17">
        <v>116.5</v>
      </c>
      <c r="C119" s="17" t="s">
        <v>1007</v>
      </c>
      <c r="D119" s="17">
        <v>116</v>
      </c>
      <c r="F119" s="161" t="e">
        <f>新様式97_看護職員処遇改善評価料・入院ベースアップ評価料!$M$111-A119</f>
        <v>#VALUE!</v>
      </c>
      <c r="G119" s="161" t="e">
        <f>新様式97_看護職員処遇改善評価料・入院ベースアップ評価料!$M$111-B119</f>
        <v>#VALUE!</v>
      </c>
      <c r="H119" s="17" t="e">
        <f t="shared" si="1"/>
        <v>#VALUE!</v>
      </c>
      <c r="I119" s="17" t="e">
        <f>IF(新様式97_看護職員処遇改善評価料・入院ベースアップ評価料!$M$111=B119,"",IF(H119&lt;=0,"該当",""))</f>
        <v>#VALUE!</v>
      </c>
      <c r="J119" s="17" t="e">
        <f>IF(AND(A119&lt;=#REF!,#REF!&lt;'リスト（看護処遇）'!B119),"該当","")</f>
        <v>#REF!</v>
      </c>
      <c r="K119" s="17" t="s">
        <v>1007</v>
      </c>
    </row>
    <row r="120" spans="1:11">
      <c r="A120" s="17">
        <v>116.5</v>
      </c>
      <c r="B120" s="17">
        <v>117.5</v>
      </c>
      <c r="C120" s="17" t="s">
        <v>1008</v>
      </c>
      <c r="D120" s="17">
        <v>117</v>
      </c>
      <c r="F120" s="161" t="e">
        <f>新様式97_看護職員処遇改善評価料・入院ベースアップ評価料!$M$111-A120</f>
        <v>#VALUE!</v>
      </c>
      <c r="G120" s="161" t="e">
        <f>新様式97_看護職員処遇改善評価料・入院ベースアップ評価料!$M$111-B120</f>
        <v>#VALUE!</v>
      </c>
      <c r="H120" s="17" t="e">
        <f t="shared" si="1"/>
        <v>#VALUE!</v>
      </c>
      <c r="I120" s="17" t="e">
        <f>IF(新様式97_看護職員処遇改善評価料・入院ベースアップ評価料!$M$111=B120,"",IF(H120&lt;=0,"該当",""))</f>
        <v>#VALUE!</v>
      </c>
      <c r="J120" s="17" t="e">
        <f>IF(AND(A120&lt;=#REF!,#REF!&lt;'リスト（看護処遇）'!B120),"該当","")</f>
        <v>#REF!</v>
      </c>
      <c r="K120" s="17" t="s">
        <v>1008</v>
      </c>
    </row>
    <row r="121" spans="1:11">
      <c r="A121" s="17">
        <v>117.5</v>
      </c>
      <c r="B121" s="17">
        <v>118.5</v>
      </c>
      <c r="C121" s="17" t="s">
        <v>1009</v>
      </c>
      <c r="D121" s="17">
        <v>118</v>
      </c>
      <c r="F121" s="161" t="e">
        <f>新様式97_看護職員処遇改善評価料・入院ベースアップ評価料!$M$111-A121</f>
        <v>#VALUE!</v>
      </c>
      <c r="G121" s="161" t="e">
        <f>新様式97_看護職員処遇改善評価料・入院ベースアップ評価料!$M$111-B121</f>
        <v>#VALUE!</v>
      </c>
      <c r="H121" s="17" t="e">
        <f t="shared" si="1"/>
        <v>#VALUE!</v>
      </c>
      <c r="I121" s="17" t="e">
        <f>IF(新様式97_看護職員処遇改善評価料・入院ベースアップ評価料!$M$111=B121,"",IF(H121&lt;=0,"該当",""))</f>
        <v>#VALUE!</v>
      </c>
      <c r="J121" s="17" t="e">
        <f>IF(AND(A121&lt;=#REF!,#REF!&lt;'リスト（看護処遇）'!B121),"該当","")</f>
        <v>#REF!</v>
      </c>
      <c r="K121" s="17" t="s">
        <v>1009</v>
      </c>
    </row>
    <row r="122" spans="1:11">
      <c r="A122" s="17">
        <v>118.5</v>
      </c>
      <c r="B122" s="17">
        <v>119.5</v>
      </c>
      <c r="C122" s="17" t="s">
        <v>1010</v>
      </c>
      <c r="D122" s="17">
        <v>119</v>
      </c>
      <c r="F122" s="161" t="e">
        <f>新様式97_看護職員処遇改善評価料・入院ベースアップ評価料!$M$111-A122</f>
        <v>#VALUE!</v>
      </c>
      <c r="G122" s="161" t="e">
        <f>新様式97_看護職員処遇改善評価料・入院ベースアップ評価料!$M$111-B122</f>
        <v>#VALUE!</v>
      </c>
      <c r="H122" s="17" t="e">
        <f t="shared" si="1"/>
        <v>#VALUE!</v>
      </c>
      <c r="I122" s="17" t="e">
        <f>IF(新様式97_看護職員処遇改善評価料・入院ベースアップ評価料!$M$111=B122,"",IF(H122&lt;=0,"該当",""))</f>
        <v>#VALUE!</v>
      </c>
      <c r="J122" s="17" t="e">
        <f>IF(AND(A122&lt;=#REF!,#REF!&lt;'リスト（看護処遇）'!B122),"該当","")</f>
        <v>#REF!</v>
      </c>
      <c r="K122" s="17" t="s">
        <v>1010</v>
      </c>
    </row>
    <row r="123" spans="1:11">
      <c r="A123" s="17">
        <v>119.5</v>
      </c>
      <c r="B123" s="17">
        <v>120.5</v>
      </c>
      <c r="C123" s="17" t="s">
        <v>1011</v>
      </c>
      <c r="D123" s="17">
        <v>120</v>
      </c>
      <c r="F123" s="161" t="e">
        <f>新様式97_看護職員処遇改善評価料・入院ベースアップ評価料!$M$111-A123</f>
        <v>#VALUE!</v>
      </c>
      <c r="G123" s="161" t="e">
        <f>新様式97_看護職員処遇改善評価料・入院ベースアップ評価料!$M$111-B123</f>
        <v>#VALUE!</v>
      </c>
      <c r="H123" s="17" t="e">
        <f t="shared" si="1"/>
        <v>#VALUE!</v>
      </c>
      <c r="I123" s="17" t="e">
        <f>IF(新様式97_看護職員処遇改善評価料・入院ベースアップ評価料!$M$111=B123,"",IF(H123&lt;=0,"該当",""))</f>
        <v>#VALUE!</v>
      </c>
      <c r="J123" s="17" t="e">
        <f>IF(AND(A123&lt;=#REF!,#REF!&lt;'リスト（看護処遇）'!B123),"該当","")</f>
        <v>#REF!</v>
      </c>
      <c r="K123" s="17" t="s">
        <v>1011</v>
      </c>
    </row>
    <row r="124" spans="1:11">
      <c r="A124" s="17">
        <v>120.5</v>
      </c>
      <c r="B124" s="17">
        <v>121.5</v>
      </c>
      <c r="C124" s="17" t="s">
        <v>1012</v>
      </c>
      <c r="D124" s="17">
        <v>121</v>
      </c>
      <c r="F124" s="161" t="e">
        <f>新様式97_看護職員処遇改善評価料・入院ベースアップ評価料!$M$111-A124</f>
        <v>#VALUE!</v>
      </c>
      <c r="G124" s="161" t="e">
        <f>新様式97_看護職員処遇改善評価料・入院ベースアップ評価料!$M$111-B124</f>
        <v>#VALUE!</v>
      </c>
      <c r="H124" s="17" t="e">
        <f t="shared" si="1"/>
        <v>#VALUE!</v>
      </c>
      <c r="I124" s="17" t="e">
        <f>IF(新様式97_看護職員処遇改善評価料・入院ベースアップ評価料!$M$111=B124,"",IF(H124&lt;=0,"該当",""))</f>
        <v>#VALUE!</v>
      </c>
      <c r="J124" s="17" t="e">
        <f>IF(AND(A124&lt;=#REF!,#REF!&lt;'リスト（看護処遇）'!B124),"該当","")</f>
        <v>#REF!</v>
      </c>
      <c r="K124" s="17" t="s">
        <v>1012</v>
      </c>
    </row>
    <row r="125" spans="1:11">
      <c r="A125" s="17">
        <v>121.5</v>
      </c>
      <c r="B125" s="17">
        <v>122.5</v>
      </c>
      <c r="C125" s="17" t="s">
        <v>1013</v>
      </c>
      <c r="D125" s="17">
        <v>122</v>
      </c>
      <c r="F125" s="161" t="e">
        <f>新様式97_看護職員処遇改善評価料・入院ベースアップ評価料!$M$111-A125</f>
        <v>#VALUE!</v>
      </c>
      <c r="G125" s="161" t="e">
        <f>新様式97_看護職員処遇改善評価料・入院ベースアップ評価料!$M$111-B125</f>
        <v>#VALUE!</v>
      </c>
      <c r="H125" s="17" t="e">
        <f t="shared" si="1"/>
        <v>#VALUE!</v>
      </c>
      <c r="I125" s="17" t="e">
        <f>IF(新様式97_看護職員処遇改善評価料・入院ベースアップ評価料!$M$111=B125,"",IF(H125&lt;=0,"該当",""))</f>
        <v>#VALUE!</v>
      </c>
      <c r="J125" s="17" t="e">
        <f>IF(AND(A125&lt;=#REF!,#REF!&lt;'リスト（看護処遇）'!B125),"該当","")</f>
        <v>#REF!</v>
      </c>
      <c r="K125" s="17" t="s">
        <v>1013</v>
      </c>
    </row>
    <row r="126" spans="1:11">
      <c r="A126" s="17">
        <v>122.5</v>
      </c>
      <c r="B126" s="17">
        <v>123.5</v>
      </c>
      <c r="C126" s="17" t="s">
        <v>1014</v>
      </c>
      <c r="D126" s="17">
        <v>123</v>
      </c>
      <c r="F126" s="161" t="e">
        <f>新様式97_看護職員処遇改善評価料・入院ベースアップ評価料!$M$111-A126</f>
        <v>#VALUE!</v>
      </c>
      <c r="G126" s="161" t="e">
        <f>新様式97_看護職員処遇改善評価料・入院ベースアップ評価料!$M$111-B126</f>
        <v>#VALUE!</v>
      </c>
      <c r="H126" s="17" t="e">
        <f t="shared" si="1"/>
        <v>#VALUE!</v>
      </c>
      <c r="I126" s="17" t="e">
        <f>IF(新様式97_看護職員処遇改善評価料・入院ベースアップ評価料!$M$111=B126,"",IF(H126&lt;=0,"該当",""))</f>
        <v>#VALUE!</v>
      </c>
      <c r="J126" s="17" t="e">
        <f>IF(AND(A126&lt;=#REF!,#REF!&lt;'リスト（看護処遇）'!B126),"該当","")</f>
        <v>#REF!</v>
      </c>
      <c r="K126" s="17" t="s">
        <v>1014</v>
      </c>
    </row>
    <row r="127" spans="1:11">
      <c r="A127" s="17">
        <v>123.5</v>
      </c>
      <c r="B127" s="17">
        <v>124.5</v>
      </c>
      <c r="C127" s="17" t="s">
        <v>1015</v>
      </c>
      <c r="D127" s="17">
        <v>124</v>
      </c>
      <c r="F127" s="161" t="e">
        <f>新様式97_看護職員処遇改善評価料・入院ベースアップ評価料!$M$111-A127</f>
        <v>#VALUE!</v>
      </c>
      <c r="G127" s="161" t="e">
        <f>新様式97_看護職員処遇改善評価料・入院ベースアップ評価料!$M$111-B127</f>
        <v>#VALUE!</v>
      </c>
      <c r="H127" s="17" t="e">
        <f t="shared" si="1"/>
        <v>#VALUE!</v>
      </c>
      <c r="I127" s="17" t="e">
        <f>IF(新様式97_看護職員処遇改善評価料・入院ベースアップ評価料!$M$111=B127,"",IF(H127&lt;=0,"該当",""))</f>
        <v>#VALUE!</v>
      </c>
      <c r="J127" s="17" t="e">
        <f>IF(AND(A127&lt;=#REF!,#REF!&lt;'リスト（看護処遇）'!B127),"該当","")</f>
        <v>#REF!</v>
      </c>
      <c r="K127" s="17" t="s">
        <v>1015</v>
      </c>
    </row>
    <row r="128" spans="1:11">
      <c r="A128" s="17">
        <v>124.5</v>
      </c>
      <c r="B128" s="17">
        <v>125.5</v>
      </c>
      <c r="C128" s="17" t="s">
        <v>1016</v>
      </c>
      <c r="D128" s="17">
        <v>125</v>
      </c>
      <c r="F128" s="161" t="e">
        <f>新様式97_看護職員処遇改善評価料・入院ベースアップ評価料!$M$111-A128</f>
        <v>#VALUE!</v>
      </c>
      <c r="G128" s="161" t="e">
        <f>新様式97_看護職員処遇改善評価料・入院ベースアップ評価料!$M$111-B128</f>
        <v>#VALUE!</v>
      </c>
      <c r="H128" s="17" t="e">
        <f t="shared" si="1"/>
        <v>#VALUE!</v>
      </c>
      <c r="I128" s="17" t="e">
        <f>IF(新様式97_看護職員処遇改善評価料・入院ベースアップ評価料!$M$111=B128,"",IF(H128&lt;=0,"該当",""))</f>
        <v>#VALUE!</v>
      </c>
      <c r="J128" s="17" t="e">
        <f>IF(AND(A128&lt;=#REF!,#REF!&lt;'リスト（看護処遇）'!B128),"該当","")</f>
        <v>#REF!</v>
      </c>
      <c r="K128" s="17" t="s">
        <v>1016</v>
      </c>
    </row>
    <row r="129" spans="1:11">
      <c r="A129" s="17">
        <v>125.5</v>
      </c>
      <c r="B129" s="17">
        <v>126.5</v>
      </c>
      <c r="C129" s="17" t="s">
        <v>1017</v>
      </c>
      <c r="D129" s="17">
        <v>126</v>
      </c>
      <c r="F129" s="161" t="e">
        <f>新様式97_看護職員処遇改善評価料・入院ベースアップ評価料!$M$111-A129</f>
        <v>#VALUE!</v>
      </c>
      <c r="G129" s="161" t="e">
        <f>新様式97_看護職員処遇改善評価料・入院ベースアップ評価料!$M$111-B129</f>
        <v>#VALUE!</v>
      </c>
      <c r="H129" s="17" t="e">
        <f t="shared" si="1"/>
        <v>#VALUE!</v>
      </c>
      <c r="I129" s="17" t="e">
        <f>IF(新様式97_看護職員処遇改善評価料・入院ベースアップ評価料!$M$111=B129,"",IF(H129&lt;=0,"該当",""))</f>
        <v>#VALUE!</v>
      </c>
      <c r="J129" s="17" t="e">
        <f>IF(AND(A129&lt;=#REF!,#REF!&lt;'リスト（看護処遇）'!B129),"該当","")</f>
        <v>#REF!</v>
      </c>
      <c r="K129" s="17" t="s">
        <v>1017</v>
      </c>
    </row>
    <row r="130" spans="1:11">
      <c r="A130" s="17">
        <v>126.5</v>
      </c>
      <c r="B130" s="17">
        <v>127.5</v>
      </c>
      <c r="C130" s="17" t="s">
        <v>1018</v>
      </c>
      <c r="D130" s="17">
        <v>127</v>
      </c>
      <c r="F130" s="161" t="e">
        <f>新様式97_看護職員処遇改善評価料・入院ベースアップ評価料!$M$111-A130</f>
        <v>#VALUE!</v>
      </c>
      <c r="G130" s="161" t="e">
        <f>新様式97_看護職員処遇改善評価料・入院ベースアップ評価料!$M$111-B130</f>
        <v>#VALUE!</v>
      </c>
      <c r="H130" s="17" t="e">
        <f t="shared" si="1"/>
        <v>#VALUE!</v>
      </c>
      <c r="I130" s="17" t="e">
        <f>IF(新様式97_看護職員処遇改善評価料・入院ベースアップ評価料!$M$111=B130,"",IF(H130&lt;=0,"該当",""))</f>
        <v>#VALUE!</v>
      </c>
      <c r="J130" s="17" t="e">
        <f>IF(AND(A130&lt;=#REF!,#REF!&lt;'リスト（看護処遇）'!B130),"該当","")</f>
        <v>#REF!</v>
      </c>
      <c r="K130" s="17" t="s">
        <v>1018</v>
      </c>
    </row>
    <row r="131" spans="1:11">
      <c r="A131" s="17">
        <v>127.5</v>
      </c>
      <c r="B131" s="17">
        <v>128.5</v>
      </c>
      <c r="C131" s="17" t="s">
        <v>1019</v>
      </c>
      <c r="D131" s="17">
        <v>128</v>
      </c>
      <c r="F131" s="161" t="e">
        <f>新様式97_看護職員処遇改善評価料・入院ベースアップ評価料!$M$111-A131</f>
        <v>#VALUE!</v>
      </c>
      <c r="G131" s="161" t="e">
        <f>新様式97_看護職員処遇改善評価料・入院ベースアップ評価料!$M$111-B131</f>
        <v>#VALUE!</v>
      </c>
      <c r="H131" s="17" t="e">
        <f t="shared" si="1"/>
        <v>#VALUE!</v>
      </c>
      <c r="I131" s="17" t="e">
        <f>IF(新様式97_看護職員処遇改善評価料・入院ベースアップ評価料!$M$111=B131,"",IF(H131&lt;=0,"該当",""))</f>
        <v>#VALUE!</v>
      </c>
      <c r="J131" s="17" t="e">
        <f>IF(AND(A131&lt;=#REF!,#REF!&lt;'リスト（看護処遇）'!B131),"該当","")</f>
        <v>#REF!</v>
      </c>
      <c r="K131" s="17" t="s">
        <v>1019</v>
      </c>
    </row>
    <row r="132" spans="1:11">
      <c r="A132" s="17">
        <v>128.5</v>
      </c>
      <c r="B132" s="17">
        <v>129.5</v>
      </c>
      <c r="C132" s="17" t="s">
        <v>1020</v>
      </c>
      <c r="D132" s="17">
        <v>129</v>
      </c>
      <c r="F132" s="161" t="e">
        <f>新様式97_看護職員処遇改善評価料・入院ベースアップ評価料!$M$111-A132</f>
        <v>#VALUE!</v>
      </c>
      <c r="G132" s="161" t="e">
        <f>新様式97_看護職員処遇改善評価料・入院ベースアップ評価料!$M$111-B132</f>
        <v>#VALUE!</v>
      </c>
      <c r="H132" s="17" t="e">
        <f t="shared" si="1"/>
        <v>#VALUE!</v>
      </c>
      <c r="I132" s="17" t="e">
        <f>IF(新様式97_看護職員処遇改善評価料・入院ベースアップ評価料!$M$111=B132,"",IF(H132&lt;=0,"該当",""))</f>
        <v>#VALUE!</v>
      </c>
      <c r="J132" s="17" t="e">
        <f>IF(AND(A132&lt;=#REF!,#REF!&lt;'リスト（看護処遇）'!B132),"該当","")</f>
        <v>#REF!</v>
      </c>
      <c r="K132" s="17" t="s">
        <v>1020</v>
      </c>
    </row>
    <row r="133" spans="1:11">
      <c r="A133" s="17">
        <v>129.5</v>
      </c>
      <c r="B133" s="17">
        <v>130.5</v>
      </c>
      <c r="C133" s="17" t="s">
        <v>1021</v>
      </c>
      <c r="D133" s="17">
        <v>130</v>
      </c>
      <c r="F133" s="161" t="e">
        <f>新様式97_看護職員処遇改善評価料・入院ベースアップ評価料!$M$111-A133</f>
        <v>#VALUE!</v>
      </c>
      <c r="G133" s="161" t="e">
        <f>新様式97_看護職員処遇改善評価料・入院ベースアップ評価料!$M$111-B133</f>
        <v>#VALUE!</v>
      </c>
      <c r="H133" s="17" t="e">
        <f t="shared" ref="H133:H168" si="2">F133*G133</f>
        <v>#VALUE!</v>
      </c>
      <c r="I133" s="17" t="e">
        <f>IF(新様式97_看護職員処遇改善評価料・入院ベースアップ評価料!$M$111=B133,"",IF(H133&lt;=0,"該当",""))</f>
        <v>#VALUE!</v>
      </c>
      <c r="J133" s="17" t="e">
        <f>IF(AND(A133&lt;=#REF!,#REF!&lt;'リスト（看護処遇）'!B133),"該当","")</f>
        <v>#REF!</v>
      </c>
      <c r="K133" s="17" t="s">
        <v>1021</v>
      </c>
    </row>
    <row r="134" spans="1:11">
      <c r="A134" s="17">
        <v>130.5</v>
      </c>
      <c r="B134" s="17">
        <v>131.5</v>
      </c>
      <c r="C134" s="17" t="s">
        <v>1022</v>
      </c>
      <c r="D134" s="17">
        <v>131</v>
      </c>
      <c r="F134" s="161" t="e">
        <f>新様式97_看護職員処遇改善評価料・入院ベースアップ評価料!$M$111-A134</f>
        <v>#VALUE!</v>
      </c>
      <c r="G134" s="161" t="e">
        <f>新様式97_看護職員処遇改善評価料・入院ベースアップ評価料!$M$111-B134</f>
        <v>#VALUE!</v>
      </c>
      <c r="H134" s="17" t="e">
        <f t="shared" si="2"/>
        <v>#VALUE!</v>
      </c>
      <c r="I134" s="17" t="e">
        <f>IF(新様式97_看護職員処遇改善評価料・入院ベースアップ評価料!$M$111=B134,"",IF(H134&lt;=0,"該当",""))</f>
        <v>#VALUE!</v>
      </c>
      <c r="J134" s="17" t="e">
        <f>IF(AND(A134&lt;=#REF!,#REF!&lt;'リスト（看護処遇）'!B134),"該当","")</f>
        <v>#REF!</v>
      </c>
      <c r="K134" s="17" t="s">
        <v>1022</v>
      </c>
    </row>
    <row r="135" spans="1:11">
      <c r="A135" s="17">
        <v>131.5</v>
      </c>
      <c r="B135" s="17">
        <v>132.5</v>
      </c>
      <c r="C135" s="17" t="s">
        <v>1023</v>
      </c>
      <c r="D135" s="17">
        <v>132</v>
      </c>
      <c r="F135" s="161" t="e">
        <f>新様式97_看護職員処遇改善評価料・入院ベースアップ評価料!$M$111-A135</f>
        <v>#VALUE!</v>
      </c>
      <c r="G135" s="161" t="e">
        <f>新様式97_看護職員処遇改善評価料・入院ベースアップ評価料!$M$111-B135</f>
        <v>#VALUE!</v>
      </c>
      <c r="H135" s="17" t="e">
        <f t="shared" si="2"/>
        <v>#VALUE!</v>
      </c>
      <c r="I135" s="17" t="e">
        <f>IF(新様式97_看護職員処遇改善評価料・入院ベースアップ評価料!$M$111=B135,"",IF(H135&lt;=0,"該当",""))</f>
        <v>#VALUE!</v>
      </c>
      <c r="J135" s="17" t="e">
        <f>IF(AND(A135&lt;=#REF!,#REF!&lt;'リスト（看護処遇）'!B135),"該当","")</f>
        <v>#REF!</v>
      </c>
      <c r="K135" s="17" t="s">
        <v>1023</v>
      </c>
    </row>
    <row r="136" spans="1:11">
      <c r="A136" s="17">
        <v>132.5</v>
      </c>
      <c r="B136" s="17">
        <v>133.5</v>
      </c>
      <c r="C136" s="17" t="s">
        <v>1024</v>
      </c>
      <c r="D136" s="17">
        <v>133</v>
      </c>
      <c r="F136" s="161" t="e">
        <f>新様式97_看護職員処遇改善評価料・入院ベースアップ評価料!$M$111-A136</f>
        <v>#VALUE!</v>
      </c>
      <c r="G136" s="161" t="e">
        <f>新様式97_看護職員処遇改善評価料・入院ベースアップ評価料!$M$111-B136</f>
        <v>#VALUE!</v>
      </c>
      <c r="H136" s="17" t="e">
        <f t="shared" si="2"/>
        <v>#VALUE!</v>
      </c>
      <c r="I136" s="17" t="e">
        <f>IF(新様式97_看護職員処遇改善評価料・入院ベースアップ評価料!$M$111=B136,"",IF(H136&lt;=0,"該当",""))</f>
        <v>#VALUE!</v>
      </c>
      <c r="J136" s="17" t="e">
        <f>IF(AND(A136&lt;=#REF!,#REF!&lt;'リスト（看護処遇）'!B136),"該当","")</f>
        <v>#REF!</v>
      </c>
      <c r="K136" s="17" t="s">
        <v>1024</v>
      </c>
    </row>
    <row r="137" spans="1:11">
      <c r="A137" s="17">
        <v>133.5</v>
      </c>
      <c r="B137" s="17">
        <v>134.5</v>
      </c>
      <c r="C137" s="17" t="s">
        <v>1025</v>
      </c>
      <c r="D137" s="17">
        <v>134</v>
      </c>
      <c r="F137" s="161" t="e">
        <f>新様式97_看護職員処遇改善評価料・入院ベースアップ評価料!$M$111-A137</f>
        <v>#VALUE!</v>
      </c>
      <c r="G137" s="161" t="e">
        <f>新様式97_看護職員処遇改善評価料・入院ベースアップ評価料!$M$111-B137</f>
        <v>#VALUE!</v>
      </c>
      <c r="H137" s="17" t="e">
        <f t="shared" si="2"/>
        <v>#VALUE!</v>
      </c>
      <c r="I137" s="17" t="e">
        <f>IF(新様式97_看護職員処遇改善評価料・入院ベースアップ評価料!$M$111=B137,"",IF(H137&lt;=0,"該当",""))</f>
        <v>#VALUE!</v>
      </c>
      <c r="J137" s="17" t="e">
        <f>IF(AND(A137&lt;=#REF!,#REF!&lt;'リスト（看護処遇）'!B137),"該当","")</f>
        <v>#REF!</v>
      </c>
      <c r="K137" s="17" t="s">
        <v>1025</v>
      </c>
    </row>
    <row r="138" spans="1:11">
      <c r="A138" s="17">
        <v>134.5</v>
      </c>
      <c r="B138" s="17">
        <v>135.5</v>
      </c>
      <c r="C138" s="17" t="s">
        <v>1026</v>
      </c>
      <c r="D138" s="17">
        <v>135</v>
      </c>
      <c r="F138" s="161" t="e">
        <f>新様式97_看護職員処遇改善評価料・入院ベースアップ評価料!$M$111-A138</f>
        <v>#VALUE!</v>
      </c>
      <c r="G138" s="161" t="e">
        <f>新様式97_看護職員処遇改善評価料・入院ベースアップ評価料!$M$111-B138</f>
        <v>#VALUE!</v>
      </c>
      <c r="H138" s="17" t="e">
        <f t="shared" si="2"/>
        <v>#VALUE!</v>
      </c>
      <c r="I138" s="17" t="e">
        <f>IF(新様式97_看護職員処遇改善評価料・入院ベースアップ評価料!$M$111=B138,"",IF(H138&lt;=0,"該当",""))</f>
        <v>#VALUE!</v>
      </c>
      <c r="J138" s="17" t="e">
        <f>IF(AND(A138&lt;=#REF!,#REF!&lt;'リスト（看護処遇）'!B138),"該当","")</f>
        <v>#REF!</v>
      </c>
      <c r="K138" s="17" t="s">
        <v>1026</v>
      </c>
    </row>
    <row r="139" spans="1:11">
      <c r="A139" s="17">
        <v>135.5</v>
      </c>
      <c r="B139" s="17">
        <v>136.5</v>
      </c>
      <c r="C139" s="17" t="s">
        <v>1027</v>
      </c>
      <c r="D139" s="17">
        <v>136</v>
      </c>
      <c r="F139" s="161" t="e">
        <f>新様式97_看護職員処遇改善評価料・入院ベースアップ評価料!$M$111-A139</f>
        <v>#VALUE!</v>
      </c>
      <c r="G139" s="161" t="e">
        <f>新様式97_看護職員処遇改善評価料・入院ベースアップ評価料!$M$111-B139</f>
        <v>#VALUE!</v>
      </c>
      <c r="H139" s="17" t="e">
        <f t="shared" si="2"/>
        <v>#VALUE!</v>
      </c>
      <c r="I139" s="17" t="e">
        <f>IF(新様式97_看護職員処遇改善評価料・入院ベースアップ評価料!$M$111=B139,"",IF(H139&lt;=0,"該当",""))</f>
        <v>#VALUE!</v>
      </c>
      <c r="J139" s="17" t="e">
        <f>IF(AND(A139&lt;=#REF!,#REF!&lt;'リスト（看護処遇）'!B139),"該当","")</f>
        <v>#REF!</v>
      </c>
      <c r="K139" s="17" t="s">
        <v>1027</v>
      </c>
    </row>
    <row r="140" spans="1:11">
      <c r="A140" s="17">
        <v>136.5</v>
      </c>
      <c r="B140" s="17">
        <v>137.5</v>
      </c>
      <c r="C140" s="17" t="s">
        <v>1028</v>
      </c>
      <c r="D140" s="17">
        <v>137</v>
      </c>
      <c r="F140" s="161" t="e">
        <f>新様式97_看護職員処遇改善評価料・入院ベースアップ評価料!$M$111-A140</f>
        <v>#VALUE!</v>
      </c>
      <c r="G140" s="161" t="e">
        <f>新様式97_看護職員処遇改善評価料・入院ベースアップ評価料!$M$111-B140</f>
        <v>#VALUE!</v>
      </c>
      <c r="H140" s="17" t="e">
        <f t="shared" si="2"/>
        <v>#VALUE!</v>
      </c>
      <c r="I140" s="17" t="e">
        <f>IF(新様式97_看護職員処遇改善評価料・入院ベースアップ評価料!$M$111=B140,"",IF(H140&lt;=0,"該当",""))</f>
        <v>#VALUE!</v>
      </c>
      <c r="J140" s="17" t="e">
        <f>IF(AND(A140&lt;=#REF!,#REF!&lt;'リスト（看護処遇）'!B140),"該当","")</f>
        <v>#REF!</v>
      </c>
      <c r="K140" s="17" t="s">
        <v>1028</v>
      </c>
    </row>
    <row r="141" spans="1:11">
      <c r="A141" s="17">
        <v>137.5</v>
      </c>
      <c r="B141" s="17">
        <v>138.5</v>
      </c>
      <c r="C141" s="17" t="s">
        <v>1029</v>
      </c>
      <c r="D141" s="17">
        <v>138</v>
      </c>
      <c r="F141" s="161" t="e">
        <f>新様式97_看護職員処遇改善評価料・入院ベースアップ評価料!$M$111-A141</f>
        <v>#VALUE!</v>
      </c>
      <c r="G141" s="161" t="e">
        <f>新様式97_看護職員処遇改善評価料・入院ベースアップ評価料!$M$111-B141</f>
        <v>#VALUE!</v>
      </c>
      <c r="H141" s="17" t="e">
        <f t="shared" si="2"/>
        <v>#VALUE!</v>
      </c>
      <c r="I141" s="17" t="e">
        <f>IF(新様式97_看護職員処遇改善評価料・入院ベースアップ評価料!$M$111=B141,"",IF(H141&lt;=0,"該当",""))</f>
        <v>#VALUE!</v>
      </c>
      <c r="J141" s="17" t="e">
        <f>IF(AND(A141&lt;=#REF!,#REF!&lt;'リスト（看護処遇）'!B141),"該当","")</f>
        <v>#REF!</v>
      </c>
      <c r="K141" s="17" t="s">
        <v>1029</v>
      </c>
    </row>
    <row r="142" spans="1:11">
      <c r="A142" s="17">
        <v>138.5</v>
      </c>
      <c r="B142" s="17">
        <v>139.5</v>
      </c>
      <c r="C142" s="17" t="s">
        <v>1030</v>
      </c>
      <c r="D142" s="17">
        <v>139</v>
      </c>
      <c r="F142" s="161" t="e">
        <f>新様式97_看護職員処遇改善評価料・入院ベースアップ評価料!$M$111-A142</f>
        <v>#VALUE!</v>
      </c>
      <c r="G142" s="161" t="e">
        <f>新様式97_看護職員処遇改善評価料・入院ベースアップ評価料!$M$111-B142</f>
        <v>#VALUE!</v>
      </c>
      <c r="H142" s="17" t="e">
        <f t="shared" si="2"/>
        <v>#VALUE!</v>
      </c>
      <c r="I142" s="17" t="e">
        <f>IF(新様式97_看護職員処遇改善評価料・入院ベースアップ評価料!$M$111=B142,"",IF(H142&lt;=0,"該当",""))</f>
        <v>#VALUE!</v>
      </c>
      <c r="J142" s="17" t="e">
        <f>IF(AND(A142&lt;=#REF!,#REF!&lt;'リスト（看護処遇）'!B142),"該当","")</f>
        <v>#REF!</v>
      </c>
      <c r="K142" s="17" t="s">
        <v>1030</v>
      </c>
    </row>
    <row r="143" spans="1:11">
      <c r="A143" s="17">
        <v>139.5</v>
      </c>
      <c r="B143" s="17">
        <v>140.5</v>
      </c>
      <c r="C143" s="17" t="s">
        <v>1031</v>
      </c>
      <c r="D143" s="17">
        <v>140</v>
      </c>
      <c r="F143" s="161" t="e">
        <f>新様式97_看護職員処遇改善評価料・入院ベースアップ評価料!$M$111-A143</f>
        <v>#VALUE!</v>
      </c>
      <c r="G143" s="161" t="e">
        <f>新様式97_看護職員処遇改善評価料・入院ベースアップ評価料!$M$111-B143</f>
        <v>#VALUE!</v>
      </c>
      <c r="H143" s="17" t="e">
        <f t="shared" si="2"/>
        <v>#VALUE!</v>
      </c>
      <c r="I143" s="17" t="e">
        <f>IF(新様式97_看護職員処遇改善評価料・入院ベースアップ評価料!$M$111=B143,"",IF(H143&lt;=0,"該当",""))</f>
        <v>#VALUE!</v>
      </c>
      <c r="J143" s="17" t="e">
        <f>IF(AND(A143&lt;=#REF!,#REF!&lt;'リスト（看護処遇）'!B143),"該当","")</f>
        <v>#REF!</v>
      </c>
      <c r="K143" s="17" t="s">
        <v>1031</v>
      </c>
    </row>
    <row r="144" spans="1:11">
      <c r="A144" s="17">
        <v>140.5</v>
      </c>
      <c r="B144" s="17">
        <v>141.5</v>
      </c>
      <c r="C144" s="17" t="s">
        <v>1032</v>
      </c>
      <c r="D144" s="17">
        <v>141</v>
      </c>
      <c r="F144" s="161" t="e">
        <f>新様式97_看護職員処遇改善評価料・入院ベースアップ評価料!$M$111-A144</f>
        <v>#VALUE!</v>
      </c>
      <c r="G144" s="161" t="e">
        <f>新様式97_看護職員処遇改善評価料・入院ベースアップ評価料!$M$111-B144</f>
        <v>#VALUE!</v>
      </c>
      <c r="H144" s="17" t="e">
        <f t="shared" si="2"/>
        <v>#VALUE!</v>
      </c>
      <c r="I144" s="17" t="e">
        <f>IF(新様式97_看護職員処遇改善評価料・入院ベースアップ評価料!$M$111=B144,"",IF(H144&lt;=0,"該当",""))</f>
        <v>#VALUE!</v>
      </c>
      <c r="J144" s="17" t="e">
        <f>IF(AND(A144&lt;=#REF!,#REF!&lt;'リスト（看護処遇）'!B144),"該当","")</f>
        <v>#REF!</v>
      </c>
      <c r="K144" s="17" t="s">
        <v>1032</v>
      </c>
    </row>
    <row r="145" spans="1:11">
      <c r="A145" s="17">
        <v>141.5</v>
      </c>
      <c r="B145" s="17">
        <v>142.5</v>
      </c>
      <c r="C145" s="17" t="s">
        <v>1033</v>
      </c>
      <c r="D145" s="17">
        <v>142</v>
      </c>
      <c r="F145" s="161" t="e">
        <f>新様式97_看護職員処遇改善評価料・入院ベースアップ評価料!$M$111-A145</f>
        <v>#VALUE!</v>
      </c>
      <c r="G145" s="161" t="e">
        <f>新様式97_看護職員処遇改善評価料・入院ベースアップ評価料!$M$111-B145</f>
        <v>#VALUE!</v>
      </c>
      <c r="H145" s="17" t="e">
        <f t="shared" si="2"/>
        <v>#VALUE!</v>
      </c>
      <c r="I145" s="17" t="e">
        <f>IF(新様式97_看護職員処遇改善評価料・入院ベースアップ評価料!$M$111=B145,"",IF(H145&lt;=0,"該当",""))</f>
        <v>#VALUE!</v>
      </c>
      <c r="J145" s="17" t="e">
        <f>IF(AND(A145&lt;=#REF!,#REF!&lt;'リスト（看護処遇）'!B145),"該当","")</f>
        <v>#REF!</v>
      </c>
      <c r="K145" s="17" t="s">
        <v>1033</v>
      </c>
    </row>
    <row r="146" spans="1:11">
      <c r="A146" s="17">
        <v>142.5</v>
      </c>
      <c r="B146" s="17">
        <v>143.5</v>
      </c>
      <c r="C146" s="17" t="s">
        <v>1034</v>
      </c>
      <c r="D146" s="17">
        <v>143</v>
      </c>
      <c r="F146" s="161" t="e">
        <f>新様式97_看護職員処遇改善評価料・入院ベースアップ評価料!$M$111-A146</f>
        <v>#VALUE!</v>
      </c>
      <c r="G146" s="161" t="e">
        <f>新様式97_看護職員処遇改善評価料・入院ベースアップ評価料!$M$111-B146</f>
        <v>#VALUE!</v>
      </c>
      <c r="H146" s="17" t="e">
        <f t="shared" si="2"/>
        <v>#VALUE!</v>
      </c>
      <c r="I146" s="17" t="e">
        <f>IF(新様式97_看護職員処遇改善評価料・入院ベースアップ評価料!$M$111=B146,"",IF(H146&lt;=0,"該当",""))</f>
        <v>#VALUE!</v>
      </c>
      <c r="J146" s="17" t="e">
        <f>IF(AND(A146&lt;=#REF!,#REF!&lt;'リスト（看護処遇）'!B146),"該当","")</f>
        <v>#REF!</v>
      </c>
      <c r="K146" s="17" t="s">
        <v>1034</v>
      </c>
    </row>
    <row r="147" spans="1:11">
      <c r="A147" s="17">
        <v>143.5</v>
      </c>
      <c r="B147" s="17">
        <v>144.5</v>
      </c>
      <c r="C147" s="17" t="s">
        <v>1035</v>
      </c>
      <c r="D147" s="17">
        <v>144</v>
      </c>
      <c r="F147" s="161" t="e">
        <f>新様式97_看護職員処遇改善評価料・入院ベースアップ評価料!$M$111-A147</f>
        <v>#VALUE!</v>
      </c>
      <c r="G147" s="161" t="e">
        <f>新様式97_看護職員処遇改善評価料・入院ベースアップ評価料!$M$111-B147</f>
        <v>#VALUE!</v>
      </c>
      <c r="H147" s="17" t="e">
        <f t="shared" si="2"/>
        <v>#VALUE!</v>
      </c>
      <c r="I147" s="17" t="e">
        <f>IF(新様式97_看護職員処遇改善評価料・入院ベースアップ評価料!$M$111=B147,"",IF(H147&lt;=0,"該当",""))</f>
        <v>#VALUE!</v>
      </c>
      <c r="J147" s="17" t="e">
        <f>IF(AND(A147&lt;=#REF!,#REF!&lt;'リスト（看護処遇）'!B147),"該当","")</f>
        <v>#REF!</v>
      </c>
      <c r="K147" s="17" t="s">
        <v>1035</v>
      </c>
    </row>
    <row r="148" spans="1:11">
      <c r="A148" s="17">
        <v>144.5</v>
      </c>
      <c r="B148" s="17">
        <v>147.5</v>
      </c>
      <c r="C148" s="17" t="s">
        <v>1036</v>
      </c>
      <c r="D148" s="17">
        <v>145</v>
      </c>
      <c r="F148" s="161" t="e">
        <f>新様式97_看護職員処遇改善評価料・入院ベースアップ評価料!$M$111-A148</f>
        <v>#VALUE!</v>
      </c>
      <c r="G148" s="161" t="e">
        <f>新様式97_看護職員処遇改善評価料・入院ベースアップ評価料!$M$111-B148</f>
        <v>#VALUE!</v>
      </c>
      <c r="H148" s="17" t="e">
        <f t="shared" si="2"/>
        <v>#VALUE!</v>
      </c>
      <c r="I148" s="17" t="e">
        <f>IF(新様式97_看護職員処遇改善評価料・入院ベースアップ評価料!$M$111=B148,"",IF(H148&lt;=0,"該当",""))</f>
        <v>#VALUE!</v>
      </c>
      <c r="J148" s="17" t="e">
        <f>IF(AND(A148&lt;=#REF!,#REF!&lt;'リスト（看護処遇）'!B148),"該当","")</f>
        <v>#REF!</v>
      </c>
      <c r="K148" s="17" t="s">
        <v>1036</v>
      </c>
    </row>
    <row r="149" spans="1:11">
      <c r="A149" s="17">
        <v>147.5</v>
      </c>
      <c r="B149" s="17">
        <v>155.5</v>
      </c>
      <c r="C149" s="17" t="s">
        <v>1037</v>
      </c>
      <c r="D149" s="17">
        <v>146</v>
      </c>
      <c r="F149" s="161" t="e">
        <f>新様式97_看護職員処遇改善評価料・入院ベースアップ評価料!$M$111-A149</f>
        <v>#VALUE!</v>
      </c>
      <c r="G149" s="161" t="e">
        <f>新様式97_看護職員処遇改善評価料・入院ベースアップ評価料!$M$111-B149</f>
        <v>#VALUE!</v>
      </c>
      <c r="H149" s="17" t="e">
        <f t="shared" si="2"/>
        <v>#VALUE!</v>
      </c>
      <c r="I149" s="17" t="e">
        <f>IF(新様式97_看護職員処遇改善評価料・入院ベースアップ評価料!$M$111=B149,"",IF(H149&lt;=0,"該当",""))</f>
        <v>#VALUE!</v>
      </c>
      <c r="J149" s="17" t="e">
        <f>IF(AND(A149&lt;=#REF!,#REF!&lt;'リスト（看護処遇）'!B149),"該当","")</f>
        <v>#REF!</v>
      </c>
      <c r="K149" s="17" t="s">
        <v>1037</v>
      </c>
    </row>
    <row r="150" spans="1:11">
      <c r="A150" s="17">
        <v>155.5</v>
      </c>
      <c r="B150" s="17">
        <v>165.5</v>
      </c>
      <c r="C150" s="17" t="s">
        <v>1038</v>
      </c>
      <c r="D150" s="17">
        <v>147</v>
      </c>
      <c r="F150" s="161" t="e">
        <f>新様式97_看護職員処遇改善評価料・入院ベースアップ評価料!$M$111-A150</f>
        <v>#VALUE!</v>
      </c>
      <c r="G150" s="161" t="e">
        <f>新様式97_看護職員処遇改善評価料・入院ベースアップ評価料!$M$111-B150</f>
        <v>#VALUE!</v>
      </c>
      <c r="H150" s="17" t="e">
        <f t="shared" si="2"/>
        <v>#VALUE!</v>
      </c>
      <c r="I150" s="17" t="e">
        <f>IF(新様式97_看護職員処遇改善評価料・入院ベースアップ評価料!$M$111=B150,"",IF(H150&lt;=0,"該当",""))</f>
        <v>#VALUE!</v>
      </c>
      <c r="J150" s="17" t="e">
        <f>IF(AND(A150&lt;=#REF!,#REF!&lt;'リスト（看護処遇）'!B150),"該当","")</f>
        <v>#REF!</v>
      </c>
      <c r="K150" s="17" t="s">
        <v>1038</v>
      </c>
    </row>
    <row r="151" spans="1:11">
      <c r="A151" s="17">
        <v>165.5</v>
      </c>
      <c r="B151" s="17">
        <v>175.5</v>
      </c>
      <c r="C151" s="17" t="s">
        <v>1039</v>
      </c>
      <c r="D151" s="17">
        <v>148</v>
      </c>
      <c r="F151" s="161" t="e">
        <f>新様式97_看護職員処遇改善評価料・入院ベースアップ評価料!$M$111-A151</f>
        <v>#VALUE!</v>
      </c>
      <c r="G151" s="161" t="e">
        <f>新様式97_看護職員処遇改善評価料・入院ベースアップ評価料!$M$111-B151</f>
        <v>#VALUE!</v>
      </c>
      <c r="H151" s="17" t="e">
        <f t="shared" si="2"/>
        <v>#VALUE!</v>
      </c>
      <c r="I151" s="17" t="e">
        <f>IF(新様式97_看護職員処遇改善評価料・入院ベースアップ評価料!$M$111=B151,"",IF(H151&lt;=0,"該当",""))</f>
        <v>#VALUE!</v>
      </c>
      <c r="J151" s="17" t="e">
        <f>IF(AND(A151&lt;=#REF!,#REF!&lt;'リスト（看護処遇）'!B151),"該当","")</f>
        <v>#REF!</v>
      </c>
      <c r="K151" s="17" t="s">
        <v>1039</v>
      </c>
    </row>
    <row r="152" spans="1:11">
      <c r="A152" s="17">
        <v>175.5</v>
      </c>
      <c r="B152" s="17">
        <v>185.5</v>
      </c>
      <c r="C152" s="17" t="s">
        <v>1040</v>
      </c>
      <c r="D152" s="17">
        <v>149</v>
      </c>
      <c r="F152" s="161" t="e">
        <f>新様式97_看護職員処遇改善評価料・入院ベースアップ評価料!$M$111-A152</f>
        <v>#VALUE!</v>
      </c>
      <c r="G152" s="161" t="e">
        <f>新様式97_看護職員処遇改善評価料・入院ベースアップ評価料!$M$111-B152</f>
        <v>#VALUE!</v>
      </c>
      <c r="H152" s="17" t="e">
        <f t="shared" si="2"/>
        <v>#VALUE!</v>
      </c>
      <c r="I152" s="17" t="e">
        <f>IF(新様式97_看護職員処遇改善評価料・入院ベースアップ評価料!$M$111=B152,"",IF(H152&lt;=0,"該当",""))</f>
        <v>#VALUE!</v>
      </c>
      <c r="J152" s="17" t="e">
        <f>IF(AND(A152&lt;=#REF!,#REF!&lt;'リスト（看護処遇）'!B152),"該当","")</f>
        <v>#REF!</v>
      </c>
      <c r="K152" s="17" t="s">
        <v>1040</v>
      </c>
    </row>
    <row r="153" spans="1:11">
      <c r="A153" s="17">
        <v>185.5</v>
      </c>
      <c r="B153" s="17">
        <v>195.5</v>
      </c>
      <c r="C153" s="17" t="s">
        <v>1041</v>
      </c>
      <c r="D153" s="17">
        <v>150</v>
      </c>
      <c r="F153" s="161" t="e">
        <f>新様式97_看護職員処遇改善評価料・入院ベースアップ評価料!$M$111-A153</f>
        <v>#VALUE!</v>
      </c>
      <c r="G153" s="161" t="e">
        <f>新様式97_看護職員処遇改善評価料・入院ベースアップ評価料!$M$111-B153</f>
        <v>#VALUE!</v>
      </c>
      <c r="H153" s="17" t="e">
        <f t="shared" si="2"/>
        <v>#VALUE!</v>
      </c>
      <c r="I153" s="17" t="e">
        <f>IF(新様式97_看護職員処遇改善評価料・入院ベースアップ評価料!$M$111=B153,"",IF(H153&lt;=0,"該当",""))</f>
        <v>#VALUE!</v>
      </c>
      <c r="J153" s="17" t="e">
        <f>IF(AND(A153&lt;=#REF!,#REF!&lt;'リスト（看護処遇）'!B153),"該当","")</f>
        <v>#REF!</v>
      </c>
      <c r="K153" s="17" t="s">
        <v>1041</v>
      </c>
    </row>
    <row r="154" spans="1:11">
      <c r="A154" s="17">
        <v>195.5</v>
      </c>
      <c r="B154" s="17">
        <v>205.5</v>
      </c>
      <c r="C154" s="17" t="s">
        <v>1042</v>
      </c>
      <c r="D154" s="17">
        <v>151</v>
      </c>
      <c r="F154" s="161" t="e">
        <f>新様式97_看護職員処遇改善評価料・入院ベースアップ評価料!$M$111-A154</f>
        <v>#VALUE!</v>
      </c>
      <c r="G154" s="161" t="e">
        <f>新様式97_看護職員処遇改善評価料・入院ベースアップ評価料!$M$111-B154</f>
        <v>#VALUE!</v>
      </c>
      <c r="H154" s="17" t="e">
        <f t="shared" si="2"/>
        <v>#VALUE!</v>
      </c>
      <c r="I154" s="17" t="e">
        <f>IF(新様式97_看護職員処遇改善評価料・入院ベースアップ評価料!$M$111=B154,"",IF(H154&lt;=0,"該当",""))</f>
        <v>#VALUE!</v>
      </c>
      <c r="J154" s="17" t="e">
        <f>IF(AND(A154&lt;=#REF!,#REF!&lt;'リスト（看護処遇）'!B154),"該当","")</f>
        <v>#REF!</v>
      </c>
      <c r="K154" s="17" t="s">
        <v>1042</v>
      </c>
    </row>
    <row r="155" spans="1:11">
      <c r="A155" s="17">
        <v>205.5</v>
      </c>
      <c r="B155" s="17">
        <v>215.5</v>
      </c>
      <c r="C155" s="17" t="s">
        <v>1043</v>
      </c>
      <c r="D155" s="17">
        <v>152</v>
      </c>
      <c r="F155" s="161" t="e">
        <f>新様式97_看護職員処遇改善評価料・入院ベースアップ評価料!$M$111-A155</f>
        <v>#VALUE!</v>
      </c>
      <c r="G155" s="161" t="e">
        <f>新様式97_看護職員処遇改善評価料・入院ベースアップ評価料!$M$111-B155</f>
        <v>#VALUE!</v>
      </c>
      <c r="H155" s="17" t="e">
        <f t="shared" si="2"/>
        <v>#VALUE!</v>
      </c>
      <c r="I155" s="17" t="e">
        <f>IF(新様式97_看護職員処遇改善評価料・入院ベースアップ評価料!$M$111=B155,"",IF(H155&lt;=0,"該当",""))</f>
        <v>#VALUE!</v>
      </c>
      <c r="J155" s="17" t="e">
        <f>IF(AND(A155&lt;=#REF!,#REF!&lt;'リスト（看護処遇）'!B155),"該当","")</f>
        <v>#REF!</v>
      </c>
      <c r="K155" s="17" t="s">
        <v>1043</v>
      </c>
    </row>
    <row r="156" spans="1:11">
      <c r="A156" s="17">
        <v>215.5</v>
      </c>
      <c r="B156" s="17">
        <v>225.5</v>
      </c>
      <c r="C156" s="17" t="s">
        <v>1044</v>
      </c>
      <c r="D156" s="17">
        <v>153</v>
      </c>
      <c r="F156" s="161" t="e">
        <f>新様式97_看護職員処遇改善評価料・入院ベースアップ評価料!$M$111-A156</f>
        <v>#VALUE!</v>
      </c>
      <c r="G156" s="161" t="e">
        <f>新様式97_看護職員処遇改善評価料・入院ベースアップ評価料!$M$111-B156</f>
        <v>#VALUE!</v>
      </c>
      <c r="H156" s="17" t="e">
        <f t="shared" si="2"/>
        <v>#VALUE!</v>
      </c>
      <c r="I156" s="17" t="e">
        <f>IF(新様式97_看護職員処遇改善評価料・入院ベースアップ評価料!$M$111=B156,"",IF(H156&lt;=0,"該当",""))</f>
        <v>#VALUE!</v>
      </c>
      <c r="J156" s="17" t="e">
        <f>IF(AND(A156&lt;=#REF!,#REF!&lt;'リスト（看護処遇）'!B156),"該当","")</f>
        <v>#REF!</v>
      </c>
      <c r="K156" s="17" t="s">
        <v>1044</v>
      </c>
    </row>
    <row r="157" spans="1:11">
      <c r="A157" s="17">
        <v>225.5</v>
      </c>
      <c r="B157" s="17">
        <v>235.5</v>
      </c>
      <c r="C157" s="17" t="s">
        <v>1045</v>
      </c>
      <c r="D157" s="17">
        <v>154</v>
      </c>
      <c r="F157" s="161" t="e">
        <f>新様式97_看護職員処遇改善評価料・入院ベースアップ評価料!$M$111-A157</f>
        <v>#VALUE!</v>
      </c>
      <c r="G157" s="161" t="e">
        <f>新様式97_看護職員処遇改善評価料・入院ベースアップ評価料!$M$111-B157</f>
        <v>#VALUE!</v>
      </c>
      <c r="H157" s="17" t="e">
        <f t="shared" si="2"/>
        <v>#VALUE!</v>
      </c>
      <c r="I157" s="17" t="e">
        <f>IF(新様式97_看護職員処遇改善評価料・入院ベースアップ評価料!$M$111=B157,"",IF(H157&lt;=0,"該当",""))</f>
        <v>#VALUE!</v>
      </c>
      <c r="J157" s="17" t="e">
        <f>IF(AND(A157&lt;=#REF!,#REF!&lt;'リスト（看護処遇）'!B157),"該当","")</f>
        <v>#REF!</v>
      </c>
      <c r="K157" s="17" t="s">
        <v>1045</v>
      </c>
    </row>
    <row r="158" spans="1:11">
      <c r="A158" s="17">
        <v>235.5</v>
      </c>
      <c r="B158" s="17">
        <v>245.5</v>
      </c>
      <c r="C158" s="17" t="s">
        <v>1046</v>
      </c>
      <c r="D158" s="17">
        <v>155</v>
      </c>
      <c r="F158" s="161" t="e">
        <f>新様式97_看護職員処遇改善評価料・入院ベースアップ評価料!$M$111-A158</f>
        <v>#VALUE!</v>
      </c>
      <c r="G158" s="161" t="e">
        <f>新様式97_看護職員処遇改善評価料・入院ベースアップ評価料!$M$111-B158</f>
        <v>#VALUE!</v>
      </c>
      <c r="H158" s="17" t="e">
        <f t="shared" si="2"/>
        <v>#VALUE!</v>
      </c>
      <c r="I158" s="17" t="e">
        <f>IF(新様式97_看護職員処遇改善評価料・入院ベースアップ評価料!$M$111=B158,"",IF(H158&lt;=0,"該当",""))</f>
        <v>#VALUE!</v>
      </c>
      <c r="J158" s="17" t="e">
        <f>IF(AND(A158&lt;=#REF!,#REF!&lt;'リスト（看護処遇）'!B158),"該当","")</f>
        <v>#REF!</v>
      </c>
      <c r="K158" s="17" t="s">
        <v>1046</v>
      </c>
    </row>
    <row r="159" spans="1:11">
      <c r="A159" s="17">
        <v>245.5</v>
      </c>
      <c r="B159" s="17">
        <v>255.5</v>
      </c>
      <c r="C159" s="17" t="s">
        <v>1047</v>
      </c>
      <c r="D159" s="17">
        <v>156</v>
      </c>
      <c r="F159" s="161" t="e">
        <f>新様式97_看護職員処遇改善評価料・入院ベースアップ評価料!$M$111-A159</f>
        <v>#VALUE!</v>
      </c>
      <c r="G159" s="161" t="e">
        <f>新様式97_看護職員処遇改善評価料・入院ベースアップ評価料!$M$111-B159</f>
        <v>#VALUE!</v>
      </c>
      <c r="H159" s="17" t="e">
        <f t="shared" si="2"/>
        <v>#VALUE!</v>
      </c>
      <c r="I159" s="17" t="e">
        <f>IF(新様式97_看護職員処遇改善評価料・入院ベースアップ評価料!$M$111=B159,"",IF(H159&lt;=0,"該当",""))</f>
        <v>#VALUE!</v>
      </c>
      <c r="J159" s="17" t="e">
        <f>IF(AND(A159&lt;=#REF!,#REF!&lt;'リスト（看護処遇）'!B159),"該当","")</f>
        <v>#REF!</v>
      </c>
      <c r="K159" s="17" t="s">
        <v>1047</v>
      </c>
    </row>
    <row r="160" spans="1:11">
      <c r="A160" s="17">
        <v>255.5</v>
      </c>
      <c r="B160" s="17">
        <v>265.5</v>
      </c>
      <c r="C160" s="17" t="s">
        <v>1048</v>
      </c>
      <c r="D160" s="17">
        <v>157</v>
      </c>
      <c r="F160" s="161" t="e">
        <f>新様式97_看護職員処遇改善評価料・入院ベースアップ評価料!$M$111-A160</f>
        <v>#VALUE!</v>
      </c>
      <c r="G160" s="161" t="e">
        <f>新様式97_看護職員処遇改善評価料・入院ベースアップ評価料!$M$111-B160</f>
        <v>#VALUE!</v>
      </c>
      <c r="H160" s="17" t="e">
        <f t="shared" si="2"/>
        <v>#VALUE!</v>
      </c>
      <c r="I160" s="17" t="e">
        <f>IF(新様式97_看護職員処遇改善評価料・入院ベースアップ評価料!$M$111=B160,"",IF(H160&lt;=0,"該当",""))</f>
        <v>#VALUE!</v>
      </c>
      <c r="J160" s="17" t="e">
        <f>IF(AND(A160&lt;=#REF!,#REF!&lt;'リスト（看護処遇）'!B160),"該当","")</f>
        <v>#REF!</v>
      </c>
      <c r="K160" s="17" t="s">
        <v>1048</v>
      </c>
    </row>
    <row r="161" spans="1:11">
      <c r="A161" s="17">
        <v>265.5</v>
      </c>
      <c r="B161" s="17">
        <v>275.5</v>
      </c>
      <c r="C161" s="17" t="s">
        <v>1049</v>
      </c>
      <c r="D161" s="17">
        <v>158</v>
      </c>
      <c r="F161" s="161" t="e">
        <f>新様式97_看護職員処遇改善評価料・入院ベースアップ評価料!$M$111-A161</f>
        <v>#VALUE!</v>
      </c>
      <c r="G161" s="161" t="e">
        <f>新様式97_看護職員処遇改善評価料・入院ベースアップ評価料!$M$111-B161</f>
        <v>#VALUE!</v>
      </c>
      <c r="H161" s="17" t="e">
        <f t="shared" si="2"/>
        <v>#VALUE!</v>
      </c>
      <c r="I161" s="17" t="e">
        <f>IF(新様式97_看護職員処遇改善評価料・入院ベースアップ評価料!$M$111=B161,"",IF(H161&lt;=0,"該当",""))</f>
        <v>#VALUE!</v>
      </c>
      <c r="J161" s="17" t="e">
        <f>IF(AND(A161&lt;=#REF!,#REF!&lt;'リスト（看護処遇）'!B161),"該当","")</f>
        <v>#REF!</v>
      </c>
      <c r="K161" s="17" t="s">
        <v>1049</v>
      </c>
    </row>
    <row r="162" spans="1:11">
      <c r="A162" s="17">
        <v>275.5</v>
      </c>
      <c r="B162" s="17">
        <v>285.5</v>
      </c>
      <c r="C162" s="17" t="s">
        <v>1050</v>
      </c>
      <c r="D162" s="17">
        <v>159</v>
      </c>
      <c r="F162" s="161" t="e">
        <f>新様式97_看護職員処遇改善評価料・入院ベースアップ評価料!$M$111-A162</f>
        <v>#VALUE!</v>
      </c>
      <c r="G162" s="161" t="e">
        <f>新様式97_看護職員処遇改善評価料・入院ベースアップ評価料!$M$111-B162</f>
        <v>#VALUE!</v>
      </c>
      <c r="H162" s="17" t="e">
        <f t="shared" si="2"/>
        <v>#VALUE!</v>
      </c>
      <c r="I162" s="17" t="e">
        <f>IF(新様式97_看護職員処遇改善評価料・入院ベースアップ評価料!$M$111=B162,"",IF(H162&lt;=0,"該当",""))</f>
        <v>#VALUE!</v>
      </c>
      <c r="J162" s="17" t="e">
        <f>IF(AND(A162&lt;=#REF!,#REF!&lt;'リスト（看護処遇）'!B162),"該当","")</f>
        <v>#REF!</v>
      </c>
      <c r="K162" s="17" t="s">
        <v>1050</v>
      </c>
    </row>
    <row r="163" spans="1:11">
      <c r="A163" s="17">
        <v>285.5</v>
      </c>
      <c r="B163" s="17">
        <v>295.5</v>
      </c>
      <c r="C163" s="17" t="s">
        <v>1051</v>
      </c>
      <c r="D163" s="17">
        <v>160</v>
      </c>
      <c r="F163" s="161" t="e">
        <f>新様式97_看護職員処遇改善評価料・入院ベースアップ評価料!$M$111-A163</f>
        <v>#VALUE!</v>
      </c>
      <c r="G163" s="161" t="e">
        <f>新様式97_看護職員処遇改善評価料・入院ベースアップ評価料!$M$111-B163</f>
        <v>#VALUE!</v>
      </c>
      <c r="H163" s="17" t="e">
        <f t="shared" si="2"/>
        <v>#VALUE!</v>
      </c>
      <c r="I163" s="17" t="e">
        <f>IF(新様式97_看護職員処遇改善評価料・入院ベースアップ評価料!$M$111=B163,"",IF(H163&lt;=0,"該当",""))</f>
        <v>#VALUE!</v>
      </c>
      <c r="J163" s="17" t="e">
        <f>IF(AND(A163&lt;=#REF!,#REF!&lt;'リスト（看護処遇）'!B163),"該当","")</f>
        <v>#REF!</v>
      </c>
      <c r="K163" s="17" t="s">
        <v>1051</v>
      </c>
    </row>
    <row r="164" spans="1:11">
      <c r="A164" s="17">
        <v>295.5</v>
      </c>
      <c r="B164" s="17">
        <v>305.5</v>
      </c>
      <c r="C164" s="17" t="s">
        <v>1052</v>
      </c>
      <c r="D164" s="17">
        <v>161</v>
      </c>
      <c r="F164" s="161" t="e">
        <f>新様式97_看護職員処遇改善評価料・入院ベースアップ評価料!$M$111-A164</f>
        <v>#VALUE!</v>
      </c>
      <c r="G164" s="161" t="e">
        <f>新様式97_看護職員処遇改善評価料・入院ベースアップ評価料!$M$111-B164</f>
        <v>#VALUE!</v>
      </c>
      <c r="H164" s="17" t="e">
        <f t="shared" si="2"/>
        <v>#VALUE!</v>
      </c>
      <c r="I164" s="17" t="e">
        <f>IF(新様式97_看護職員処遇改善評価料・入院ベースアップ評価料!$M$111=B164,"",IF(H164&lt;=0,"該当",""))</f>
        <v>#VALUE!</v>
      </c>
      <c r="J164" s="17" t="e">
        <f>IF(AND(A164&lt;=#REF!,#REF!&lt;'リスト（看護処遇）'!B164),"該当","")</f>
        <v>#REF!</v>
      </c>
      <c r="K164" s="17" t="s">
        <v>1052</v>
      </c>
    </row>
    <row r="165" spans="1:11">
      <c r="A165" s="17">
        <v>305.5</v>
      </c>
      <c r="B165" s="17">
        <v>315.5</v>
      </c>
      <c r="C165" s="17" t="s">
        <v>1053</v>
      </c>
      <c r="D165" s="17">
        <v>162</v>
      </c>
      <c r="F165" s="161" t="e">
        <f>新様式97_看護職員処遇改善評価料・入院ベースアップ評価料!$M$111-A165</f>
        <v>#VALUE!</v>
      </c>
      <c r="G165" s="161" t="e">
        <f>新様式97_看護職員処遇改善評価料・入院ベースアップ評価料!$M$111-B165</f>
        <v>#VALUE!</v>
      </c>
      <c r="H165" s="17" t="e">
        <f t="shared" si="2"/>
        <v>#VALUE!</v>
      </c>
      <c r="I165" s="17" t="e">
        <f>IF(新様式97_看護職員処遇改善評価料・入院ベースアップ評価料!$M$111=B165,"",IF(H165&lt;=0,"該当",""))</f>
        <v>#VALUE!</v>
      </c>
      <c r="J165" s="17" t="e">
        <f>IF(AND(A165&lt;=#REF!,#REF!&lt;'リスト（看護処遇）'!B165),"該当","")</f>
        <v>#REF!</v>
      </c>
      <c r="K165" s="17" t="s">
        <v>1053</v>
      </c>
    </row>
    <row r="166" spans="1:11">
      <c r="A166" s="17">
        <v>315.5</v>
      </c>
      <c r="B166" s="17">
        <v>325.5</v>
      </c>
      <c r="C166" s="17" t="s">
        <v>1054</v>
      </c>
      <c r="D166" s="17">
        <v>163</v>
      </c>
      <c r="F166" s="161" t="e">
        <f>新様式97_看護職員処遇改善評価料・入院ベースアップ評価料!$M$111-A166</f>
        <v>#VALUE!</v>
      </c>
      <c r="G166" s="161" t="e">
        <f>新様式97_看護職員処遇改善評価料・入院ベースアップ評価料!$M$111-B166</f>
        <v>#VALUE!</v>
      </c>
      <c r="H166" s="17" t="e">
        <f t="shared" si="2"/>
        <v>#VALUE!</v>
      </c>
      <c r="I166" s="17" t="e">
        <f>IF(新様式97_看護職員処遇改善評価料・入院ベースアップ評価料!$M$111=B166,"",IF(H166&lt;=0,"該当",""))</f>
        <v>#VALUE!</v>
      </c>
      <c r="J166" s="17" t="e">
        <f>IF(AND(A166&lt;=#REF!,#REF!&lt;'リスト（看護処遇）'!B166),"該当","")</f>
        <v>#REF!</v>
      </c>
      <c r="K166" s="17" t="s">
        <v>1054</v>
      </c>
    </row>
    <row r="167" spans="1:11">
      <c r="A167" s="17">
        <v>325.5</v>
      </c>
      <c r="B167" s="17">
        <v>335.5</v>
      </c>
      <c r="C167" s="17" t="s">
        <v>1055</v>
      </c>
      <c r="D167" s="17">
        <v>164</v>
      </c>
      <c r="F167" s="161" t="e">
        <f>新様式97_看護職員処遇改善評価料・入院ベースアップ評価料!$M$111-A167</f>
        <v>#VALUE!</v>
      </c>
      <c r="G167" s="161" t="e">
        <f>新様式97_看護職員処遇改善評価料・入院ベースアップ評価料!$M$111-B167</f>
        <v>#VALUE!</v>
      </c>
      <c r="H167" s="17" t="e">
        <f t="shared" si="2"/>
        <v>#VALUE!</v>
      </c>
      <c r="I167" s="17" t="e">
        <f>IF(新様式97_看護職員処遇改善評価料・入院ベースアップ評価料!$M$111=B167,"",IF(H167&lt;=0,"該当",""))</f>
        <v>#VALUE!</v>
      </c>
      <c r="J167" s="17" t="e">
        <f>IF(AND(A167&lt;=#REF!,#REF!&lt;'リスト（看護処遇）'!B167),"該当","")</f>
        <v>#REF!</v>
      </c>
      <c r="K167" s="17" t="s">
        <v>1055</v>
      </c>
    </row>
    <row r="168" spans="1:11">
      <c r="A168" s="17">
        <v>335.5</v>
      </c>
      <c r="B168" s="17">
        <v>345.5</v>
      </c>
      <c r="C168" s="17" t="s">
        <v>1056</v>
      </c>
      <c r="D168" s="17">
        <v>165</v>
      </c>
      <c r="F168" s="161" t="e">
        <f>新様式97_看護職員処遇改善評価料・入院ベースアップ評価料!$M$111-A168</f>
        <v>#VALUE!</v>
      </c>
      <c r="G168" s="161" t="e">
        <f>新様式97_看護職員処遇改善評価料・入院ベースアップ評価料!$M$111-B168</f>
        <v>#VALUE!</v>
      </c>
      <c r="H168" s="17" t="e">
        <f t="shared" si="2"/>
        <v>#VALUE!</v>
      </c>
      <c r="I168" s="17" t="e">
        <f>IF(新様式97_看護職員処遇改善評価料・入院ベースアップ評価料!$M$111=B168,"",IF(H168&lt;=0,"該当",""))</f>
        <v>#VALUE!</v>
      </c>
      <c r="J168" s="17" t="e">
        <f>IF(AND(A168&lt;=#REF!,#REF!&lt;'リスト（看護処遇）'!B168),"該当","")</f>
        <v>#REF!</v>
      </c>
      <c r="K168" s="17" t="s">
        <v>1056</v>
      </c>
    </row>
    <row r="169" spans="1:11">
      <c r="A169" s="17">
        <v>345.5</v>
      </c>
      <c r="C169" s="17" t="s">
        <v>1056</v>
      </c>
      <c r="D169" s="17">
        <v>165</v>
      </c>
      <c r="F169" s="161" t="e">
        <f>新様式97_看護職員処遇改善評価料・入院ベースアップ評価料!$M$111-A169</f>
        <v>#VALUE!</v>
      </c>
      <c r="G169" s="161" t="e">
        <f>新様式97_看護職員処遇改善評価料・入院ベースアップ評価料!$M$111-B169</f>
        <v>#VALUE!</v>
      </c>
      <c r="H169" s="17" t="e">
        <f t="shared" ref="H169" si="3">F169*G169</f>
        <v>#VALUE!</v>
      </c>
      <c r="I169" s="47" t="s">
        <v>384</v>
      </c>
      <c r="J169" s="47" t="s">
        <v>384</v>
      </c>
      <c r="K169" s="17" t="s">
        <v>1056</v>
      </c>
    </row>
    <row r="170" spans="1:11">
      <c r="I170" s="48" t="s">
        <v>641</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workbookViewId="0">
      <selection activeCell="C1" sqref="C1:C1048576"/>
    </sheetView>
  </sheetViews>
  <sheetFormatPr defaultRowHeight="18.75"/>
  <sheetData>
    <row r="1" spans="1:5">
      <c r="A1" t="s">
        <v>17</v>
      </c>
      <c r="B1" t="s">
        <v>31</v>
      </c>
      <c r="C1" t="s">
        <v>1143</v>
      </c>
      <c r="D1" t="s">
        <v>1144</v>
      </c>
      <c r="E1" t="s">
        <v>1145</v>
      </c>
    </row>
    <row r="2" spans="1:5">
      <c r="A2" s="62">
        <v>8</v>
      </c>
      <c r="B2" s="62">
        <v>1</v>
      </c>
      <c r="C2" s="62">
        <v>1</v>
      </c>
      <c r="D2" s="256" t="s">
        <v>1095</v>
      </c>
      <c r="E2" s="256" t="s">
        <v>1096</v>
      </c>
    </row>
    <row r="3" spans="1:5">
      <c r="A3" s="62">
        <v>9</v>
      </c>
      <c r="B3" s="62">
        <v>2</v>
      </c>
      <c r="C3" s="62">
        <v>2</v>
      </c>
      <c r="D3" s="256" t="s">
        <v>1097</v>
      </c>
      <c r="E3" s="256" t="s">
        <v>1146</v>
      </c>
    </row>
    <row r="4" spans="1:5">
      <c r="A4" s="62">
        <v>10</v>
      </c>
      <c r="B4" s="62">
        <v>3</v>
      </c>
      <c r="C4" s="62">
        <v>3</v>
      </c>
      <c r="D4" s="256" t="s">
        <v>1098</v>
      </c>
      <c r="E4" s="256" t="s">
        <v>1147</v>
      </c>
    </row>
    <row r="5" spans="1:5">
      <c r="A5" s="62">
        <v>11</v>
      </c>
      <c r="B5" s="62">
        <v>4</v>
      </c>
      <c r="C5" s="62">
        <v>4</v>
      </c>
      <c r="D5" s="256" t="s">
        <v>1099</v>
      </c>
      <c r="E5" s="256" t="s">
        <v>1148</v>
      </c>
    </row>
    <row r="6" spans="1:5">
      <c r="A6" s="62"/>
      <c r="B6" s="62">
        <v>5</v>
      </c>
      <c r="C6" s="62">
        <v>5</v>
      </c>
      <c r="D6" s="256" t="s">
        <v>1100</v>
      </c>
      <c r="E6" s="256" t="s">
        <v>1149</v>
      </c>
    </row>
    <row r="7" spans="1:5">
      <c r="A7" s="62"/>
      <c r="B7" s="62">
        <v>6</v>
      </c>
      <c r="C7" s="62">
        <v>6</v>
      </c>
      <c r="D7" s="256" t="s">
        <v>1101</v>
      </c>
      <c r="E7" s="256" t="s">
        <v>1150</v>
      </c>
    </row>
    <row r="8" spans="1:5">
      <c r="A8" s="62"/>
      <c r="B8" s="62">
        <v>7</v>
      </c>
      <c r="C8" s="62">
        <v>7</v>
      </c>
      <c r="D8" s="256" t="s">
        <v>1102</v>
      </c>
      <c r="E8" s="256" t="s">
        <v>1151</v>
      </c>
    </row>
    <row r="9" spans="1:5">
      <c r="A9" s="62"/>
      <c r="B9" s="62">
        <v>8</v>
      </c>
      <c r="C9" s="62">
        <v>8</v>
      </c>
      <c r="D9" s="256" t="s">
        <v>1103</v>
      </c>
      <c r="E9" s="256" t="s">
        <v>1152</v>
      </c>
    </row>
    <row r="10" spans="1:5">
      <c r="A10" s="62"/>
      <c r="B10" s="62">
        <v>9</v>
      </c>
      <c r="C10" s="62">
        <v>9</v>
      </c>
      <c r="D10" s="256" t="s">
        <v>1104</v>
      </c>
      <c r="E10" s="256" t="s">
        <v>1153</v>
      </c>
    </row>
    <row r="11" spans="1:5">
      <c r="A11" s="62"/>
      <c r="B11" s="62">
        <v>10</v>
      </c>
      <c r="C11" s="62">
        <v>10</v>
      </c>
      <c r="D11" s="256" t="s">
        <v>1105</v>
      </c>
      <c r="E11" s="256" t="s">
        <v>1154</v>
      </c>
    </row>
    <row r="12" spans="1:5">
      <c r="A12" s="62"/>
      <c r="B12" s="62">
        <v>11</v>
      </c>
      <c r="C12" s="62">
        <v>11</v>
      </c>
      <c r="D12" s="256" t="s">
        <v>1106</v>
      </c>
      <c r="E12" s="256" t="s">
        <v>1155</v>
      </c>
    </row>
    <row r="13" spans="1:5">
      <c r="A13" s="62"/>
      <c r="B13" s="62">
        <v>12</v>
      </c>
      <c r="C13" s="62">
        <v>12</v>
      </c>
      <c r="D13" s="256" t="s">
        <v>1107</v>
      </c>
      <c r="E13" s="256" t="s">
        <v>1156</v>
      </c>
    </row>
    <row r="14" spans="1:5">
      <c r="A14" s="62"/>
      <c r="B14" s="62"/>
      <c r="C14" s="62">
        <v>13</v>
      </c>
      <c r="D14" s="256" t="s">
        <v>1108</v>
      </c>
      <c r="E14" s="256" t="s">
        <v>1157</v>
      </c>
    </row>
    <row r="15" spans="1:5">
      <c r="A15" s="62"/>
      <c r="B15" s="62"/>
      <c r="C15" s="62">
        <v>14</v>
      </c>
      <c r="D15" s="256" t="s">
        <v>1109</v>
      </c>
      <c r="E15" s="256" t="s">
        <v>1158</v>
      </c>
    </row>
    <row r="16" spans="1:5">
      <c r="A16" s="62"/>
      <c r="B16" s="62"/>
      <c r="C16" s="62">
        <v>15</v>
      </c>
      <c r="D16" s="256" t="s">
        <v>1110</v>
      </c>
      <c r="E16" s="256" t="s">
        <v>1159</v>
      </c>
    </row>
    <row r="17" spans="1:5">
      <c r="A17" s="62"/>
      <c r="B17" s="62"/>
      <c r="C17" s="62">
        <v>16</v>
      </c>
      <c r="D17" s="256" t="s">
        <v>1111</v>
      </c>
      <c r="E17" s="256" t="s">
        <v>1160</v>
      </c>
    </row>
    <row r="18" spans="1:5">
      <c r="A18" s="62"/>
      <c r="B18" s="62"/>
      <c r="C18" s="62">
        <v>17</v>
      </c>
      <c r="D18" s="256" t="s">
        <v>1112</v>
      </c>
      <c r="E18" s="256" t="s">
        <v>1161</v>
      </c>
    </row>
    <row r="19" spans="1:5">
      <c r="A19" s="62"/>
      <c r="B19" s="62"/>
      <c r="C19" s="62">
        <v>18</v>
      </c>
      <c r="D19" s="256" t="s">
        <v>1113</v>
      </c>
      <c r="E19" s="256" t="s">
        <v>1162</v>
      </c>
    </row>
    <row r="20" spans="1:5">
      <c r="A20" s="62"/>
      <c r="B20" s="62"/>
      <c r="C20" s="62">
        <v>19</v>
      </c>
      <c r="D20" s="256" t="s">
        <v>1114</v>
      </c>
      <c r="E20" s="256" t="s">
        <v>1163</v>
      </c>
    </row>
    <row r="21" spans="1:5">
      <c r="A21" s="62"/>
      <c r="B21" s="62"/>
      <c r="C21" s="62">
        <v>20</v>
      </c>
      <c r="D21" s="256" t="s">
        <v>1115</v>
      </c>
      <c r="E21" s="256" t="s">
        <v>1164</v>
      </c>
    </row>
    <row r="22" spans="1:5">
      <c r="A22" s="62"/>
      <c r="B22" s="62"/>
      <c r="C22" s="62">
        <v>21</v>
      </c>
      <c r="D22" s="256" t="s">
        <v>1116</v>
      </c>
      <c r="E22" s="256" t="s">
        <v>1165</v>
      </c>
    </row>
    <row r="23" spans="1:5">
      <c r="A23" s="62"/>
      <c r="B23" s="62"/>
      <c r="C23" s="62">
        <v>22</v>
      </c>
      <c r="D23" s="256" t="s">
        <v>1117</v>
      </c>
      <c r="E23" s="256" t="s">
        <v>1166</v>
      </c>
    </row>
    <row r="24" spans="1:5">
      <c r="A24" s="62"/>
      <c r="B24" s="62"/>
      <c r="C24" s="62">
        <v>23</v>
      </c>
      <c r="D24" s="256" t="s">
        <v>1118</v>
      </c>
      <c r="E24" s="256" t="s">
        <v>1167</v>
      </c>
    </row>
    <row r="25" spans="1:5">
      <c r="A25" s="62"/>
      <c r="B25" s="62"/>
      <c r="C25" s="62">
        <v>24</v>
      </c>
      <c r="D25" s="256" t="s">
        <v>1119</v>
      </c>
      <c r="E25" s="256" t="s">
        <v>1168</v>
      </c>
    </row>
    <row r="26" spans="1:5">
      <c r="A26" s="62"/>
      <c r="B26" s="62"/>
      <c r="C26" s="62">
        <v>25</v>
      </c>
      <c r="D26" s="256" t="s">
        <v>1120</v>
      </c>
      <c r="E26" s="256" t="s">
        <v>1169</v>
      </c>
    </row>
    <row r="27" spans="1:5">
      <c r="A27" s="62"/>
      <c r="B27" s="62"/>
      <c r="C27" s="62">
        <v>26</v>
      </c>
      <c r="D27" s="256" t="s">
        <v>1121</v>
      </c>
      <c r="E27" s="256" t="s">
        <v>1170</v>
      </c>
    </row>
    <row r="28" spans="1:5">
      <c r="A28" s="62"/>
      <c r="B28" s="62"/>
      <c r="C28" s="62">
        <v>27</v>
      </c>
      <c r="D28" s="256" t="s">
        <v>1122</v>
      </c>
      <c r="E28" s="256" t="s">
        <v>1171</v>
      </c>
    </row>
    <row r="29" spans="1:5">
      <c r="A29" s="62"/>
      <c r="B29" s="62"/>
      <c r="C29" s="62">
        <v>28</v>
      </c>
      <c r="D29" s="256" t="s">
        <v>1123</v>
      </c>
      <c r="E29" s="256" t="s">
        <v>1172</v>
      </c>
    </row>
    <row r="30" spans="1:5">
      <c r="A30" s="62"/>
      <c r="B30" s="62"/>
      <c r="C30" s="62">
        <v>29</v>
      </c>
      <c r="D30" s="256" t="s">
        <v>1124</v>
      </c>
      <c r="E30" s="256" t="s">
        <v>1173</v>
      </c>
    </row>
    <row r="31" spans="1:5">
      <c r="A31" s="62"/>
      <c r="B31" s="62"/>
      <c r="C31" s="62">
        <v>30</v>
      </c>
      <c r="D31" s="256" t="s">
        <v>1125</v>
      </c>
      <c r="E31" s="256" t="s">
        <v>1174</v>
      </c>
    </row>
    <row r="32" spans="1:5">
      <c r="A32" s="62"/>
      <c r="B32" s="62"/>
      <c r="C32" s="62">
        <v>31</v>
      </c>
      <c r="D32" s="256" t="s">
        <v>1126</v>
      </c>
      <c r="E32" s="256" t="s">
        <v>1175</v>
      </c>
    </row>
    <row r="33" spans="1:5">
      <c r="A33" s="62"/>
      <c r="B33" s="62"/>
      <c r="C33" s="62"/>
      <c r="D33" s="256" t="s">
        <v>1127</v>
      </c>
      <c r="E33" s="256" t="s">
        <v>1176</v>
      </c>
    </row>
    <row r="34" spans="1:5">
      <c r="A34" s="62"/>
      <c r="B34" s="62"/>
      <c r="C34" s="62"/>
      <c r="D34" s="256" t="s">
        <v>1128</v>
      </c>
      <c r="E34" s="256" t="s">
        <v>1177</v>
      </c>
    </row>
    <row r="35" spans="1:5">
      <c r="A35" s="62"/>
      <c r="B35" s="62"/>
      <c r="C35" s="62"/>
      <c r="D35" s="256" t="s">
        <v>1129</v>
      </c>
      <c r="E35" s="256" t="s">
        <v>1178</v>
      </c>
    </row>
    <row r="36" spans="1:5">
      <c r="A36" s="62"/>
      <c r="B36" s="62"/>
      <c r="C36" s="62"/>
      <c r="D36" s="256" t="s">
        <v>1130</v>
      </c>
      <c r="E36" s="256" t="s">
        <v>1179</v>
      </c>
    </row>
    <row r="37" spans="1:5">
      <c r="A37" s="62"/>
      <c r="B37" s="62"/>
      <c r="C37" s="62"/>
      <c r="D37" s="256" t="s">
        <v>1131</v>
      </c>
      <c r="E37" s="256" t="s">
        <v>1180</v>
      </c>
    </row>
    <row r="38" spans="1:5">
      <c r="A38" s="62"/>
      <c r="B38" s="62"/>
      <c r="C38" s="62"/>
      <c r="D38" s="256" t="s">
        <v>1132</v>
      </c>
      <c r="E38" s="256" t="s">
        <v>1181</v>
      </c>
    </row>
    <row r="39" spans="1:5">
      <c r="A39" s="62"/>
      <c r="B39" s="62"/>
      <c r="C39" s="62"/>
      <c r="D39" s="256" t="s">
        <v>1133</v>
      </c>
      <c r="E39" s="256" t="s">
        <v>1182</v>
      </c>
    </row>
    <row r="40" spans="1:5">
      <c r="A40" s="62"/>
      <c r="B40" s="62"/>
      <c r="C40" s="62"/>
      <c r="D40" s="256" t="s">
        <v>1134</v>
      </c>
      <c r="E40" s="256" t="s">
        <v>1183</v>
      </c>
    </row>
    <row r="41" spans="1:5">
      <c r="A41" s="62"/>
      <c r="B41" s="62"/>
      <c r="C41" s="62"/>
      <c r="D41" s="256" t="s">
        <v>1135</v>
      </c>
      <c r="E41" s="256" t="s">
        <v>1184</v>
      </c>
    </row>
    <row r="42" spans="1:5">
      <c r="A42" s="62"/>
      <c r="B42" s="62"/>
      <c r="C42" s="62"/>
      <c r="D42" s="256" t="s">
        <v>1136</v>
      </c>
      <c r="E42" s="256" t="s">
        <v>1185</v>
      </c>
    </row>
    <row r="43" spans="1:5">
      <c r="A43" s="62"/>
      <c r="B43" s="62"/>
      <c r="C43" s="62"/>
      <c r="D43" s="256" t="s">
        <v>1137</v>
      </c>
      <c r="E43" s="256" t="s">
        <v>1186</v>
      </c>
    </row>
    <row r="44" spans="1:5">
      <c r="A44" s="62"/>
      <c r="B44" s="62"/>
      <c r="C44" s="62"/>
      <c r="D44" s="256" t="s">
        <v>1138</v>
      </c>
      <c r="E44" s="256" t="s">
        <v>1187</v>
      </c>
    </row>
    <row r="45" spans="1:5">
      <c r="A45" s="62"/>
      <c r="B45" s="62"/>
      <c r="C45" s="62"/>
      <c r="D45" s="256" t="s">
        <v>1139</v>
      </c>
      <c r="E45" s="256" t="s">
        <v>1188</v>
      </c>
    </row>
    <row r="46" spans="1:5">
      <c r="A46" s="62"/>
      <c r="B46" s="62"/>
      <c r="C46" s="62"/>
      <c r="D46" s="256" t="s">
        <v>1140</v>
      </c>
      <c r="E46" s="256" t="s">
        <v>1189</v>
      </c>
    </row>
    <row r="47" spans="1:5">
      <c r="A47" s="62"/>
      <c r="B47" s="62"/>
      <c r="C47" s="62"/>
      <c r="D47" s="256" t="s">
        <v>1141</v>
      </c>
      <c r="E47" s="256" t="s">
        <v>1190</v>
      </c>
    </row>
    <row r="48" spans="1:5">
      <c r="A48" s="62"/>
      <c r="B48" s="62"/>
      <c r="C48" s="62"/>
      <c r="D48" s="256" t="s">
        <v>1142</v>
      </c>
      <c r="E48" s="256" t="s">
        <v>1191</v>
      </c>
    </row>
    <row r="49" spans="1:3">
      <c r="A49" s="62"/>
      <c r="B49" s="62"/>
      <c r="C49" s="62"/>
    </row>
    <row r="50" spans="1:3">
      <c r="A50" s="62"/>
      <c r="B50" s="62"/>
      <c r="C50" s="62"/>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BM82"/>
  <sheetViews>
    <sheetView showGridLines="0" view="pageBreakPreview" zoomScale="85" zoomScaleNormal="100" zoomScaleSheetLayoutView="85" workbookViewId="0">
      <selection activeCell="H17" sqref="H17:T17"/>
    </sheetView>
  </sheetViews>
  <sheetFormatPr defaultRowHeight="17.25" outlineLevelRow="1" outlineLevelCol="1"/>
  <cols>
    <col min="1" max="5" width="3.625" style="27" customWidth="1"/>
    <col min="6" max="6" width="3.625" style="42" customWidth="1"/>
    <col min="7" max="32" width="3.625" style="27" customWidth="1"/>
    <col min="33" max="37" width="3.625" style="27" hidden="1" customWidth="1" outlineLevel="1"/>
    <col min="38" max="38" width="8.625" style="43" hidden="1" customWidth="1" outlineLevel="1"/>
    <col min="39" max="42" width="3.625" style="27" hidden="1" customWidth="1" outlineLevel="1"/>
    <col min="43" max="43" width="3.625" style="27" customWidth="1" collapsed="1"/>
    <col min="44" max="50" width="3.625" style="27" customWidth="1"/>
    <col min="51" max="16384" width="9" style="27"/>
  </cols>
  <sheetData>
    <row r="1" spans="1:55" ht="30" customHeight="1">
      <c r="A1" s="27" t="s">
        <v>27</v>
      </c>
    </row>
    <row r="2" spans="1:55" ht="9.9499999999999993" customHeight="1"/>
    <row r="3" spans="1:55" ht="50.1" customHeight="1">
      <c r="A3" s="477" t="s">
        <v>28</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row>
    <row r="4" spans="1:55" ht="15" customHeight="1">
      <c r="A4" s="43"/>
      <c r="B4" s="43"/>
      <c r="C4" s="43"/>
      <c r="D4" s="43"/>
      <c r="E4" s="43"/>
      <c r="G4" s="43"/>
      <c r="H4" s="43"/>
      <c r="I4" s="43"/>
    </row>
    <row r="5" spans="1:55" ht="30" customHeight="1">
      <c r="A5" s="208" t="s">
        <v>29</v>
      </c>
      <c r="B5" s="262"/>
      <c r="C5" s="266"/>
      <c r="D5" s="266"/>
      <c r="E5" s="266"/>
      <c r="F5" s="197"/>
      <c r="G5" s="26"/>
      <c r="H5" s="266"/>
      <c r="I5" s="266"/>
      <c r="J5" s="266"/>
      <c r="K5" s="266"/>
      <c r="L5" s="266"/>
      <c r="M5" s="210"/>
      <c r="N5" s="210"/>
      <c r="O5" s="210"/>
      <c r="P5" s="210"/>
      <c r="Q5" s="210"/>
      <c r="R5" s="210"/>
      <c r="S5" s="210"/>
      <c r="T5" s="210"/>
      <c r="U5" s="210"/>
      <c r="V5" s="210"/>
      <c r="W5" s="210"/>
      <c r="X5" s="210"/>
      <c r="Y5" s="266"/>
      <c r="Z5" s="266"/>
      <c r="AA5" s="266"/>
      <c r="AB5" s="266"/>
      <c r="AC5" s="266"/>
      <c r="AD5" s="266"/>
      <c r="AE5" s="287"/>
      <c r="AF5" s="266"/>
      <c r="AG5" s="266"/>
      <c r="AH5" s="31"/>
      <c r="AI5" s="31"/>
      <c r="AJ5" s="31"/>
      <c r="AK5" s="31"/>
      <c r="AL5" s="27"/>
      <c r="AM5" s="211"/>
      <c r="AN5" s="143"/>
      <c r="AO5" s="211"/>
      <c r="AS5" s="212"/>
      <c r="AT5" s="22"/>
      <c r="AU5" s="22"/>
      <c r="AV5" s="22"/>
      <c r="AW5" s="22"/>
      <c r="AX5" s="22"/>
      <c r="AY5" s="22"/>
      <c r="AZ5" s="22"/>
      <c r="BA5" s="22"/>
      <c r="BB5" s="22"/>
      <c r="BC5" s="22"/>
    </row>
    <row r="6" spans="1:55" ht="30" customHeight="1">
      <c r="A6" s="208"/>
      <c r="B6" s="483" t="str">
        <f>IF(OR(AL8=FALSE,AL12=FALSE),"※項目が未チェックです","")</f>
        <v>※項目が未チェックです</v>
      </c>
      <c r="C6" s="483"/>
      <c r="D6" s="483"/>
      <c r="E6" s="483"/>
      <c r="F6" s="483"/>
      <c r="G6" s="483"/>
      <c r="H6" s="483"/>
      <c r="I6" s="146"/>
      <c r="J6" s="146"/>
      <c r="K6" s="146"/>
      <c r="L6" s="146"/>
      <c r="M6" s="210"/>
      <c r="N6" s="210"/>
      <c r="O6" s="210"/>
      <c r="P6" s="210"/>
      <c r="Q6" s="210"/>
      <c r="R6" s="210"/>
      <c r="S6" s="210"/>
      <c r="T6" s="210"/>
      <c r="U6" s="210"/>
      <c r="V6" s="210"/>
      <c r="W6" s="210"/>
      <c r="X6" s="210"/>
      <c r="Y6" s="146"/>
      <c r="Z6" s="146"/>
      <c r="AA6" s="146"/>
      <c r="AB6" s="146"/>
      <c r="AC6" s="146"/>
      <c r="AD6" s="146"/>
      <c r="AE6" s="287"/>
      <c r="AF6" s="146"/>
      <c r="AG6" s="146"/>
      <c r="AH6" s="31"/>
      <c r="AI6" s="31"/>
      <c r="AJ6" s="31"/>
      <c r="AK6" s="31"/>
      <c r="AL6" s="27"/>
      <c r="AM6" s="211"/>
      <c r="AN6" s="143"/>
      <c r="AO6" s="211"/>
      <c r="AS6" s="212"/>
      <c r="AT6" s="22"/>
      <c r="AU6" s="22"/>
      <c r="AV6" s="22"/>
      <c r="AW6" s="22"/>
      <c r="AX6" s="22"/>
      <c r="AY6" s="22"/>
      <c r="AZ6" s="22"/>
      <c r="BA6" s="22"/>
      <c r="BB6" s="22"/>
      <c r="BC6" s="22"/>
    </row>
    <row r="7" spans="1:55" ht="30" customHeight="1" thickBot="1">
      <c r="A7" s="272"/>
      <c r="D7" s="270"/>
      <c r="E7" s="270"/>
      <c r="F7" s="270"/>
      <c r="G7" s="270"/>
      <c r="H7" s="270"/>
      <c r="I7" s="266"/>
      <c r="J7" s="266"/>
      <c r="K7" s="266"/>
      <c r="L7" s="266"/>
      <c r="M7" s="210"/>
      <c r="N7" s="210"/>
      <c r="O7" s="273" t="s">
        <v>1194</v>
      </c>
      <c r="Q7" s="210"/>
      <c r="R7" s="210"/>
      <c r="S7" s="210"/>
      <c r="T7" s="210"/>
      <c r="U7" s="210"/>
      <c r="V7" s="210"/>
      <c r="W7" s="210"/>
      <c r="X7" s="210"/>
      <c r="Y7" s="266"/>
      <c r="Z7" s="266"/>
      <c r="AA7" s="266"/>
      <c r="AB7" s="266"/>
      <c r="AC7" s="266"/>
      <c r="AD7" s="266"/>
      <c r="AE7" s="287"/>
      <c r="AF7" s="266"/>
      <c r="AG7" s="266"/>
      <c r="AH7" s="31"/>
      <c r="AI7" s="31"/>
      <c r="AJ7" s="31"/>
      <c r="AK7" s="31"/>
      <c r="AL7" s="27"/>
      <c r="AM7" s="211"/>
      <c r="AN7" s="143"/>
      <c r="AO7" s="211"/>
      <c r="AS7" s="212"/>
      <c r="AT7" s="22"/>
      <c r="AU7" s="22"/>
      <c r="AV7" s="22"/>
      <c r="AW7" s="22"/>
      <c r="AX7" s="22"/>
      <c r="AY7" s="22"/>
      <c r="AZ7" s="22"/>
      <c r="BA7" s="22"/>
      <c r="BB7" s="22"/>
      <c r="BC7" s="22"/>
    </row>
    <row r="8" spans="1:55" ht="30" customHeight="1" thickBot="1">
      <c r="A8" s="23"/>
      <c r="B8" s="213"/>
      <c r="C8" s="22"/>
      <c r="D8" s="321" t="s">
        <v>1271</v>
      </c>
      <c r="E8" s="43"/>
      <c r="F8" s="43"/>
      <c r="G8" s="43"/>
      <c r="H8" s="43"/>
      <c r="I8" s="43"/>
      <c r="J8" s="43"/>
      <c r="K8" s="43"/>
      <c r="L8" s="43"/>
      <c r="M8" s="43"/>
      <c r="N8" s="43"/>
      <c r="O8" s="43"/>
      <c r="P8" s="43"/>
      <c r="Q8" s="43"/>
      <c r="R8" s="43"/>
      <c r="S8" s="43"/>
      <c r="AL8" s="215" t="b">
        <v>0</v>
      </c>
      <c r="AM8" s="211"/>
      <c r="AN8" s="143"/>
      <c r="AO8" s="211"/>
      <c r="AS8" s="214" t="str">
        <f>IF(AL8&lt;&gt;TRUE,"チェックをしてください","")</f>
        <v>チェックをしてください</v>
      </c>
      <c r="AT8" s="22"/>
      <c r="AU8" s="22"/>
      <c r="AV8" s="22"/>
      <c r="AW8" s="22"/>
      <c r="AX8" s="22"/>
      <c r="AY8" s="22"/>
      <c r="AZ8" s="22"/>
      <c r="BA8" s="22"/>
      <c r="BB8" s="22"/>
      <c r="BC8" s="22"/>
    </row>
    <row r="9" spans="1:55" s="22" customFormat="1" ht="30" customHeight="1">
      <c r="A9" s="23"/>
      <c r="D9" s="42" t="s">
        <v>1272</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H9" s="27"/>
      <c r="AJ9" s="27"/>
      <c r="AK9" s="27"/>
      <c r="AM9" s="211"/>
      <c r="AN9" s="143"/>
      <c r="AO9" s="211"/>
      <c r="AP9" s="27"/>
      <c r="AQ9" s="27"/>
      <c r="AR9" s="27"/>
      <c r="AS9" s="212"/>
    </row>
    <row r="10" spans="1:55" s="22" customFormat="1" ht="30" customHeight="1">
      <c r="A10" s="23"/>
      <c r="D10" s="42" t="s">
        <v>1273</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7"/>
      <c r="AI10" s="216"/>
      <c r="AJ10" s="27"/>
      <c r="AK10" s="27"/>
      <c r="AL10" s="27"/>
      <c r="AM10" s="211"/>
      <c r="AN10" s="143"/>
      <c r="AO10" s="211"/>
      <c r="AP10" s="27"/>
      <c r="AQ10" s="27"/>
      <c r="AR10" s="27"/>
      <c r="AS10" s="212"/>
    </row>
    <row r="11" spans="1:55"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7"/>
      <c r="AI11" s="216"/>
      <c r="AJ11" s="27"/>
      <c r="AK11" s="27"/>
      <c r="AL11" s="27"/>
      <c r="AM11" s="211"/>
      <c r="AN11" s="143"/>
      <c r="AO11" s="211"/>
      <c r="AP11" s="27"/>
      <c r="AQ11" s="27"/>
      <c r="AR11" s="27"/>
      <c r="AS11" s="212"/>
    </row>
    <row r="12" spans="1:55" ht="30" customHeight="1" thickBot="1">
      <c r="A12" s="23"/>
      <c r="B12" s="213"/>
      <c r="C12" s="22"/>
      <c r="D12" s="22" t="s">
        <v>1274</v>
      </c>
      <c r="E12" s="43"/>
      <c r="F12" s="43"/>
      <c r="G12" s="43"/>
      <c r="H12" s="43"/>
      <c r="I12" s="43"/>
      <c r="J12" s="43"/>
      <c r="K12" s="43"/>
      <c r="L12" s="43"/>
      <c r="M12" s="43"/>
      <c r="N12" s="43"/>
      <c r="O12" s="43"/>
      <c r="P12" s="43"/>
      <c r="Q12" s="43"/>
      <c r="R12" s="43"/>
      <c r="S12" s="43"/>
      <c r="AL12" s="215" t="b">
        <v>0</v>
      </c>
      <c r="AM12" s="211"/>
      <c r="AN12" s="143"/>
      <c r="AO12" s="211"/>
      <c r="AS12" s="214" t="str">
        <f>IF(AL12&lt;&gt;TRUE,"チェックをしてください","")</f>
        <v>チェックをしてください</v>
      </c>
      <c r="AT12" s="22"/>
      <c r="AU12" s="22"/>
      <c r="AV12" s="22"/>
      <c r="AW12" s="22"/>
      <c r="AX12" s="22"/>
      <c r="AY12" s="22"/>
      <c r="AZ12" s="22"/>
      <c r="BA12" s="22"/>
      <c r="BB12" s="22"/>
      <c r="BC12" s="22"/>
    </row>
    <row r="13" spans="1:55"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S13" s="4"/>
    </row>
    <row r="14" spans="1:55" s="61" customFormat="1" ht="30" customHeight="1" thickBot="1">
      <c r="A14" s="3"/>
      <c r="B14" s="3"/>
      <c r="C14" s="3"/>
      <c r="D14" s="481"/>
      <c r="E14" s="481"/>
      <c r="F14" s="50" t="s">
        <v>17</v>
      </c>
      <c r="G14" s="481"/>
      <c r="H14" s="481"/>
      <c r="I14" s="50" t="s">
        <v>31</v>
      </c>
      <c r="J14" s="481"/>
      <c r="K14" s="481"/>
      <c r="L14" s="50" t="s">
        <v>19</v>
      </c>
      <c r="M14" s="3"/>
      <c r="N14" s="3"/>
      <c r="O14" s="50" t="s">
        <v>32</v>
      </c>
      <c r="P14" s="3"/>
      <c r="Q14" s="3"/>
      <c r="R14" s="3"/>
      <c r="S14" s="482"/>
      <c r="T14" s="482"/>
      <c r="U14" s="482"/>
      <c r="V14" s="482"/>
      <c r="W14" s="482"/>
      <c r="X14" s="482"/>
      <c r="Y14" s="482"/>
      <c r="Z14" s="482"/>
      <c r="AA14" s="482"/>
      <c r="AB14" s="482"/>
      <c r="AC14" s="482"/>
      <c r="AD14" s="482"/>
      <c r="AE14" s="307"/>
      <c r="AF14" s="3"/>
      <c r="AI14" s="69"/>
      <c r="AS14" s="4"/>
    </row>
    <row r="15" spans="1:55"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308"/>
      <c r="AF15" s="4"/>
      <c r="AS15" s="4"/>
    </row>
    <row r="16" spans="1:55"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287"/>
      <c r="AF16" s="146"/>
      <c r="AG16" s="146"/>
      <c r="AH16" s="31"/>
      <c r="AI16" s="31"/>
      <c r="AJ16" s="31"/>
      <c r="AK16" s="31"/>
      <c r="AL16" s="27"/>
      <c r="AM16" s="211"/>
      <c r="AN16" s="143"/>
      <c r="AO16" s="211"/>
      <c r="AS16" s="212"/>
      <c r="AT16" s="22"/>
      <c r="AU16" s="22"/>
      <c r="AV16" s="22"/>
      <c r="AW16" s="22"/>
      <c r="AX16" s="22"/>
      <c r="AY16" s="22"/>
      <c r="AZ16" s="22"/>
      <c r="BA16" s="22"/>
      <c r="BB16" s="22"/>
      <c r="BC16" s="22"/>
    </row>
    <row r="17" spans="1:38" ht="30" customHeight="1">
      <c r="A17" s="23" t="s">
        <v>34</v>
      </c>
      <c r="B17" s="478" t="s">
        <v>35</v>
      </c>
      <c r="C17" s="478"/>
      <c r="D17" s="478"/>
      <c r="E17" s="478"/>
      <c r="F17" s="478"/>
      <c r="G17" s="478"/>
      <c r="H17" s="479" t="str">
        <f>IF(別添2!$E$6="","",別添2!$E$6)</f>
        <v/>
      </c>
      <c r="I17" s="479"/>
      <c r="J17" s="479"/>
      <c r="K17" s="479"/>
      <c r="L17" s="479"/>
      <c r="M17" s="479"/>
      <c r="N17" s="479"/>
      <c r="O17" s="479"/>
      <c r="P17" s="479"/>
      <c r="Q17" s="479"/>
      <c r="R17" s="479"/>
      <c r="S17" s="479"/>
      <c r="T17" s="479"/>
    </row>
    <row r="18" spans="1:38" ht="30" customHeight="1">
      <c r="B18" s="478" t="s">
        <v>36</v>
      </c>
      <c r="C18" s="478"/>
      <c r="D18" s="478"/>
      <c r="E18" s="478"/>
      <c r="F18" s="478"/>
      <c r="G18" s="478"/>
      <c r="H18" s="480" t="str">
        <f>IF(別添2!$H$28="","",別添2!$H$28)</f>
        <v/>
      </c>
      <c r="I18" s="480"/>
      <c r="J18" s="480"/>
      <c r="K18" s="480"/>
      <c r="L18" s="480"/>
      <c r="M18" s="480"/>
      <c r="N18" s="480"/>
      <c r="O18" s="480"/>
      <c r="P18" s="480"/>
      <c r="Q18" s="480"/>
      <c r="R18" s="480"/>
      <c r="S18" s="480"/>
      <c r="T18" s="480"/>
    </row>
    <row r="19" spans="1:38" ht="9.9499999999999993" customHeight="1">
      <c r="A19" s="23"/>
      <c r="B19" s="42"/>
      <c r="D19" s="43"/>
      <c r="E19" s="43"/>
      <c r="G19" s="43"/>
      <c r="H19" s="43"/>
      <c r="I19" s="43"/>
      <c r="J19" s="43"/>
      <c r="K19" s="43"/>
      <c r="L19" s="43"/>
      <c r="M19" s="43"/>
      <c r="N19" s="43"/>
      <c r="O19" s="43"/>
      <c r="P19" s="43"/>
      <c r="Q19" s="43"/>
      <c r="R19" s="43"/>
      <c r="S19" s="43"/>
    </row>
    <row r="20" spans="1:38" ht="30" customHeight="1">
      <c r="A20" s="23" t="s">
        <v>37</v>
      </c>
      <c r="B20" s="42" t="s">
        <v>38</v>
      </c>
      <c r="C20" s="43"/>
      <c r="D20" s="43"/>
      <c r="E20" s="43"/>
      <c r="H20" s="43"/>
      <c r="I20" s="43"/>
      <c r="J20" s="43"/>
      <c r="K20" s="43"/>
      <c r="L20" s="43"/>
      <c r="M20" s="43"/>
      <c r="N20" s="43"/>
      <c r="O20" s="43"/>
      <c r="P20" s="43"/>
      <c r="Q20" s="43"/>
      <c r="R20" s="43"/>
      <c r="S20" s="43"/>
    </row>
    <row r="21" spans="1:38" ht="9.9499999999999993" customHeight="1">
      <c r="A21" s="23"/>
      <c r="B21" s="42"/>
      <c r="C21" s="43"/>
      <c r="D21" s="43"/>
      <c r="E21" s="43"/>
    </row>
    <row r="22" spans="1:38" ht="30" customHeight="1">
      <c r="A22" s="23"/>
      <c r="B22" s="43"/>
      <c r="C22" s="43"/>
      <c r="D22" s="43"/>
      <c r="E22" s="43"/>
      <c r="F22" s="57"/>
      <c r="G22" s="42" t="s">
        <v>39</v>
      </c>
      <c r="H22" s="31"/>
      <c r="AL22" s="58" t="b">
        <v>0</v>
      </c>
    </row>
    <row r="23" spans="1:38" ht="30" customHeight="1">
      <c r="A23" s="23"/>
      <c r="B23" s="43"/>
      <c r="C23" s="43"/>
      <c r="D23" s="43"/>
      <c r="E23" s="43"/>
      <c r="F23" s="57"/>
      <c r="G23" s="42" t="s">
        <v>40</v>
      </c>
      <c r="H23" s="31"/>
      <c r="X23" s="42"/>
      <c r="Y23" s="42"/>
      <c r="AL23" s="58" t="b">
        <v>0</v>
      </c>
    </row>
    <row r="24" spans="1:38" ht="15" customHeight="1">
      <c r="A24" s="23"/>
      <c r="B24" s="42"/>
      <c r="D24" s="43"/>
      <c r="E24" s="43"/>
      <c r="H24" s="43"/>
      <c r="I24" s="43"/>
      <c r="J24" s="43"/>
      <c r="K24" s="43"/>
      <c r="L24" s="43"/>
      <c r="M24" s="43"/>
      <c r="N24" s="43"/>
      <c r="O24" s="43"/>
      <c r="P24" s="43"/>
      <c r="Q24" s="43"/>
      <c r="R24" s="43"/>
      <c r="S24" s="43"/>
      <c r="AL24" s="58"/>
    </row>
    <row r="25" spans="1:38" ht="30" customHeight="1">
      <c r="A25" s="23" t="s">
        <v>41</v>
      </c>
      <c r="B25" s="42" t="s">
        <v>42</v>
      </c>
      <c r="D25" s="43"/>
      <c r="E25" s="43"/>
      <c r="H25" s="43"/>
      <c r="I25" s="43"/>
      <c r="R25" s="43"/>
      <c r="S25" s="43"/>
      <c r="AL25" s="58"/>
    </row>
    <row r="26" spans="1:38" ht="15" customHeight="1">
      <c r="A26" s="23"/>
      <c r="B26" s="42"/>
      <c r="D26" s="43"/>
      <c r="E26" s="43"/>
      <c r="H26" s="43"/>
      <c r="I26" s="43"/>
      <c r="R26" s="43"/>
      <c r="S26" s="43"/>
      <c r="AL26" s="58"/>
    </row>
    <row r="27" spans="1:38" ht="30" customHeight="1">
      <c r="A27" s="23"/>
      <c r="B27" s="42"/>
      <c r="D27" s="43"/>
      <c r="E27" s="43"/>
      <c r="F27" s="57"/>
      <c r="G27" s="42" t="s">
        <v>43</v>
      </c>
      <c r="J27" s="43"/>
      <c r="K27" s="43"/>
      <c r="L27" s="43"/>
      <c r="M27" s="43"/>
      <c r="N27" s="43"/>
      <c r="O27" s="43"/>
      <c r="P27" s="43"/>
      <c r="Q27" s="43"/>
      <c r="R27" s="43"/>
      <c r="S27" s="43"/>
      <c r="AL27" s="58" t="b">
        <v>0</v>
      </c>
    </row>
    <row r="28" spans="1:38" ht="30" customHeight="1">
      <c r="A28" s="23"/>
      <c r="D28" s="43"/>
      <c r="E28" s="43"/>
      <c r="F28" s="57"/>
      <c r="G28" s="42" t="s">
        <v>44</v>
      </c>
      <c r="J28" s="43"/>
      <c r="K28" s="43"/>
      <c r="L28" s="43"/>
      <c r="M28" s="43"/>
      <c r="N28" s="43"/>
      <c r="O28" s="43"/>
      <c r="P28" s="43"/>
      <c r="Q28" s="43"/>
      <c r="R28" s="43"/>
      <c r="S28" s="43"/>
      <c r="AL28" s="58" t="b">
        <v>0</v>
      </c>
    </row>
    <row r="29" spans="1:38" ht="9.9499999999999993" customHeight="1">
      <c r="A29" s="23"/>
      <c r="D29" s="43"/>
      <c r="E29" s="43"/>
      <c r="F29" s="43"/>
      <c r="G29" s="43"/>
      <c r="J29" s="43"/>
      <c r="K29" s="43"/>
      <c r="L29" s="43"/>
      <c r="M29" s="43"/>
      <c r="N29" s="43"/>
      <c r="O29" s="43"/>
      <c r="P29" s="43"/>
      <c r="Q29" s="43"/>
      <c r="R29" s="43"/>
      <c r="S29" s="43"/>
    </row>
    <row r="30" spans="1:38" ht="30" customHeight="1">
      <c r="A30" s="23" t="s">
        <v>45</v>
      </c>
      <c r="B30" s="42" t="s">
        <v>46</v>
      </c>
      <c r="D30" s="43"/>
      <c r="E30" s="43"/>
      <c r="F30" s="43"/>
      <c r="G30" s="43"/>
      <c r="J30" s="43"/>
      <c r="K30" s="43"/>
      <c r="L30" s="43"/>
      <c r="M30" s="43"/>
      <c r="N30" s="43"/>
      <c r="O30" s="43"/>
      <c r="P30" s="43"/>
      <c r="Q30" s="43"/>
      <c r="R30" s="43"/>
      <c r="S30" s="43"/>
    </row>
    <row r="31" spans="1:38" ht="30" customHeight="1">
      <c r="A31" s="23"/>
      <c r="D31" s="43"/>
      <c r="E31" s="43"/>
      <c r="F31" s="473"/>
      <c r="G31" s="473"/>
      <c r="H31" s="473"/>
      <c r="I31" s="473"/>
      <c r="J31" s="473"/>
      <c r="K31" s="473"/>
      <c r="L31" s="473"/>
      <c r="M31" s="43" t="s">
        <v>47</v>
      </c>
      <c r="N31" s="43"/>
      <c r="O31" s="43"/>
      <c r="P31" s="43"/>
      <c r="Q31" s="43"/>
      <c r="R31" s="43"/>
      <c r="S31" s="43"/>
    </row>
    <row r="32" spans="1:38" ht="30" customHeight="1">
      <c r="A32" s="23"/>
      <c r="B32" s="27" t="s">
        <v>48</v>
      </c>
      <c r="D32" s="43"/>
      <c r="E32" s="43"/>
      <c r="F32" s="43"/>
      <c r="G32" s="43"/>
      <c r="H32" s="43"/>
      <c r="I32" s="43"/>
      <c r="J32" s="43"/>
      <c r="K32" s="43"/>
      <c r="L32" s="43"/>
      <c r="M32" s="43"/>
      <c r="N32" s="43"/>
      <c r="O32" s="43"/>
      <c r="P32" s="43"/>
      <c r="Q32" s="43"/>
      <c r="R32" s="43"/>
      <c r="S32" s="43"/>
      <c r="AL32" s="42"/>
    </row>
    <row r="33" spans="1:65" ht="30" customHeight="1">
      <c r="A33" s="23"/>
      <c r="C33" s="27" t="s">
        <v>1193</v>
      </c>
      <c r="D33" s="43"/>
      <c r="E33" s="43"/>
      <c r="F33" s="43"/>
      <c r="G33" s="43"/>
      <c r="H33" s="43"/>
      <c r="I33" s="43"/>
      <c r="J33" s="43"/>
      <c r="K33" s="43"/>
      <c r="L33" s="43"/>
      <c r="M33" s="43"/>
      <c r="N33" s="43"/>
      <c r="O33" s="43"/>
      <c r="P33" s="43"/>
      <c r="Q33" s="43"/>
      <c r="R33" s="43"/>
      <c r="S33" s="43"/>
      <c r="AL33" s="42"/>
    </row>
    <row r="34" spans="1:65" ht="30" customHeight="1">
      <c r="A34" s="23"/>
      <c r="B34" s="27" t="s">
        <v>1570</v>
      </c>
      <c r="D34" s="43"/>
      <c r="E34" s="43"/>
      <c r="F34" s="43"/>
      <c r="G34" s="43"/>
      <c r="H34" s="43"/>
      <c r="I34" s="43"/>
      <c r="J34" s="43"/>
      <c r="K34" s="43"/>
      <c r="L34" s="43"/>
      <c r="M34" s="43"/>
      <c r="N34" s="43"/>
      <c r="O34" s="43"/>
      <c r="P34" s="43"/>
      <c r="Q34" s="43"/>
      <c r="R34" s="43"/>
      <c r="S34" s="43"/>
      <c r="AL34" s="42"/>
    </row>
    <row r="35" spans="1:65" s="22" customFormat="1" ht="30" customHeight="1">
      <c r="A35" s="23"/>
      <c r="B35" s="42" t="s">
        <v>49</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L35" s="43"/>
    </row>
    <row r="36" spans="1:65" ht="30" customHeight="1">
      <c r="A36" s="23" t="s">
        <v>142</v>
      </c>
      <c r="B36" s="42" t="s">
        <v>50</v>
      </c>
      <c r="D36" s="43"/>
      <c r="E36" s="43"/>
      <c r="F36" s="43"/>
      <c r="G36" s="43"/>
      <c r="J36" s="43"/>
      <c r="K36" s="43"/>
      <c r="L36" s="43"/>
      <c r="M36" s="43"/>
      <c r="N36" s="43"/>
      <c r="O36" s="43"/>
      <c r="P36" s="43"/>
      <c r="Q36" s="43"/>
      <c r="R36" s="43"/>
      <c r="S36" s="43"/>
    </row>
    <row r="37" spans="1:65" ht="24.95" customHeight="1">
      <c r="B37" s="331" t="s">
        <v>1826</v>
      </c>
      <c r="D37" s="197"/>
      <c r="E37" s="197"/>
      <c r="F37" s="26"/>
      <c r="G37" s="186"/>
      <c r="H37" s="197"/>
      <c r="I37" s="34"/>
      <c r="J37" s="34"/>
      <c r="K37" s="34"/>
      <c r="L37" s="34"/>
      <c r="M37" s="34"/>
      <c r="N37" s="34"/>
      <c r="O37" s="34"/>
      <c r="P37" s="34"/>
      <c r="Q37" s="34"/>
      <c r="R37" s="34"/>
      <c r="S37" s="197"/>
      <c r="T37" s="186"/>
      <c r="U37" s="186"/>
      <c r="V37" s="186"/>
      <c r="W37" s="186"/>
      <c r="X37" s="186"/>
      <c r="Y37" s="186"/>
      <c r="Z37" s="186"/>
      <c r="AA37" s="186"/>
      <c r="AB37" s="186"/>
      <c r="AC37" s="186"/>
      <c r="AD37" s="186"/>
      <c r="AE37" s="186"/>
      <c r="AF37" s="186"/>
      <c r="AL37" s="58"/>
      <c r="AM37" s="59"/>
      <c r="AN37" s="59"/>
      <c r="AO37" s="59"/>
      <c r="AP37" s="59"/>
      <c r="AQ37" s="59"/>
    </row>
    <row r="38" spans="1:65" ht="24.95" customHeight="1">
      <c r="A38" s="329"/>
      <c r="B38" s="281" t="s">
        <v>1424</v>
      </c>
      <c r="C38" s="186"/>
      <c r="D38" s="197"/>
      <c r="E38" s="197"/>
      <c r="F38" s="26"/>
      <c r="G38" s="186"/>
      <c r="H38" s="197"/>
      <c r="I38" s="34"/>
      <c r="J38" s="34"/>
      <c r="K38" s="34"/>
      <c r="L38" s="34"/>
      <c r="M38" s="34"/>
      <c r="N38" s="34"/>
      <c r="O38" s="34"/>
      <c r="P38" s="34"/>
      <c r="Q38" s="34"/>
      <c r="R38" s="34"/>
      <c r="S38" s="197"/>
      <c r="T38" s="186"/>
      <c r="U38" s="186"/>
      <c r="V38" s="186"/>
      <c r="W38" s="186"/>
      <c r="X38" s="186"/>
      <c r="Y38" s="186"/>
      <c r="Z38" s="186"/>
      <c r="AA38" s="186"/>
      <c r="AB38" s="186"/>
      <c r="AC38" s="186"/>
      <c r="AD38" s="186"/>
      <c r="AE38" s="186"/>
      <c r="AF38" s="186"/>
      <c r="AL38" s="58"/>
      <c r="AM38" s="59"/>
      <c r="AN38" s="59"/>
      <c r="AO38" s="59"/>
      <c r="AP38" s="59"/>
      <c r="AQ38" s="59"/>
    </row>
    <row r="39" spans="1:65" ht="24.95" customHeight="1" outlineLevel="1">
      <c r="A39" s="23"/>
      <c r="B39" s="333" t="s">
        <v>102</v>
      </c>
      <c r="C39" s="57"/>
      <c r="D39" s="42" t="s">
        <v>1270</v>
      </c>
      <c r="E39" s="43"/>
      <c r="AL39" s="59" t="b">
        <v>0</v>
      </c>
      <c r="AM39" s="59"/>
      <c r="AN39" s="59"/>
      <c r="AO39" s="59"/>
      <c r="AP39" s="59"/>
      <c r="AQ39" s="59"/>
      <c r="AY39" s="43"/>
      <c r="AZ39" s="309"/>
      <c r="BA39" s="310"/>
      <c r="BB39" s="472"/>
      <c r="BC39" s="472"/>
      <c r="BD39" s="310"/>
      <c r="BE39" s="472"/>
      <c r="BF39" s="472"/>
      <c r="BG39" s="310"/>
      <c r="BH39" s="472"/>
      <c r="BI39" s="472"/>
      <c r="BJ39" s="310"/>
      <c r="BK39" s="472"/>
      <c r="BL39" s="472"/>
      <c r="BM39" s="309"/>
    </row>
    <row r="40" spans="1:65" ht="24.95" customHeight="1" outlineLevel="1">
      <c r="A40" s="23"/>
      <c r="B40" s="333" t="s">
        <v>105</v>
      </c>
      <c r="C40" s="57"/>
      <c r="D40" s="42" t="s">
        <v>1250</v>
      </c>
      <c r="E40" s="43"/>
      <c r="AL40" s="59" t="b">
        <v>0</v>
      </c>
      <c r="AM40" s="59"/>
      <c r="AN40" s="59"/>
      <c r="AO40" s="59"/>
      <c r="AP40" s="59"/>
      <c r="AQ40" s="59"/>
      <c r="AY40" s="43"/>
      <c r="AZ40" s="472"/>
      <c r="BA40" s="475"/>
      <c r="BB40" s="472"/>
      <c r="BC40" s="472"/>
      <c r="BD40" s="475"/>
      <c r="BE40" s="472"/>
      <c r="BF40" s="472"/>
      <c r="BG40" s="475"/>
      <c r="BH40" s="472"/>
      <c r="BI40" s="472"/>
      <c r="BJ40" s="475"/>
      <c r="BK40" s="472"/>
      <c r="BL40" s="472"/>
      <c r="BM40" s="472"/>
    </row>
    <row r="41" spans="1:65" ht="24.95" customHeight="1" outlineLevel="1">
      <c r="A41" s="23"/>
      <c r="B41" s="332"/>
      <c r="C41" s="57"/>
      <c r="D41" s="317" t="s">
        <v>1255</v>
      </c>
      <c r="E41" s="43"/>
      <c r="X41" s="42"/>
      <c r="Y41" s="42"/>
      <c r="AL41" s="58"/>
      <c r="AM41" s="59"/>
      <c r="AN41" s="59"/>
      <c r="AO41" s="59"/>
      <c r="AP41" s="59"/>
      <c r="AQ41" s="59"/>
      <c r="AY41" s="43"/>
      <c r="AZ41" s="472"/>
      <c r="BA41" s="475"/>
      <c r="BB41" s="472"/>
      <c r="BC41" s="472"/>
      <c r="BD41" s="475"/>
      <c r="BE41" s="472"/>
      <c r="BF41" s="472"/>
      <c r="BG41" s="475"/>
      <c r="BH41" s="472"/>
      <c r="BI41" s="472"/>
      <c r="BJ41" s="475"/>
      <c r="BK41" s="472"/>
      <c r="BL41" s="472"/>
      <c r="BM41" s="472"/>
    </row>
    <row r="42" spans="1:65" ht="15" customHeight="1">
      <c r="A42" s="23"/>
      <c r="B42" s="42"/>
      <c r="D42" s="208" t="str">
        <f>IF(AL40=TRUE,"➡　様式98の届出が必要です。","")</f>
        <v/>
      </c>
      <c r="E42" s="209"/>
      <c r="H42" s="43"/>
      <c r="I42" s="22"/>
      <c r="J42" s="22"/>
      <c r="K42" s="22"/>
      <c r="L42" s="22"/>
      <c r="M42" s="22"/>
      <c r="N42" s="22"/>
      <c r="O42" s="22"/>
      <c r="P42" s="22"/>
      <c r="Q42" s="22"/>
      <c r="R42" s="22"/>
      <c r="S42" s="43"/>
      <c r="AL42" s="58"/>
      <c r="AM42" s="59"/>
      <c r="AN42" s="59"/>
      <c r="AO42" s="59"/>
      <c r="AP42" s="59"/>
      <c r="AQ42" s="59"/>
    </row>
    <row r="43" spans="1:65" ht="24.95" customHeight="1">
      <c r="A43" s="329"/>
      <c r="B43" s="281" t="s">
        <v>1425</v>
      </c>
      <c r="C43" s="186"/>
      <c r="D43" s="197"/>
      <c r="E43" s="197"/>
      <c r="F43" s="26"/>
      <c r="G43" s="186"/>
      <c r="H43" s="197"/>
      <c r="I43" s="34"/>
      <c r="J43" s="34"/>
      <c r="K43" s="34"/>
      <c r="L43" s="34"/>
      <c r="M43" s="34"/>
      <c r="N43" s="34"/>
      <c r="O43" s="34"/>
      <c r="P43" s="34"/>
      <c r="Q43" s="34"/>
      <c r="R43" s="34"/>
      <c r="S43" s="197"/>
      <c r="T43" s="186"/>
      <c r="U43" s="186"/>
      <c r="V43" s="186"/>
      <c r="W43" s="186"/>
      <c r="X43" s="186"/>
      <c r="Y43" s="186"/>
      <c r="Z43" s="186"/>
      <c r="AA43" s="186"/>
      <c r="AB43" s="186"/>
      <c r="AC43" s="186"/>
      <c r="AD43" s="186"/>
      <c r="AE43" s="186"/>
      <c r="AF43" s="186"/>
      <c r="AL43" s="58"/>
      <c r="AM43" s="59"/>
      <c r="AN43" s="59"/>
      <c r="AO43" s="59"/>
      <c r="AP43" s="59"/>
      <c r="AQ43" s="59"/>
    </row>
    <row r="44" spans="1:65" ht="24.95" customHeight="1" outlineLevel="1">
      <c r="A44" s="23"/>
      <c r="B44" s="333" t="s">
        <v>107</v>
      </c>
      <c r="C44" s="57"/>
      <c r="D44" s="328" t="s">
        <v>1426</v>
      </c>
      <c r="E44" s="327"/>
      <c r="F44" s="328"/>
      <c r="AL44" s="59" t="b">
        <v>0</v>
      </c>
      <c r="AM44" s="59"/>
      <c r="AN44" s="59"/>
      <c r="AO44" s="59"/>
      <c r="AP44" s="59"/>
      <c r="AQ44" s="59"/>
      <c r="AY44" s="327"/>
      <c r="AZ44" s="327"/>
      <c r="BA44" s="326"/>
      <c r="BB44" s="472"/>
      <c r="BC44" s="472"/>
      <c r="BD44" s="326"/>
      <c r="BE44" s="472"/>
      <c r="BF44" s="472"/>
      <c r="BG44" s="326"/>
      <c r="BH44" s="472"/>
      <c r="BI44" s="472"/>
      <c r="BJ44" s="326"/>
      <c r="BK44" s="472"/>
      <c r="BL44" s="472"/>
      <c r="BM44" s="327"/>
    </row>
    <row r="45" spans="1:65" ht="9.9499999999999993" customHeight="1">
      <c r="A45" s="23"/>
      <c r="D45" s="43"/>
      <c r="E45" s="43"/>
      <c r="H45" s="43"/>
      <c r="I45" s="22"/>
      <c r="J45" s="22"/>
      <c r="K45" s="22"/>
      <c r="L45" s="22"/>
      <c r="M45" s="22"/>
      <c r="N45" s="22"/>
      <c r="O45" s="22"/>
      <c r="P45" s="22"/>
      <c r="Q45" s="22"/>
      <c r="R45" s="22"/>
      <c r="S45" s="43"/>
      <c r="AL45" s="58"/>
      <c r="AM45" s="59"/>
      <c r="AN45" s="59"/>
      <c r="AO45" s="59"/>
      <c r="AP45" s="59"/>
      <c r="AQ45" s="59"/>
    </row>
    <row r="46" spans="1:65" ht="24.95" customHeight="1">
      <c r="A46" s="23"/>
      <c r="B46" s="27" t="s">
        <v>1192</v>
      </c>
      <c r="E46" s="43"/>
      <c r="F46" s="43"/>
      <c r="G46" s="43"/>
      <c r="H46" s="43"/>
      <c r="I46" s="43"/>
      <c r="J46" s="43"/>
      <c r="K46" s="43"/>
      <c r="L46" s="43"/>
      <c r="M46" s="43"/>
      <c r="N46" s="43"/>
      <c r="O46" s="43"/>
      <c r="AL46" s="58"/>
      <c r="AM46" s="59"/>
      <c r="AN46" s="59"/>
      <c r="AO46" s="59"/>
      <c r="AP46" s="59"/>
      <c r="AQ46" s="59"/>
    </row>
    <row r="47" spans="1:65" s="157" customFormat="1" ht="35.1" customHeight="1" thickBot="1">
      <c r="A47" s="156"/>
      <c r="F47" s="476" t="str">
        <f>IF(AL22=TRUE,IF(AL39=TRUE,"外来・在宅ベースアップ評価料（Ⅰ）の注５",IF(AL40=TRUE,"外来・在宅ベースアップ評価料（Ⅰ）の注５(様式提出必須）","外来・在宅ベースアップ評価料（Ⅰ）")),"")</f>
        <v/>
      </c>
      <c r="G47" s="476"/>
      <c r="H47" s="476"/>
      <c r="I47" s="476"/>
      <c r="J47" s="476"/>
      <c r="K47" s="476"/>
      <c r="L47" s="476"/>
      <c r="M47" s="476"/>
      <c r="N47" s="476"/>
      <c r="O47" s="476"/>
      <c r="P47" s="476"/>
      <c r="Q47" s="476"/>
      <c r="R47" s="476"/>
      <c r="S47" s="476"/>
      <c r="T47" s="476"/>
      <c r="U47" s="476"/>
      <c r="V47" s="476"/>
      <c r="W47" s="476"/>
      <c r="X47" s="476"/>
      <c r="Y47" s="476"/>
      <c r="AL47" s="159">
        <f>IFERROR(VLOOKUP(F47,'リスト（外来R9）'!L:N,3,FALSE),0)</f>
        <v>0</v>
      </c>
      <c r="AM47" s="160"/>
      <c r="AN47" s="160"/>
      <c r="AO47" s="160"/>
      <c r="AP47" s="160"/>
      <c r="AQ47" s="160"/>
    </row>
    <row r="48" spans="1:65" ht="9.9499999999999993" customHeight="1">
      <c r="A48" s="23"/>
      <c r="D48" s="43"/>
      <c r="E48" s="43"/>
      <c r="F48" s="22"/>
      <c r="G48" s="22"/>
      <c r="H48" s="22"/>
      <c r="I48" s="22"/>
      <c r="J48" s="22"/>
      <c r="K48" s="22"/>
      <c r="L48" s="22"/>
      <c r="M48" s="22"/>
      <c r="N48" s="22"/>
      <c r="O48" s="22"/>
      <c r="P48" s="254"/>
      <c r="AL48" s="58"/>
      <c r="AM48" s="59"/>
      <c r="AN48" s="59"/>
      <c r="AO48" s="59"/>
      <c r="AP48" s="59"/>
      <c r="AQ48" s="59"/>
    </row>
    <row r="49" spans="1:65" s="157" customFormat="1" ht="35.1" customHeight="1" thickBot="1">
      <c r="A49" s="156"/>
      <c r="F49" s="476" t="str">
        <f>IF(AL23=TRUE,IF(AL39=TRUE,"歯科外来・在宅ベースアップ評価料（Ⅰ）の注５",IF(AL40=TRUE,"歯科外来・在宅ベースアップ評価料（Ⅰ）の注５(様式提出必須）","歯科外来・在宅ベースアップ評価料（Ⅰ）")),"")</f>
        <v/>
      </c>
      <c r="G49" s="476"/>
      <c r="H49" s="476"/>
      <c r="I49" s="476"/>
      <c r="J49" s="476"/>
      <c r="K49" s="476"/>
      <c r="L49" s="476"/>
      <c r="M49" s="476"/>
      <c r="N49" s="476"/>
      <c r="O49" s="476"/>
      <c r="P49" s="476"/>
      <c r="Q49" s="476"/>
      <c r="R49" s="476"/>
      <c r="S49" s="476"/>
      <c r="T49" s="476"/>
      <c r="U49" s="476"/>
      <c r="V49" s="476"/>
      <c r="W49" s="476"/>
      <c r="X49" s="476"/>
      <c r="Y49" s="476"/>
      <c r="AL49" s="159">
        <f>IFERROR(VLOOKUP(F49,'リスト（外来R9）'!L:N,3,FALSE),0)</f>
        <v>0</v>
      </c>
      <c r="AM49" s="160"/>
      <c r="AN49" s="160"/>
      <c r="AO49" s="160"/>
      <c r="AP49" s="160"/>
      <c r="AQ49" s="160"/>
    </row>
    <row r="50" spans="1:65" s="59" customFormat="1" ht="9.9499999999999993" customHeight="1">
      <c r="A50" s="23"/>
      <c r="B50" s="42"/>
      <c r="C50" s="27"/>
      <c r="D50" s="43"/>
      <c r="E50" s="43"/>
      <c r="F50" s="43"/>
      <c r="G50" s="43"/>
      <c r="H50" s="43"/>
      <c r="I50" s="474"/>
      <c r="J50" s="474"/>
      <c r="K50" s="474"/>
      <c r="L50" s="474"/>
      <c r="M50" s="474"/>
      <c r="N50" s="474"/>
      <c r="O50" s="474"/>
      <c r="P50" s="474"/>
      <c r="Q50" s="474"/>
      <c r="R50" s="474"/>
      <c r="S50" s="474"/>
      <c r="T50" s="474"/>
      <c r="U50" s="474"/>
      <c r="V50" s="474"/>
      <c r="W50" s="474"/>
      <c r="X50" s="474"/>
      <c r="Y50" s="474"/>
      <c r="Z50" s="474"/>
      <c r="AA50" s="474"/>
      <c r="AB50" s="474"/>
      <c r="AC50" s="27"/>
      <c r="AD50" s="27"/>
      <c r="AE50" s="27"/>
      <c r="AF50" s="27"/>
      <c r="AG50" s="27"/>
      <c r="AH50" s="27"/>
      <c r="AI50" s="27"/>
      <c r="AJ50" s="27"/>
      <c r="AK50" s="27"/>
      <c r="AL50" s="58"/>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1:65" ht="30" customHeight="1">
      <c r="A51" s="27" t="s">
        <v>51</v>
      </c>
    </row>
    <row r="52" spans="1:65" ht="30" customHeight="1">
      <c r="A52" s="27" t="s">
        <v>52</v>
      </c>
    </row>
    <row r="53" spans="1:65" ht="30" customHeight="1">
      <c r="A53" s="27" t="s">
        <v>53</v>
      </c>
    </row>
    <row r="54" spans="1:65" ht="30" customHeight="1">
      <c r="A54" s="27" t="s">
        <v>54</v>
      </c>
    </row>
    <row r="55" spans="1:65" ht="30" customHeight="1">
      <c r="A55" s="27" t="s">
        <v>53</v>
      </c>
    </row>
    <row r="56" spans="1:65" ht="24.95" customHeight="1">
      <c r="A56" s="27" t="s">
        <v>1456</v>
      </c>
    </row>
    <row r="57" spans="1:65" ht="24.95" customHeight="1">
      <c r="A57" s="27" t="s">
        <v>55</v>
      </c>
    </row>
    <row r="58" spans="1:65" ht="24.95" customHeight="1">
      <c r="A58" s="27" t="s">
        <v>56</v>
      </c>
    </row>
    <row r="59" spans="1:65" ht="24.95" customHeight="1">
      <c r="A59" s="27" t="s">
        <v>57</v>
      </c>
    </row>
    <row r="60" spans="1:65" ht="15" customHeight="1">
      <c r="A60" s="42"/>
      <c r="F60" s="27"/>
      <c r="AL60" s="27"/>
    </row>
    <row r="61" spans="1:65" ht="24.95" customHeight="1">
      <c r="F61" s="27"/>
      <c r="AL61" s="27"/>
    </row>
    <row r="62" spans="1:65" ht="24.95" customHeight="1">
      <c r="F62" s="27"/>
      <c r="AL62" s="27"/>
    </row>
    <row r="63" spans="1:65" ht="24.95" customHeight="1">
      <c r="F63" s="27"/>
      <c r="AL63" s="27"/>
    </row>
    <row r="64" spans="1:65" ht="24.95" customHeight="1">
      <c r="F64" s="27"/>
      <c r="AL64" s="27"/>
    </row>
    <row r="65" s="27" customFormat="1" ht="24.95" customHeight="1"/>
    <row r="66" s="27" customFormat="1" ht="24.95" customHeight="1"/>
    <row r="67" s="27" customFormat="1" ht="24.95" customHeight="1"/>
    <row r="68" s="27" customFormat="1" ht="24.95" customHeight="1"/>
    <row r="69" s="27" customFormat="1" ht="24.95" customHeight="1"/>
    <row r="70" s="27" customFormat="1" ht="24.95" customHeight="1"/>
    <row r="71" s="27" customFormat="1" ht="24.95" customHeight="1"/>
    <row r="72" s="27" customFormat="1" ht="24.95" customHeight="1"/>
    <row r="73" s="27" customFormat="1" ht="24.95" customHeight="1"/>
    <row r="74" s="27" customFormat="1" ht="24.95" customHeight="1"/>
    <row r="75" s="27" customFormat="1" ht="24.95" customHeight="1"/>
    <row r="76" s="27" customFormat="1" ht="24.95" customHeight="1"/>
    <row r="77" s="27" customFormat="1" ht="24.95" customHeight="1"/>
    <row r="78" s="27" customFormat="1" ht="24.95" customHeight="1"/>
    <row r="79" s="27" customFormat="1" ht="24.95" customHeight="1"/>
    <row r="80" s="27" customFormat="1" ht="24.95" customHeight="1"/>
    <row r="81" s="27" customFormat="1" ht="24.95" customHeight="1"/>
    <row r="82" s="27" customFormat="1" ht="24.95" customHeight="1"/>
  </sheetData>
  <sheetProtection algorithmName="SHA-512" hashValue="Kw5ibKwjCWwnQ9SMkbLv0b4av408LS+wALRIWttts2sHMxq4oDzdhWmkIlH33si5ghCNhyyTdDQbcirRbprLmA==" saltValue="LfybZxU3rlYSNJRAU2C9wA==" spinCount="100000" sheet="1" objects="1" scenarios="1"/>
  <mergeCells count="32">
    <mergeCell ref="A3:AI3"/>
    <mergeCell ref="B17:G17"/>
    <mergeCell ref="H17:T17"/>
    <mergeCell ref="B18:G18"/>
    <mergeCell ref="H18:T18"/>
    <mergeCell ref="D14:E14"/>
    <mergeCell ref="S14:AD14"/>
    <mergeCell ref="J14:K14"/>
    <mergeCell ref="G14:H14"/>
    <mergeCell ref="B6:H6"/>
    <mergeCell ref="BM40:BM41"/>
    <mergeCell ref="AZ40:AZ41"/>
    <mergeCell ref="BA40:BA41"/>
    <mergeCell ref="BB40:BC41"/>
    <mergeCell ref="BD40:BD41"/>
    <mergeCell ref="BE40:BF41"/>
    <mergeCell ref="BG40:BG41"/>
    <mergeCell ref="BH40:BI41"/>
    <mergeCell ref="BK40:BL41"/>
    <mergeCell ref="BK44:BL44"/>
    <mergeCell ref="F31:L31"/>
    <mergeCell ref="I50:AB50"/>
    <mergeCell ref="BJ40:BJ41"/>
    <mergeCell ref="F47:Y47"/>
    <mergeCell ref="F49:Y49"/>
    <mergeCell ref="BB44:BC44"/>
    <mergeCell ref="BE44:BF44"/>
    <mergeCell ref="BH44:BI44"/>
    <mergeCell ref="BK39:BL39"/>
    <mergeCell ref="BB39:BC39"/>
    <mergeCell ref="BE39:BF39"/>
    <mergeCell ref="BH39:BI39"/>
  </mergeCells>
  <phoneticPr fontId="1"/>
  <conditionalFormatting sqref="B6:H6">
    <cfRule type="expression" dxfId="76" priority="4">
      <formula>OR($AL$8=FALSE,$AL$12=FALSE)</formula>
    </cfRule>
  </conditionalFormatting>
  <conditionalFormatting sqref="C39:AF41">
    <cfRule type="expression" dxfId="75" priority="63">
      <formula>$AL$44=TRUE</formula>
    </cfRule>
  </conditionalFormatting>
  <conditionalFormatting sqref="F47:Y47">
    <cfRule type="expression" dxfId="74" priority="2">
      <formula>$AL$22=FALSE</formula>
    </cfRule>
  </conditionalFormatting>
  <conditionalFormatting sqref="F49:Y49">
    <cfRule type="expression" dxfId="73" priority="3">
      <formula>$AL$23=FALSE</formula>
    </cfRule>
  </conditionalFormatting>
  <conditionalFormatting sqref="I6">
    <cfRule type="expression" dxfId="72" priority="5">
      <formula>OR(AS8=FALSE,AS12=FALSE)</formula>
    </cfRule>
  </conditionalFormatting>
  <dataValidations count="1">
    <dataValidation type="whole" operator="greaterThanOrEqual" allowBlank="1" showInputMessage="1" showErrorMessage="1" sqref="Y8:Y13 Y15" xr:uid="{6B6D52D8-25C6-4856-9B9C-FCC98AFF8E60}">
      <formula1>0</formula1>
    </dataValidation>
  </dataValidations>
  <printOptions horizontalCentered="1"/>
  <pageMargins left="0.23622047244094491" right="0.23622047244094491" top="0.55118110236220474" bottom="0.55118110236220474" header="0.31496062992125984" footer="0.31496062992125984"/>
  <pageSetup paperSize="9" scale="68" fitToHeight="2" orientation="portrait" r:id="rId1"/>
  <headerFooter alignWithMargins="0"/>
  <rowBreaks count="1" manualBreakCount="1">
    <brk id="4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26</xdr:row>
                    <xdr:rowOff>38100</xdr:rowOff>
                  </from>
                  <to>
                    <xdr:col>5</xdr:col>
                    <xdr:colOff>266700</xdr:colOff>
                    <xdr:row>27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21</xdr:row>
                    <xdr:rowOff>38100</xdr:rowOff>
                  </from>
                  <to>
                    <xdr:col>5</xdr:col>
                    <xdr:colOff>266700</xdr:colOff>
                    <xdr:row>22</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7185" r:id="rId8" name="Check Box 17">
              <controlPr defaultSize="0" autoFill="0" autoLine="0" autoPict="0">
                <anchor moveWithCells="1">
                  <from>
                    <xdr:col>1</xdr:col>
                    <xdr:colOff>28575</xdr:colOff>
                    <xdr:row>7</xdr:row>
                    <xdr:rowOff>95250</xdr:rowOff>
                  </from>
                  <to>
                    <xdr:col>2</xdr:col>
                    <xdr:colOff>66675</xdr:colOff>
                    <xdr:row>7</xdr:row>
                    <xdr:rowOff>285750</xdr:rowOff>
                  </to>
                </anchor>
              </controlPr>
            </control>
          </mc:Choice>
        </mc:AlternateContent>
        <mc:AlternateContent xmlns:mc="http://schemas.openxmlformats.org/markup-compatibility/2006">
          <mc:Choice Requires="x14">
            <control shapeId="7186" r:id="rId9" name="Check Box 18">
              <controlPr defaultSize="0" autoFill="0" autoLine="0" autoPict="0">
                <anchor moveWithCells="1">
                  <from>
                    <xdr:col>1</xdr:col>
                    <xdr:colOff>28575</xdr:colOff>
                    <xdr:row>11</xdr:row>
                    <xdr:rowOff>95250</xdr:rowOff>
                  </from>
                  <to>
                    <xdr:col>2</xdr:col>
                    <xdr:colOff>66675</xdr:colOff>
                    <xdr:row>11</xdr:row>
                    <xdr:rowOff>285750</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2</xdr:col>
                    <xdr:colOff>28575</xdr:colOff>
                    <xdr:row>39</xdr:row>
                    <xdr:rowOff>85725</xdr:rowOff>
                  </from>
                  <to>
                    <xdr:col>3</xdr:col>
                    <xdr:colOff>66675</xdr:colOff>
                    <xdr:row>39</xdr:row>
                    <xdr:rowOff>276225</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2</xdr:col>
                    <xdr:colOff>28575</xdr:colOff>
                    <xdr:row>38</xdr:row>
                    <xdr:rowOff>66675</xdr:rowOff>
                  </from>
                  <to>
                    <xdr:col>3</xdr:col>
                    <xdr:colOff>66675</xdr:colOff>
                    <xdr:row>38</xdr:row>
                    <xdr:rowOff>257175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xdr:col>
                    <xdr:colOff>28575</xdr:colOff>
                    <xdr:row>43</xdr:row>
                    <xdr:rowOff>76200</xdr:rowOff>
                  </from>
                  <to>
                    <xdr:col>3</xdr:col>
                    <xdr:colOff>66675</xdr:colOff>
                    <xdr:row>43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D9EFB40-97B7-4544-B547-F08A3B85E8B9}">
          <x14:formula1>
            <xm:f>プルダウンリスト一覧!$A$2:$A$5</xm:f>
          </x14:formula1>
          <xm:sqref>D14:E14</xm:sqref>
        </x14:dataValidation>
        <x14:dataValidation type="list" allowBlank="1" showInputMessage="1" showErrorMessage="1" xr:uid="{EDC33C69-93F2-4853-8C4B-30978EA97EB9}">
          <x14:formula1>
            <xm:f>プルダウンリスト一覧!$B$2:$B$13</xm:f>
          </x14:formula1>
          <xm:sqref>G14:H14</xm:sqref>
        </x14:dataValidation>
        <x14:dataValidation type="list" allowBlank="1" showInputMessage="1" showErrorMessage="1" xr:uid="{1B7D5E2E-A537-413E-8711-865F73E531FB}">
          <x14:formula1>
            <xm:f>プルダウンリスト一覧!$C$2:$C$32</xm:f>
          </x14:formula1>
          <xm:sqref>J14:K14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BM252"/>
  <sheetViews>
    <sheetView showGridLines="0" view="pageBreakPreview" zoomScale="91" zoomScaleNormal="100" zoomScaleSheetLayoutView="100" workbookViewId="0"/>
  </sheetViews>
  <sheetFormatPr defaultRowHeight="17.25" outlineLevelRow="1" outlineLevelCol="1"/>
  <cols>
    <col min="1" max="5" width="3.625" style="27" customWidth="1"/>
    <col min="6" max="6" width="3.625" style="42" customWidth="1"/>
    <col min="7" max="36" width="3.625" style="27" customWidth="1"/>
    <col min="37" max="37" width="10.625" style="58" hidden="1" customWidth="1" outlineLevel="1"/>
    <col min="38" max="38" width="3.625" style="59" hidden="1" customWidth="1" outlineLevel="1"/>
    <col min="39" max="39" width="10.125" style="59" hidden="1" customWidth="1" outlineLevel="1"/>
    <col min="40" max="41" width="3.625" style="59" hidden="1" customWidth="1" outlineLevel="1"/>
    <col min="42" max="42" width="13.625" style="59" hidden="1" customWidth="1" outlineLevel="1"/>
    <col min="43" max="44" width="14.25" style="27" hidden="1" customWidth="1" outlineLevel="1"/>
    <col min="45" max="45" width="3.625" style="27" customWidth="1" collapsed="1"/>
    <col min="46" max="49" width="3.625" style="27" customWidth="1"/>
    <col min="50" max="16384" width="9" style="27"/>
  </cols>
  <sheetData>
    <row r="1" spans="1:54" ht="24" customHeight="1">
      <c r="A1" s="27" t="s">
        <v>58</v>
      </c>
    </row>
    <row r="2" spans="1:54" ht="15" customHeight="1"/>
    <row r="3" spans="1:54" ht="50.1" customHeight="1">
      <c r="A3" s="509" t="s">
        <v>59</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row>
    <row r="4" spans="1:54" ht="15" customHeight="1">
      <c r="A4" s="43"/>
      <c r="B4" s="43"/>
      <c r="C4" s="43"/>
      <c r="D4" s="43"/>
      <c r="E4" s="43"/>
      <c r="G4" s="43"/>
      <c r="H4" s="43"/>
      <c r="I4" s="43"/>
    </row>
    <row r="5" spans="1:54" ht="30" customHeight="1">
      <c r="A5" s="208" t="s">
        <v>29</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54" ht="30" customHeight="1">
      <c r="A6" s="208"/>
      <c r="B6" s="483" t="str">
        <f>IF(OR(AK8=FALSE,AK12=FALSE),"※項目が未チェックです","")</f>
        <v>※項目が未チェックです</v>
      </c>
      <c r="C6" s="483"/>
      <c r="D6" s="483"/>
      <c r="E6" s="483"/>
      <c r="F6" s="483"/>
      <c r="G6" s="483"/>
      <c r="H6" s="483"/>
      <c r="I6" s="266"/>
      <c r="J6" s="266"/>
      <c r="K6" s="266"/>
      <c r="L6" s="266"/>
      <c r="M6" s="210"/>
      <c r="N6" s="210"/>
      <c r="O6" s="210"/>
      <c r="P6" s="210"/>
      <c r="Q6" s="210"/>
      <c r="R6" s="210"/>
      <c r="S6" s="210"/>
      <c r="T6" s="210"/>
      <c r="U6" s="210"/>
      <c r="V6" s="210"/>
      <c r="W6" s="210"/>
      <c r="X6" s="210"/>
      <c r="Y6" s="266"/>
      <c r="Z6" s="266"/>
      <c r="AA6" s="266"/>
      <c r="AB6" s="266"/>
      <c r="AC6" s="266"/>
      <c r="AD6" s="266"/>
      <c r="AE6" s="266"/>
      <c r="AF6" s="266"/>
      <c r="AG6" s="31"/>
      <c r="AH6" s="31"/>
      <c r="AI6" s="31"/>
      <c r="AJ6" s="31"/>
      <c r="AK6" s="27"/>
      <c r="AL6" s="211"/>
      <c r="AM6" s="143"/>
      <c r="AN6" s="211"/>
      <c r="AO6" s="27"/>
      <c r="AP6" s="27"/>
      <c r="AR6" s="212"/>
      <c r="AS6" s="22"/>
      <c r="AT6" s="22"/>
      <c r="AU6" s="22"/>
      <c r="AV6" s="22"/>
      <c r="AW6" s="22"/>
      <c r="AX6" s="22"/>
      <c r="AY6" s="22"/>
      <c r="AZ6" s="22"/>
      <c r="BA6" s="22"/>
      <c r="BB6" s="22"/>
    </row>
    <row r="7" spans="1:54" ht="30" customHeight="1" thickBot="1">
      <c r="A7" s="272"/>
      <c r="D7" s="270"/>
      <c r="E7" s="270"/>
      <c r="F7" s="270"/>
      <c r="G7" s="270"/>
      <c r="H7" s="270"/>
      <c r="I7" s="266"/>
      <c r="J7" s="266"/>
      <c r="K7" s="266"/>
      <c r="L7" s="266"/>
      <c r="M7" s="210"/>
      <c r="N7" s="210"/>
      <c r="O7" s="273" t="s">
        <v>1194</v>
      </c>
      <c r="Q7" s="210"/>
      <c r="R7" s="210"/>
      <c r="S7" s="210"/>
      <c r="T7" s="210"/>
      <c r="U7" s="210"/>
      <c r="V7" s="210"/>
      <c r="W7" s="210"/>
      <c r="X7" s="210"/>
      <c r="Y7" s="266"/>
      <c r="Z7" s="266"/>
      <c r="AA7" s="266"/>
      <c r="AB7" s="266"/>
      <c r="AC7" s="266"/>
      <c r="AD7" s="266"/>
      <c r="AE7" s="266"/>
      <c r="AF7" s="266"/>
      <c r="AG7" s="31"/>
      <c r="AH7" s="31"/>
      <c r="AI7" s="31"/>
      <c r="AJ7" s="31"/>
      <c r="AK7" s="27"/>
      <c r="AL7" s="211"/>
      <c r="AM7" s="143"/>
      <c r="AN7" s="211"/>
      <c r="AO7" s="27"/>
      <c r="AP7" s="27"/>
      <c r="AR7" s="212"/>
      <c r="AS7" s="22"/>
      <c r="AT7" s="22"/>
      <c r="AU7" s="22"/>
      <c r="AV7" s="22"/>
      <c r="AW7" s="22"/>
      <c r="AX7" s="22"/>
      <c r="AY7" s="22"/>
      <c r="AZ7" s="22"/>
      <c r="BA7" s="22"/>
      <c r="BB7" s="22"/>
    </row>
    <row r="8" spans="1:54" ht="30" customHeight="1" thickBot="1">
      <c r="A8" s="23"/>
      <c r="B8" s="213"/>
      <c r="C8" s="22"/>
      <c r="D8" s="321" t="s">
        <v>1271</v>
      </c>
      <c r="E8" s="43"/>
      <c r="F8" s="43"/>
      <c r="G8" s="43"/>
      <c r="H8" s="43"/>
      <c r="I8" s="43"/>
      <c r="J8" s="43"/>
      <c r="K8" s="43"/>
      <c r="L8" s="43"/>
      <c r="M8" s="43"/>
      <c r="N8" s="43"/>
      <c r="O8" s="43"/>
      <c r="P8" s="43"/>
      <c r="Q8" s="43"/>
      <c r="R8" s="43"/>
      <c r="S8" s="43"/>
      <c r="AK8" s="215" t="b">
        <v>0</v>
      </c>
      <c r="AL8" s="211"/>
      <c r="AM8" s="143"/>
      <c r="AN8" s="211"/>
      <c r="AO8" s="27"/>
      <c r="AP8" s="27"/>
      <c r="AR8" s="214" t="str">
        <f>IF(AK8&lt;&gt;TRUE,"チェックをしてください","")</f>
        <v>チェックをしてください</v>
      </c>
      <c r="AS8" s="22"/>
      <c r="AT8" s="22"/>
      <c r="AU8" s="22"/>
      <c r="AV8" s="22"/>
      <c r="AW8" s="22"/>
      <c r="AX8" s="22"/>
      <c r="AY8" s="22"/>
      <c r="AZ8" s="22"/>
      <c r="BA8" s="22"/>
      <c r="BB8" s="22"/>
    </row>
    <row r="9" spans="1:54" s="22" customFormat="1" ht="30" customHeight="1">
      <c r="A9" s="23"/>
      <c r="D9" s="322" t="s">
        <v>1272</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I9" s="27"/>
      <c r="AJ9" s="27"/>
      <c r="AL9" s="211"/>
      <c r="AM9" s="143"/>
      <c r="AN9" s="211"/>
      <c r="AO9" s="27"/>
      <c r="AP9" s="27"/>
      <c r="AQ9" s="27"/>
      <c r="AR9" s="212"/>
    </row>
    <row r="10" spans="1:54" s="22" customFormat="1" ht="30" customHeight="1">
      <c r="A10" s="23"/>
      <c r="D10" s="322" t="s">
        <v>1273</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6"/>
      <c r="AI10" s="27"/>
      <c r="AJ10" s="27"/>
      <c r="AK10" s="27"/>
      <c r="AL10" s="211"/>
      <c r="AM10" s="143"/>
      <c r="AN10" s="211"/>
      <c r="AO10" s="27"/>
      <c r="AP10" s="27"/>
      <c r="AQ10" s="27"/>
      <c r="AR10" s="212"/>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6"/>
      <c r="AI11" s="27"/>
      <c r="AJ11" s="27"/>
      <c r="AK11" s="27"/>
      <c r="AL11" s="211"/>
      <c r="AM11" s="143"/>
      <c r="AN11" s="211"/>
      <c r="AO11" s="27"/>
      <c r="AP11" s="27"/>
      <c r="AQ11" s="27"/>
      <c r="AR11" s="212"/>
    </row>
    <row r="12" spans="1:54" ht="30" customHeight="1" thickBot="1">
      <c r="A12" s="23"/>
      <c r="B12" s="213"/>
      <c r="C12" s="22"/>
      <c r="D12" s="22" t="s">
        <v>30</v>
      </c>
      <c r="E12" s="43"/>
      <c r="F12" s="43"/>
      <c r="G12" s="43"/>
      <c r="H12" s="43"/>
      <c r="I12" s="43"/>
      <c r="J12" s="43"/>
      <c r="K12" s="43"/>
      <c r="L12" s="43"/>
      <c r="M12" s="43"/>
      <c r="N12" s="43"/>
      <c r="O12" s="43"/>
      <c r="P12" s="43"/>
      <c r="Q12" s="43"/>
      <c r="R12" s="43"/>
      <c r="S12" s="43"/>
      <c r="AK12" s="215" t="b">
        <v>0</v>
      </c>
      <c r="AL12" s="211"/>
      <c r="AM12" s="143"/>
      <c r="AN12" s="211"/>
      <c r="AO12" s="27"/>
      <c r="AP12" s="27"/>
      <c r="AR12" s="214"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81"/>
      <c r="E14" s="481"/>
      <c r="F14" s="50" t="s">
        <v>17</v>
      </c>
      <c r="G14" s="481"/>
      <c r="H14" s="481"/>
      <c r="I14" s="50" t="s">
        <v>31</v>
      </c>
      <c r="J14" s="481"/>
      <c r="K14" s="481"/>
      <c r="L14" s="50" t="s">
        <v>19</v>
      </c>
      <c r="M14" s="3"/>
      <c r="N14" s="3"/>
      <c r="O14" s="50" t="s">
        <v>32</v>
      </c>
      <c r="P14" s="3"/>
      <c r="Q14" s="3"/>
      <c r="R14" s="3"/>
      <c r="S14" s="482"/>
      <c r="T14" s="482"/>
      <c r="U14" s="482"/>
      <c r="V14" s="482"/>
      <c r="W14" s="482"/>
      <c r="X14" s="482"/>
      <c r="Y14" s="482"/>
      <c r="Z14" s="482"/>
      <c r="AA14" s="482"/>
      <c r="AB14" s="482"/>
      <c r="AC14" s="482"/>
      <c r="AD14" s="482"/>
      <c r="AE14" s="3"/>
      <c r="AH14" s="69"/>
      <c r="AR14" s="4"/>
    </row>
    <row r="15" spans="1:54"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4"/>
      <c r="AR15" s="4"/>
    </row>
    <row r="16" spans="1:54"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146"/>
      <c r="AF16" s="146"/>
      <c r="AG16" s="31"/>
      <c r="AH16" s="31"/>
      <c r="AI16" s="31"/>
      <c r="AJ16" s="31"/>
      <c r="AK16" s="27"/>
      <c r="AL16" s="211"/>
      <c r="AM16" s="143"/>
      <c r="AN16" s="211"/>
      <c r="AO16" s="27"/>
      <c r="AP16" s="27"/>
      <c r="AR16" s="212"/>
      <c r="AS16" s="22"/>
      <c r="AT16" s="22"/>
      <c r="AU16" s="22"/>
      <c r="AV16" s="22"/>
      <c r="AW16" s="22"/>
      <c r="AX16" s="22"/>
      <c r="AY16" s="22"/>
      <c r="AZ16" s="22"/>
      <c r="BA16" s="22"/>
      <c r="BB16" s="22"/>
    </row>
    <row r="17" spans="1:64" ht="24.95" customHeight="1">
      <c r="A17" s="23" t="s">
        <v>34</v>
      </c>
      <c r="B17" s="478" t="s">
        <v>35</v>
      </c>
      <c r="C17" s="478"/>
      <c r="D17" s="478"/>
      <c r="E17" s="478"/>
      <c r="F17" s="478"/>
      <c r="G17" s="478"/>
      <c r="H17" s="510" t="str">
        <f>IF('様式95_外来・在宅ベースアップ評価料（Ⅰ）'!$H$17=0,"",'様式95_外来・在宅ベースアップ評価料（Ⅰ）'!$H$17)</f>
        <v/>
      </c>
      <c r="I17" s="510"/>
      <c r="J17" s="510"/>
      <c r="K17" s="510"/>
      <c r="L17" s="510"/>
      <c r="M17" s="510"/>
      <c r="N17" s="510"/>
      <c r="O17" s="510"/>
      <c r="P17" s="510"/>
      <c r="Q17" s="510"/>
      <c r="R17" s="510"/>
      <c r="S17" s="510"/>
      <c r="T17" s="510"/>
    </row>
    <row r="18" spans="1:64" ht="24.95" customHeight="1">
      <c r="B18" s="478" t="s">
        <v>36</v>
      </c>
      <c r="C18" s="478"/>
      <c r="D18" s="478"/>
      <c r="E18" s="478"/>
      <c r="F18" s="478"/>
      <c r="G18" s="478"/>
      <c r="H18" s="511" t="str">
        <f>'様式95_外来・在宅ベースアップ評価料（Ⅰ）'!H18</f>
        <v/>
      </c>
      <c r="I18" s="511"/>
      <c r="J18" s="511"/>
      <c r="K18" s="511"/>
      <c r="L18" s="511"/>
      <c r="M18" s="511"/>
      <c r="N18" s="511"/>
      <c r="O18" s="511"/>
      <c r="P18" s="511"/>
      <c r="Q18" s="511"/>
      <c r="R18" s="511"/>
      <c r="S18" s="511"/>
      <c r="T18" s="511"/>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60</v>
      </c>
      <c r="H22" s="43"/>
      <c r="I22" s="43"/>
      <c r="J22" s="43"/>
      <c r="K22" s="43"/>
      <c r="L22" s="43"/>
      <c r="M22" s="43"/>
      <c r="N22" s="43"/>
      <c r="O22" s="43"/>
      <c r="P22" s="43"/>
      <c r="Q22" s="43"/>
      <c r="R22" s="43"/>
      <c r="S22" s="43"/>
      <c r="AK22" s="59" t="b">
        <v>0</v>
      </c>
      <c r="AL22" s="59">
        <f>IF(AK22=TRUE,1,0)</f>
        <v>0</v>
      </c>
    </row>
    <row r="23" spans="1:64" ht="24.95" customHeight="1">
      <c r="A23" s="23"/>
      <c r="B23" s="42"/>
      <c r="D23" s="43"/>
      <c r="E23" s="43"/>
      <c r="F23" s="57"/>
      <c r="G23" s="42" t="s">
        <v>61</v>
      </c>
      <c r="H23" s="43"/>
      <c r="I23" s="43"/>
      <c r="J23" s="43"/>
      <c r="K23" s="43"/>
      <c r="L23" s="43"/>
      <c r="M23" s="43"/>
      <c r="N23" s="43"/>
      <c r="O23" s="43"/>
      <c r="P23" s="43"/>
      <c r="Q23" s="43"/>
      <c r="R23" s="43"/>
      <c r="S23" s="43"/>
      <c r="AK23" s="59" t="b">
        <v>0</v>
      </c>
      <c r="AL23" s="59">
        <f>IF(AK23=TRUE,1,0)</f>
        <v>0</v>
      </c>
    </row>
    <row r="24" spans="1:64" ht="15" customHeight="1">
      <c r="A24" s="23"/>
      <c r="B24" s="42"/>
      <c r="D24" s="43"/>
      <c r="E24" s="43"/>
      <c r="G24" s="43"/>
      <c r="H24" s="43"/>
      <c r="I24" s="43"/>
      <c r="J24" s="43"/>
      <c r="K24" s="43"/>
      <c r="L24" s="43"/>
      <c r="M24" s="43"/>
      <c r="N24" s="43"/>
      <c r="O24" s="43"/>
      <c r="P24" s="43"/>
      <c r="Q24" s="43"/>
      <c r="R24" s="43"/>
      <c r="S24" s="43"/>
    </row>
    <row r="25" spans="1:64" ht="24.95" customHeight="1" outlineLevel="1">
      <c r="A25" s="23" t="s">
        <v>41</v>
      </c>
      <c r="B25" s="42" t="s">
        <v>62</v>
      </c>
      <c r="C25" s="43"/>
      <c r="D25" s="43"/>
      <c r="E25" s="43"/>
      <c r="H25" s="43"/>
      <c r="I25" s="43"/>
      <c r="J25" s="43"/>
      <c r="K25" s="43"/>
      <c r="L25" s="43"/>
      <c r="M25" s="43"/>
      <c r="N25" s="43"/>
      <c r="O25" s="43"/>
      <c r="P25" s="43"/>
      <c r="Q25" s="43"/>
      <c r="R25" s="43"/>
      <c r="S25" s="43"/>
    </row>
    <row r="26" spans="1:64" ht="15" customHeight="1" outlineLevel="1">
      <c r="A26" s="23"/>
      <c r="B26" s="42"/>
      <c r="C26" s="43"/>
      <c r="D26" s="43"/>
      <c r="E26" s="43"/>
      <c r="H26" s="43"/>
      <c r="AX26" s="43"/>
      <c r="AY26" s="43"/>
      <c r="AZ26" s="42"/>
      <c r="BA26" s="43"/>
      <c r="BB26" s="43"/>
      <c r="BC26" s="43"/>
      <c r="BD26" s="43"/>
      <c r="BE26" s="43"/>
      <c r="BF26" s="43"/>
      <c r="BG26" s="43"/>
      <c r="BH26" s="43"/>
    </row>
    <row r="27" spans="1:64" ht="24.95" customHeight="1" outlineLevel="1">
      <c r="A27" s="23"/>
      <c r="B27" s="43"/>
      <c r="C27" s="43"/>
      <c r="D27" s="43"/>
      <c r="E27" s="43"/>
      <c r="F27" s="57"/>
      <c r="G27" s="42" t="s">
        <v>63</v>
      </c>
      <c r="I27" s="43"/>
      <c r="AK27" s="59" t="b">
        <v>0</v>
      </c>
      <c r="AL27" s="59">
        <f>IF(AK27=TRUE,1,0)</f>
        <v>0</v>
      </c>
      <c r="AX27" s="43"/>
      <c r="AY27" s="472"/>
      <c r="AZ27" s="475"/>
      <c r="BA27" s="472"/>
      <c r="BB27" s="472"/>
      <c r="BC27" s="475"/>
      <c r="BD27" s="472"/>
      <c r="BE27" s="472"/>
      <c r="BF27" s="475"/>
      <c r="BG27" s="472"/>
      <c r="BH27" s="472"/>
      <c r="BI27" s="475"/>
      <c r="BJ27" s="472"/>
      <c r="BK27" s="472"/>
      <c r="BL27" s="472"/>
    </row>
    <row r="28" spans="1:64" ht="24.95" customHeight="1" outlineLevel="1">
      <c r="A28" s="23"/>
      <c r="B28" s="43"/>
      <c r="C28" s="43"/>
      <c r="D28" s="43"/>
      <c r="E28" s="43"/>
      <c r="F28" s="57"/>
      <c r="G28" s="42" t="s">
        <v>64</v>
      </c>
      <c r="H28" s="43"/>
      <c r="X28" s="42"/>
      <c r="Y28" s="42"/>
      <c r="AK28" s="59" t="b">
        <v>0</v>
      </c>
      <c r="AL28" s="59">
        <f>IF(AK28=TRUE,1,0)</f>
        <v>0</v>
      </c>
      <c r="AX28" s="43"/>
      <c r="AY28" s="472"/>
      <c r="AZ28" s="475"/>
      <c r="BA28" s="472"/>
      <c r="BB28" s="472"/>
      <c r="BC28" s="475"/>
      <c r="BD28" s="472"/>
      <c r="BE28" s="472"/>
      <c r="BF28" s="475"/>
      <c r="BG28" s="472"/>
      <c r="BH28" s="472"/>
      <c r="BI28" s="475"/>
      <c r="BJ28" s="472"/>
      <c r="BK28" s="472"/>
      <c r="BL28" s="472"/>
    </row>
    <row r="29" spans="1:64" ht="15" customHeight="1" outlineLevel="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7" t="s">
        <v>66</v>
      </c>
    </row>
    <row r="31" spans="1:64" ht="24.95" customHeight="1">
      <c r="A31" s="23"/>
      <c r="B31" s="42"/>
      <c r="D31" s="43"/>
      <c r="E31" s="43"/>
      <c r="H31" s="43"/>
      <c r="I31" s="43"/>
      <c r="J31" s="473"/>
      <c r="K31" s="473"/>
      <c r="L31" s="473"/>
      <c r="M31" s="473"/>
      <c r="N31" s="473"/>
      <c r="O31" s="473"/>
      <c r="P31" s="473"/>
      <c r="Q31" s="43" t="s">
        <v>47</v>
      </c>
      <c r="R31" s="43"/>
      <c r="S31" s="43"/>
      <c r="T31" s="42" t="s">
        <v>67</v>
      </c>
      <c r="V31" s="43"/>
      <c r="X31" s="473"/>
      <c r="Y31" s="473"/>
      <c r="Z31" s="473"/>
      <c r="AA31" s="473"/>
      <c r="AB31" s="473"/>
      <c r="AC31" s="473"/>
      <c r="AD31" s="473"/>
      <c r="AE31" s="42" t="s">
        <v>68</v>
      </c>
      <c r="AL31" s="484" t="s">
        <v>69</v>
      </c>
      <c r="AM31" s="485"/>
      <c r="AN31" s="485"/>
      <c r="AO31" s="486"/>
      <c r="AP31" s="226" t="str">
        <f>IF(OR(X31=0,""), "", (J31-X31)/X31)</f>
        <v/>
      </c>
    </row>
    <row r="32" spans="1:64" ht="24.75" customHeight="1">
      <c r="A32" s="23"/>
      <c r="B32" s="26"/>
      <c r="C32" s="26" t="s">
        <v>1527</v>
      </c>
      <c r="D32" s="43"/>
      <c r="E32" s="43"/>
      <c r="H32" s="43"/>
      <c r="I32" s="43"/>
      <c r="J32" s="43"/>
      <c r="K32" s="43"/>
      <c r="L32" s="43"/>
      <c r="M32" s="43"/>
      <c r="N32" s="43"/>
      <c r="O32" s="43"/>
      <c r="P32" s="43"/>
      <c r="Q32" s="43"/>
      <c r="R32" s="43"/>
      <c r="S32" s="43"/>
      <c r="X32" s="497" t="s">
        <v>70</v>
      </c>
      <c r="Y32" s="497"/>
      <c r="Z32" s="497"/>
      <c r="AA32" s="497"/>
      <c r="AB32" s="497"/>
      <c r="AC32" s="497"/>
      <c r="AD32" s="237" t="str">
        <f>IFERROR(IF(ABS(AP31)&gt;=0.1,"☑",""),"")</f>
        <v/>
      </c>
    </row>
    <row r="33" spans="1:43" ht="24.95" customHeight="1">
      <c r="A33" s="23"/>
      <c r="C33" s="26" t="s">
        <v>1309</v>
      </c>
      <c r="D33" s="197"/>
      <c r="E33" s="197"/>
      <c r="F33" s="26"/>
      <c r="G33" s="186"/>
      <c r="H33" s="197"/>
      <c r="I33" s="197"/>
      <c r="J33" s="197"/>
      <c r="K33" s="197"/>
      <c r="L33" s="197"/>
      <c r="M33" s="197"/>
      <c r="N33" s="197"/>
      <c r="O33" s="197"/>
      <c r="P33" s="197"/>
      <c r="Q33" s="197"/>
      <c r="R33" s="197"/>
      <c r="S33" s="197"/>
      <c r="T33" s="186"/>
      <c r="U33" s="186"/>
      <c r="V33" s="186"/>
      <c r="W33" s="186"/>
      <c r="X33" s="186"/>
      <c r="Y33" s="186"/>
      <c r="Z33" s="186"/>
      <c r="AA33" s="186"/>
      <c r="AB33" s="186"/>
      <c r="AC33" s="186"/>
      <c r="AD33" s="186"/>
    </row>
    <row r="34" spans="1:43" ht="24.95" customHeight="1">
      <c r="A34" s="23"/>
      <c r="C34" s="42" t="s">
        <v>71</v>
      </c>
      <c r="D34" s="43"/>
      <c r="E34" s="43"/>
      <c r="H34" s="43"/>
      <c r="I34" s="43"/>
      <c r="J34" s="43"/>
      <c r="K34" s="43"/>
      <c r="L34" s="43"/>
      <c r="M34" s="43"/>
      <c r="N34" s="43"/>
      <c r="O34" s="43"/>
      <c r="P34" s="43"/>
      <c r="Q34" s="43"/>
      <c r="R34" s="43"/>
      <c r="S34" s="43"/>
      <c r="AE34" s="57"/>
      <c r="AK34" s="58" t="b">
        <v>0</v>
      </c>
      <c r="AM34" s="58"/>
    </row>
    <row r="35" spans="1:43" ht="24.95" customHeight="1">
      <c r="A35" s="23"/>
      <c r="C35" s="26" t="s">
        <v>72</v>
      </c>
      <c r="E35" s="43"/>
      <c r="H35" s="43"/>
      <c r="I35" s="43"/>
      <c r="J35" s="43"/>
      <c r="K35" s="43"/>
      <c r="L35" s="43"/>
      <c r="M35" s="43"/>
      <c r="N35" s="43"/>
      <c r="O35" s="43"/>
      <c r="P35" s="43"/>
      <c r="R35" s="320"/>
      <c r="S35" s="43"/>
    </row>
    <row r="36" spans="1:43" ht="15" customHeight="1">
      <c r="A36" s="23"/>
      <c r="B36" s="42"/>
      <c r="D36" s="43"/>
      <c r="E36" s="43"/>
      <c r="G36" s="43"/>
      <c r="H36" s="43"/>
      <c r="I36" s="43"/>
      <c r="J36" s="43"/>
      <c r="K36" s="43"/>
      <c r="L36" s="43"/>
      <c r="M36" s="43"/>
      <c r="N36" s="43"/>
      <c r="O36" s="43"/>
      <c r="P36" s="43"/>
      <c r="Q36" s="43"/>
      <c r="R36" s="43"/>
      <c r="S36" s="43"/>
    </row>
    <row r="37" spans="1:43" s="22" customFormat="1" ht="30" customHeight="1">
      <c r="A37" s="23"/>
      <c r="B37" s="42" t="s">
        <v>73</v>
      </c>
      <c r="C37" s="43"/>
      <c r="D37" s="43"/>
      <c r="E37" s="43"/>
      <c r="F37" s="42"/>
      <c r="J37" s="22" t="s">
        <v>16</v>
      </c>
      <c r="L37" s="311"/>
      <c r="M37" s="22" t="s">
        <v>17</v>
      </c>
      <c r="N37" s="496"/>
      <c r="O37" s="496"/>
      <c r="P37" s="22" t="s">
        <v>18</v>
      </c>
      <c r="Q37" s="323"/>
      <c r="R37" s="323"/>
      <c r="S37" s="323"/>
      <c r="T37" s="43"/>
      <c r="U37" s="43"/>
      <c r="V37" s="43"/>
      <c r="W37" s="43"/>
      <c r="X37" s="43"/>
      <c r="Y37" s="43"/>
      <c r="Z37" s="43"/>
      <c r="AA37" s="43"/>
      <c r="AB37" s="43"/>
      <c r="AG37" s="145"/>
      <c r="AH37" s="119"/>
      <c r="AI37" s="43"/>
      <c r="AK37" s="22">
        <f>IF(DATE(2018+L37,N37+1,1) &lt;= DATE(2018+9,5,1),1,2)</f>
        <v>1</v>
      </c>
      <c r="AM37" s="22" t="s">
        <v>74</v>
      </c>
      <c r="AQ37" s="145">
        <f>DATE(2018+L37,N37,1)</f>
        <v>43070</v>
      </c>
    </row>
    <row r="38" spans="1:43" ht="24.95" customHeight="1">
      <c r="A38" s="137"/>
      <c r="B38" s="42"/>
      <c r="C38" s="224" t="s">
        <v>1825</v>
      </c>
      <c r="D38" s="363"/>
      <c r="E38" s="43"/>
      <c r="H38" s="43"/>
      <c r="I38" s="43"/>
      <c r="Q38" s="491" t="s">
        <v>1827</v>
      </c>
      <c r="R38" s="491"/>
      <c r="S38" s="491"/>
      <c r="T38" s="491"/>
      <c r="U38" s="491"/>
      <c r="V38" s="491"/>
      <c r="W38" s="491"/>
      <c r="X38" s="491"/>
      <c r="Y38" s="491"/>
      <c r="Z38" s="491"/>
      <c r="AA38" s="491"/>
      <c r="AB38" s="491"/>
      <c r="AC38" s="491"/>
      <c r="AD38" s="491"/>
      <c r="AE38" s="491"/>
      <c r="AF38" s="491"/>
      <c r="AG38" s="491"/>
      <c r="AH38" s="491"/>
      <c r="AI38" s="491"/>
      <c r="AJ38" s="491"/>
      <c r="AM38" s="22" t="s">
        <v>75</v>
      </c>
    </row>
    <row r="39" spans="1:43" ht="15" customHeight="1">
      <c r="A39" s="137"/>
      <c r="B39" s="42"/>
      <c r="C39" s="42"/>
      <c r="D39" s="43"/>
      <c r="E39" s="43"/>
      <c r="H39" s="43"/>
      <c r="I39" s="43"/>
      <c r="R39" s="368" t="s">
        <v>1824</v>
      </c>
      <c r="S39" s="43"/>
      <c r="AM39" s="22"/>
    </row>
    <row r="40" spans="1:43" s="22" customFormat="1" ht="30" customHeight="1">
      <c r="A40" s="23"/>
      <c r="B40" s="42" t="s">
        <v>76</v>
      </c>
      <c r="C40" s="43"/>
      <c r="D40" s="43"/>
      <c r="E40" s="43"/>
      <c r="F40" s="42"/>
      <c r="J40" s="22" t="s">
        <v>16</v>
      </c>
      <c r="L40" s="311"/>
      <c r="M40" s="22" t="s">
        <v>17</v>
      </c>
      <c r="N40" s="496"/>
      <c r="O40" s="496"/>
      <c r="P40" s="22" t="s">
        <v>18</v>
      </c>
      <c r="Q40" s="323"/>
      <c r="R40" s="323"/>
      <c r="S40" s="323"/>
      <c r="T40" s="43"/>
      <c r="U40" s="43"/>
      <c r="V40" s="43"/>
      <c r="W40" s="43"/>
      <c r="X40" s="43"/>
      <c r="Y40" s="43"/>
      <c r="Z40" s="43"/>
      <c r="AA40" s="43"/>
      <c r="AB40" s="43"/>
      <c r="AG40" s="145"/>
      <c r="AH40" s="119"/>
      <c r="AI40" s="43"/>
      <c r="AK40" s="22">
        <f>IF(DATE(2018+L40,N40,1) &lt;= DATE(2018+9,5,1),1,2)</f>
        <v>1</v>
      </c>
      <c r="AM40" s="22" t="s">
        <v>74</v>
      </c>
    </row>
    <row r="41" spans="1:43" ht="24.95" customHeight="1">
      <c r="A41" s="137"/>
      <c r="B41" s="42"/>
      <c r="C41" s="42" t="s">
        <v>77</v>
      </c>
      <c r="D41" s="43"/>
      <c r="E41" s="43"/>
      <c r="H41" s="43"/>
      <c r="I41" s="43"/>
      <c r="R41" s="43"/>
      <c r="S41" s="43"/>
      <c r="AK41" s="58" t="b">
        <v>0</v>
      </c>
      <c r="AM41" s="22" t="s">
        <v>75</v>
      </c>
    </row>
    <row r="42" spans="1:43" ht="15" customHeight="1">
      <c r="A42" s="137"/>
      <c r="B42" s="42"/>
      <c r="D42" s="43"/>
      <c r="E42" s="43"/>
      <c r="H42" s="43"/>
      <c r="I42" s="43"/>
      <c r="R42" s="43"/>
      <c r="S42" s="43"/>
      <c r="AM42" s="22"/>
    </row>
    <row r="43" spans="1:43" ht="24.95" customHeight="1">
      <c r="A43" s="23" t="s">
        <v>45</v>
      </c>
      <c r="B43" s="42" t="s">
        <v>78</v>
      </c>
      <c r="D43" s="43"/>
      <c r="E43" s="43"/>
      <c r="H43" s="43"/>
      <c r="I43" s="43"/>
      <c r="R43" s="43"/>
      <c r="S43" s="43"/>
    </row>
    <row r="44" spans="1:43" ht="24.95" customHeight="1">
      <c r="A44" s="23"/>
      <c r="B44" s="42" t="s">
        <v>79</v>
      </c>
      <c r="D44" s="43"/>
      <c r="E44" s="43"/>
      <c r="H44" s="43"/>
      <c r="I44" s="43"/>
      <c r="R44" s="43"/>
      <c r="S44" s="43"/>
    </row>
    <row r="45" spans="1:43" ht="30" customHeight="1">
      <c r="A45" s="23"/>
      <c r="B45" s="42"/>
      <c r="C45" s="27" t="s">
        <v>80</v>
      </c>
      <c r="D45" s="43"/>
      <c r="E45" s="43"/>
      <c r="F45" s="43"/>
      <c r="G45" s="246"/>
      <c r="H45" s="246"/>
      <c r="I45" s="246"/>
      <c r="J45" s="246"/>
      <c r="K45" s="246"/>
      <c r="L45" s="246"/>
      <c r="M45" s="246"/>
      <c r="N45" s="43"/>
      <c r="U45" s="247"/>
      <c r="V45" s="248" t="s">
        <v>81</v>
      </c>
      <c r="W45" s="249"/>
      <c r="X45" s="249"/>
      <c r="Y45" s="249"/>
      <c r="Z45" s="249"/>
      <c r="AK45" s="58" t="b">
        <v>0</v>
      </c>
    </row>
    <row r="46" spans="1:43" ht="30" customHeight="1">
      <c r="A46" s="23"/>
      <c r="B46" s="42"/>
      <c r="D46" s="43"/>
      <c r="E46" s="43"/>
      <c r="F46" s="43"/>
      <c r="G46" s="246"/>
      <c r="H46" s="246"/>
      <c r="I46" s="246"/>
      <c r="J46" s="246"/>
      <c r="K46" s="246"/>
      <c r="L46" s="246"/>
      <c r="M46" s="246"/>
      <c r="N46" s="43"/>
      <c r="T46" s="249"/>
      <c r="U46" s="248"/>
      <c r="V46" s="249"/>
      <c r="W46" s="249"/>
      <c r="X46" s="249"/>
      <c r="Y46" s="249"/>
      <c r="Z46" s="249"/>
    </row>
    <row r="47" spans="1:43" ht="24.95" customHeight="1">
      <c r="A47" s="23"/>
      <c r="B47" s="42" t="s">
        <v>82</v>
      </c>
      <c r="D47" s="43"/>
      <c r="E47" s="43"/>
      <c r="H47" s="43"/>
      <c r="I47" s="22"/>
      <c r="J47" s="22"/>
      <c r="K47" s="22"/>
      <c r="L47" s="22"/>
      <c r="M47" s="22"/>
      <c r="N47" s="22"/>
      <c r="O47" s="22"/>
      <c r="P47" s="22"/>
      <c r="Q47" s="22"/>
      <c r="R47" s="22"/>
      <c r="S47" s="43"/>
    </row>
    <row r="48" spans="1:43" ht="24.95" customHeight="1">
      <c r="A48" s="23"/>
      <c r="B48" s="42" t="s">
        <v>1222</v>
      </c>
      <c r="D48" s="43"/>
      <c r="E48" s="43"/>
      <c r="H48" s="43"/>
      <c r="I48" s="22"/>
      <c r="J48" s="22"/>
      <c r="K48" s="22"/>
      <c r="L48" s="22"/>
      <c r="M48" s="22"/>
      <c r="N48" s="22"/>
      <c r="O48" s="22"/>
      <c r="P48" s="22"/>
      <c r="Q48" s="22"/>
      <c r="R48" s="22"/>
      <c r="S48" s="43"/>
      <c r="AP48" s="59" t="s">
        <v>1197</v>
      </c>
    </row>
    <row r="49" spans="1:47" ht="24.95" customHeight="1">
      <c r="A49" s="23"/>
      <c r="B49" s="42"/>
      <c r="C49" s="27" t="s">
        <v>1719</v>
      </c>
      <c r="D49" s="336"/>
      <c r="E49" s="43"/>
      <c r="H49" s="43"/>
      <c r="I49" s="43"/>
      <c r="J49" s="43"/>
      <c r="K49" s="43"/>
      <c r="L49" s="43"/>
      <c r="M49" s="43"/>
      <c r="N49" s="43"/>
      <c r="O49" s="43"/>
      <c r="P49" s="43"/>
      <c r="Q49" s="43"/>
      <c r="R49" s="43"/>
      <c r="S49" s="43"/>
      <c r="AK49" s="118" t="s">
        <v>83</v>
      </c>
      <c r="AP49" s="59" t="s">
        <v>1198</v>
      </c>
    </row>
    <row r="50" spans="1:47" ht="24.95" customHeight="1">
      <c r="A50" s="23"/>
      <c r="C50" s="42"/>
      <c r="D50" s="43"/>
      <c r="E50" s="43"/>
      <c r="G50" s="43"/>
      <c r="H50" s="43"/>
      <c r="I50" s="43"/>
      <c r="J50" s="43"/>
      <c r="K50" s="43"/>
      <c r="L50" s="43"/>
      <c r="M50" s="516"/>
      <c r="N50" s="516"/>
      <c r="O50" s="516"/>
      <c r="P50" s="516"/>
      <c r="Q50" s="516"/>
      <c r="R50" s="516"/>
      <c r="S50" s="516"/>
      <c r="T50" s="43" t="s">
        <v>85</v>
      </c>
      <c r="AK50" s="275">
        <f>IF(AM56=TRUE,IF(AK40=1,M50*AP50,M50*AP51),IF(AK37=1,M50*AP50,M50*AP51))</f>
        <v>0</v>
      </c>
      <c r="AL50" s="151"/>
      <c r="AP50" s="358">
        <f>1.29*0.032</f>
        <v>4.1280000000000004E-2</v>
      </c>
      <c r="AQ50" s="27" t="s">
        <v>1715</v>
      </c>
      <c r="AU50" s="360"/>
    </row>
    <row r="51" spans="1:47" ht="15" customHeight="1">
      <c r="A51" s="23"/>
      <c r="B51" s="42"/>
      <c r="D51" s="43"/>
      <c r="E51" s="43"/>
      <c r="H51" s="43"/>
      <c r="I51" s="43"/>
      <c r="J51" s="43"/>
      <c r="K51" s="43"/>
      <c r="L51" s="43"/>
      <c r="M51" s="43"/>
      <c r="N51" s="43"/>
      <c r="O51" s="43"/>
      <c r="P51" s="43"/>
      <c r="Q51" s="43"/>
      <c r="R51" s="43"/>
      <c r="S51" s="43"/>
      <c r="AK51" s="152"/>
      <c r="AL51" s="153"/>
      <c r="AP51" s="359">
        <f>1.29*0.064</f>
        <v>8.2560000000000008E-2</v>
      </c>
      <c r="AQ51" s="27" t="s">
        <v>1716</v>
      </c>
    </row>
    <row r="52" spans="1:47" ht="24.95" customHeight="1">
      <c r="A52" s="23"/>
      <c r="B52" s="42"/>
      <c r="C52" s="27" t="s">
        <v>87</v>
      </c>
      <c r="D52" s="336"/>
      <c r="E52" s="43"/>
      <c r="H52" s="43"/>
      <c r="I52" s="43"/>
      <c r="J52" s="43"/>
      <c r="K52" s="43"/>
      <c r="L52" s="43"/>
      <c r="M52" s="43"/>
      <c r="N52" s="43"/>
      <c r="O52" s="43"/>
      <c r="P52" s="43"/>
      <c r="Q52" s="43"/>
      <c r="R52" s="43"/>
      <c r="S52" s="43"/>
      <c r="AK52" s="152"/>
      <c r="AL52" s="153"/>
      <c r="AP52" s="147"/>
    </row>
    <row r="53" spans="1:47" ht="24.95" customHeight="1">
      <c r="A53" s="23"/>
      <c r="C53" s="42"/>
      <c r="D53" s="43"/>
      <c r="E53" s="43"/>
      <c r="G53" s="43"/>
      <c r="H53" s="43"/>
      <c r="I53" s="43"/>
      <c r="J53" s="43"/>
      <c r="K53" s="43"/>
      <c r="L53" s="43"/>
      <c r="M53" s="516"/>
      <c r="N53" s="516"/>
      <c r="O53" s="516"/>
      <c r="P53" s="516"/>
      <c r="Q53" s="516"/>
      <c r="R53" s="516"/>
      <c r="S53" s="516"/>
      <c r="T53" s="43" t="s">
        <v>85</v>
      </c>
      <c r="AK53" s="152">
        <f>IF(AM56=TRUE,IF(AK40=1,M53*AP53,M53*AP54),IF(AK37=1,M53*AP53,M53*AP54))</f>
        <v>0</v>
      </c>
      <c r="AL53" s="153"/>
      <c r="AM53" s="276"/>
      <c r="AP53" s="359">
        <f>1.29*0.057</f>
        <v>7.3529999999999998E-2</v>
      </c>
      <c r="AQ53" s="27" t="s">
        <v>1717</v>
      </c>
    </row>
    <row r="54" spans="1:47" ht="15" customHeight="1">
      <c r="A54" s="23"/>
      <c r="C54" s="42"/>
      <c r="D54" s="43"/>
      <c r="E54" s="43"/>
      <c r="G54" s="43"/>
      <c r="H54" s="43"/>
      <c r="I54" s="43"/>
      <c r="J54" s="43"/>
      <c r="K54" s="43"/>
      <c r="L54" s="43"/>
      <c r="M54" s="138"/>
      <c r="N54" s="138"/>
      <c r="O54" s="138"/>
      <c r="P54" s="138"/>
      <c r="Q54" s="138"/>
      <c r="R54" s="138"/>
      <c r="S54" s="138"/>
      <c r="T54" s="43"/>
      <c r="W54" s="22"/>
      <c r="X54" s="43"/>
      <c r="Y54" s="22"/>
      <c r="Z54" s="139"/>
      <c r="AA54" s="139"/>
      <c r="AB54" s="139"/>
      <c r="AC54" s="139"/>
      <c r="AD54" s="139"/>
      <c r="AE54" s="139"/>
      <c r="AF54" s="139"/>
      <c r="AG54" s="43"/>
      <c r="AK54" s="152"/>
      <c r="AL54" s="153"/>
      <c r="AP54" s="359">
        <f>1.29*0.114</f>
        <v>0.14706</v>
      </c>
      <c r="AQ54" s="27" t="s">
        <v>1718</v>
      </c>
    </row>
    <row r="55" spans="1:47" ht="24.95" customHeight="1">
      <c r="A55" s="42"/>
      <c r="B55" s="42"/>
      <c r="C55" s="42"/>
      <c r="D55" s="42" t="s">
        <v>1199</v>
      </c>
      <c r="E55" s="268"/>
      <c r="H55" s="43"/>
      <c r="I55" s="43"/>
      <c r="J55" s="43"/>
      <c r="K55" s="43"/>
      <c r="L55" s="43"/>
      <c r="M55" s="43"/>
      <c r="N55" s="43"/>
      <c r="O55" s="43"/>
      <c r="P55" s="43"/>
      <c r="Q55" s="43"/>
      <c r="R55" s="43"/>
      <c r="S55" s="43"/>
      <c r="V55" s="381" t="s">
        <v>1832</v>
      </c>
      <c r="W55" s="382"/>
      <c r="X55" s="382"/>
      <c r="Y55" s="382"/>
      <c r="Z55" s="382"/>
      <c r="AA55" s="380" t="s">
        <v>1833</v>
      </c>
      <c r="AB55" s="380" t="str">
        <f>IF(OR(L37="",N37=""),"","令和" &amp; (YEAR(EDATE($AQ$37,-1))-2018) &amp; "年" &amp; MONTH(EDATE($AQ$37,-1)) &amp; "月")</f>
        <v/>
      </c>
      <c r="AC55" s="382"/>
      <c r="AD55" s="382"/>
      <c r="AE55" s="382"/>
      <c r="AF55" s="382"/>
      <c r="AG55" s="380" t="s">
        <v>1834</v>
      </c>
      <c r="AH55" s="383"/>
      <c r="AK55" s="152"/>
      <c r="AL55" s="153"/>
      <c r="AP55" s="147"/>
    </row>
    <row r="56" spans="1:47" ht="24.95" customHeight="1">
      <c r="A56" s="42"/>
      <c r="B56" s="42"/>
      <c r="C56" s="42"/>
      <c r="D56" s="224" t="s">
        <v>1200</v>
      </c>
      <c r="E56" s="268"/>
      <c r="H56" s="43"/>
      <c r="I56" s="43"/>
      <c r="J56" s="43"/>
      <c r="K56" s="43"/>
      <c r="L56" s="43"/>
      <c r="M56" s="43"/>
      <c r="N56" s="43"/>
      <c r="O56" s="43"/>
      <c r="P56" s="43"/>
      <c r="Q56" s="43"/>
      <c r="R56" s="43"/>
      <c r="S56" s="43"/>
      <c r="AC56" s="267"/>
      <c r="AF56" s="267"/>
      <c r="AH56" s="513"/>
      <c r="AI56" s="267"/>
      <c r="AK56" s="152"/>
      <c r="AL56" s="153"/>
      <c r="AM56" s="59" t="b">
        <v>0</v>
      </c>
      <c r="AN56" s="64"/>
      <c r="AP56" s="147"/>
    </row>
    <row r="57" spans="1:47" ht="24.95" customHeight="1">
      <c r="A57" s="42"/>
      <c r="B57" s="42"/>
      <c r="C57" s="42"/>
      <c r="D57" s="257"/>
      <c r="E57" s="42"/>
      <c r="F57" s="268"/>
      <c r="H57" s="43"/>
      <c r="I57" s="43"/>
      <c r="J57" s="43"/>
      <c r="K57" s="43"/>
      <c r="L57" s="43"/>
      <c r="M57" s="43"/>
      <c r="N57" s="267"/>
      <c r="O57" s="267"/>
      <c r="P57" s="43"/>
      <c r="Q57" s="278" t="str">
        <f>IF(AM56=TRUE,"当該賃金改善を開始する前月( 3 (2) の前月)の総額","")</f>
        <v/>
      </c>
      <c r="R57" s="43"/>
      <c r="S57" s="43"/>
      <c r="U57" s="267"/>
      <c r="AC57" s="267"/>
      <c r="AF57" s="267"/>
      <c r="AH57" s="514"/>
      <c r="AI57" s="267"/>
      <c r="AK57" s="152"/>
      <c r="AL57" s="153"/>
      <c r="AP57" s="147"/>
    </row>
    <row r="58" spans="1:47" ht="15" customHeight="1">
      <c r="A58" s="23"/>
      <c r="C58" s="42"/>
      <c r="D58" s="42"/>
      <c r="E58" s="43"/>
      <c r="F58" s="268"/>
      <c r="G58" s="43"/>
      <c r="H58" s="43"/>
      <c r="I58" s="43"/>
      <c r="J58" s="43"/>
      <c r="K58" s="43"/>
      <c r="L58" s="43"/>
      <c r="M58" s="138"/>
      <c r="N58" s="138"/>
      <c r="O58" s="138"/>
      <c r="P58" s="138"/>
      <c r="Q58" s="138"/>
      <c r="R58" s="138"/>
      <c r="S58" s="138"/>
      <c r="T58" s="43"/>
      <c r="V58" s="42"/>
      <c r="W58" s="22"/>
      <c r="X58" s="43"/>
      <c r="Y58" s="22"/>
      <c r="Z58" s="139"/>
      <c r="AA58" s="139"/>
      <c r="AB58" s="139"/>
      <c r="AC58" s="139"/>
      <c r="AD58" s="139"/>
      <c r="AE58" s="139"/>
      <c r="AF58" s="139"/>
      <c r="AG58" s="43"/>
      <c r="AK58" s="152"/>
      <c r="AL58" s="153"/>
      <c r="AP58" s="147"/>
    </row>
    <row r="59" spans="1:47" ht="24.95" customHeight="1">
      <c r="A59" s="23"/>
      <c r="B59" s="42"/>
      <c r="C59" s="27" t="s">
        <v>1720</v>
      </c>
      <c r="D59" s="42"/>
      <c r="E59" s="43"/>
      <c r="H59" s="43"/>
      <c r="I59" s="43"/>
      <c r="J59" s="43"/>
      <c r="K59" s="43"/>
      <c r="L59" s="43"/>
      <c r="M59" s="43"/>
      <c r="N59" s="43"/>
      <c r="O59" s="43"/>
      <c r="P59" s="43"/>
      <c r="Q59" s="43"/>
      <c r="R59" s="43"/>
      <c r="S59" s="43"/>
      <c r="AK59" s="152"/>
      <c r="AL59" s="153"/>
      <c r="AP59" s="147"/>
    </row>
    <row r="60" spans="1:47" ht="24.95" customHeight="1">
      <c r="A60" s="23"/>
      <c r="B60" s="42"/>
      <c r="D60" s="43"/>
      <c r="E60" s="43"/>
      <c r="F60" s="473"/>
      <c r="G60" s="473"/>
      <c r="H60" s="473"/>
      <c r="I60" s="473"/>
      <c r="J60" s="473"/>
      <c r="K60" s="473"/>
      <c r="L60" s="473"/>
      <c r="M60" s="43" t="s">
        <v>47</v>
      </c>
      <c r="N60" s="43"/>
      <c r="O60" s="27" t="s">
        <v>1201</v>
      </c>
      <c r="P60" s="22"/>
      <c r="Q60" s="43"/>
      <c r="R60" s="267"/>
      <c r="S60" s="267"/>
      <c r="T60" s="267"/>
      <c r="U60" s="267"/>
      <c r="V60" s="267"/>
      <c r="W60" s="267"/>
      <c r="X60" s="267"/>
      <c r="Y60" s="22"/>
      <c r="Z60" s="279"/>
      <c r="AA60" s="279"/>
      <c r="AB60" s="279"/>
      <c r="AC60" s="279"/>
      <c r="AD60" s="279"/>
      <c r="AE60" s="279"/>
      <c r="AF60" s="279"/>
      <c r="AG60" s="43"/>
      <c r="AK60" s="277">
        <f>IF(AK37=1,F60*AP60,F60*AP61)</f>
        <v>0</v>
      </c>
      <c r="AL60" s="153"/>
      <c r="AP60" s="148">
        <v>27021</v>
      </c>
      <c r="AQ60" s="27" t="s">
        <v>90</v>
      </c>
    </row>
    <row r="61" spans="1:47" ht="24.95" customHeight="1">
      <c r="A61" s="23"/>
      <c r="B61" s="42"/>
      <c r="C61" s="42"/>
      <c r="D61" s="42"/>
      <c r="E61" s="267"/>
      <c r="H61" s="43"/>
      <c r="I61" s="43"/>
      <c r="J61" s="43"/>
      <c r="K61" s="43"/>
      <c r="L61" s="43"/>
      <c r="M61" s="43"/>
      <c r="N61" s="43"/>
      <c r="O61" s="43"/>
      <c r="P61" s="43"/>
      <c r="Q61" s="43"/>
      <c r="R61" s="43"/>
      <c r="S61" s="43"/>
      <c r="AK61" s="152"/>
      <c r="AL61" s="153"/>
      <c r="AP61" s="274">
        <v>54041</v>
      </c>
    </row>
    <row r="62" spans="1:47" ht="24.95" customHeight="1">
      <c r="A62" s="23"/>
      <c r="B62" s="42"/>
      <c r="C62" s="27" t="s">
        <v>1721</v>
      </c>
      <c r="D62" s="42"/>
      <c r="E62" s="43"/>
      <c r="H62" s="43"/>
      <c r="I62" s="43"/>
      <c r="J62" s="43"/>
      <c r="K62" s="43"/>
      <c r="L62" s="43"/>
      <c r="M62" s="43"/>
      <c r="N62" s="43"/>
      <c r="O62" s="43"/>
      <c r="P62" s="43"/>
      <c r="Q62" s="43"/>
      <c r="R62" s="43"/>
      <c r="S62" s="43"/>
      <c r="AK62" s="152"/>
      <c r="AL62" s="153"/>
      <c r="AP62" s="147"/>
    </row>
    <row r="63" spans="1:47" ht="24.95" customHeight="1">
      <c r="A63" s="23"/>
      <c r="B63" s="42"/>
      <c r="D63" s="43"/>
      <c r="E63" s="43"/>
      <c r="F63" s="473"/>
      <c r="G63" s="473"/>
      <c r="H63" s="473"/>
      <c r="I63" s="473"/>
      <c r="J63" s="473"/>
      <c r="K63" s="473"/>
      <c r="L63" s="473"/>
      <c r="M63" s="43" t="s">
        <v>47</v>
      </c>
      <c r="N63" s="267"/>
      <c r="O63" s="27" t="s">
        <v>1209</v>
      </c>
      <c r="P63" s="22"/>
      <c r="Q63" s="43"/>
      <c r="R63" s="267"/>
      <c r="S63" s="267"/>
      <c r="T63" s="267"/>
      <c r="U63" s="267"/>
      <c r="V63" s="267"/>
      <c r="W63" s="267"/>
      <c r="X63" s="267"/>
      <c r="Y63" s="22"/>
      <c r="Z63" s="279"/>
      <c r="AA63" s="279"/>
      <c r="AB63" s="279"/>
      <c r="AC63" s="279"/>
      <c r="AD63" s="279"/>
      <c r="AE63" s="279"/>
      <c r="AF63" s="279"/>
      <c r="AG63" s="43"/>
      <c r="AK63" s="154">
        <f>IF(AK37=1,F63*AP63,F63*AP64)</f>
        <v>0</v>
      </c>
      <c r="AL63" s="155"/>
      <c r="AP63" s="148">
        <v>9244</v>
      </c>
      <c r="AQ63" s="27" t="s">
        <v>90</v>
      </c>
    </row>
    <row r="64" spans="1:47" ht="24.95" customHeight="1">
      <c r="A64" s="23"/>
      <c r="B64" s="42"/>
      <c r="C64" s="42"/>
      <c r="D64" s="42"/>
      <c r="E64" s="267"/>
      <c r="F64" s="43"/>
      <c r="G64" s="43"/>
      <c r="H64" s="43"/>
      <c r="I64" s="43"/>
      <c r="J64" s="43"/>
      <c r="K64" s="43"/>
      <c r="L64" s="43"/>
      <c r="N64" s="267"/>
      <c r="O64" s="316" t="s">
        <v>1281</v>
      </c>
      <c r="R64" s="267"/>
      <c r="S64" s="267"/>
      <c r="T64" s="267"/>
      <c r="U64" s="267"/>
      <c r="V64" s="267"/>
      <c r="W64" s="267"/>
      <c r="X64" s="267"/>
      <c r="AK64" s="152"/>
      <c r="AP64" s="149">
        <v>18487</v>
      </c>
    </row>
    <row r="65" spans="1:44" ht="15" customHeight="1">
      <c r="A65" s="23"/>
      <c r="C65" s="262"/>
      <c r="D65" s="263"/>
      <c r="E65" s="263"/>
      <c r="F65" s="262"/>
      <c r="G65" s="263"/>
      <c r="H65" s="263"/>
      <c r="I65" s="263"/>
      <c r="J65" s="263"/>
      <c r="K65" s="263"/>
      <c r="L65" s="263"/>
      <c r="M65" s="138"/>
      <c r="N65" s="138"/>
      <c r="O65" s="138"/>
      <c r="P65" s="138"/>
      <c r="Q65" s="138"/>
      <c r="R65" s="138"/>
      <c r="S65" s="138"/>
      <c r="T65" s="263"/>
      <c r="V65" s="262"/>
      <c r="W65" s="22"/>
      <c r="X65" s="263"/>
      <c r="Y65" s="22"/>
      <c r="Z65" s="265"/>
      <c r="AA65" s="265"/>
      <c r="AB65" s="265"/>
      <c r="AC65" s="265"/>
      <c r="AD65" s="265"/>
      <c r="AE65" s="265"/>
      <c r="AF65" s="265"/>
      <c r="AG65" s="263"/>
    </row>
    <row r="66" spans="1:44" ht="24.95" customHeight="1">
      <c r="A66" s="42"/>
      <c r="B66" s="42"/>
      <c r="C66" s="336"/>
      <c r="D66" s="42" t="s">
        <v>1207</v>
      </c>
      <c r="E66" s="42"/>
      <c r="H66" s="43"/>
      <c r="I66" s="43"/>
      <c r="J66" s="43"/>
      <c r="K66" s="43"/>
      <c r="L66" s="43"/>
      <c r="M66" s="43"/>
      <c r="N66" s="43"/>
      <c r="O66" s="43"/>
      <c r="P66" s="43"/>
      <c r="Q66" s="43"/>
      <c r="R66" s="43"/>
      <c r="S66" s="43"/>
    </row>
    <row r="67" spans="1:44" ht="24.95" customHeight="1" thickBot="1">
      <c r="A67" s="23"/>
      <c r="C67" s="42"/>
      <c r="D67" s="43"/>
      <c r="E67" s="43"/>
      <c r="G67" s="43"/>
      <c r="H67" s="43"/>
      <c r="I67" s="43"/>
      <c r="J67" s="43"/>
      <c r="K67" s="377" t="s">
        <v>1832</v>
      </c>
      <c r="L67" s="378"/>
      <c r="M67" s="379"/>
      <c r="N67" s="377"/>
      <c r="O67" s="380" t="s">
        <v>1833</v>
      </c>
      <c r="P67" s="380" t="str">
        <f>IF(OR(L37="",N37=""),"","令和" &amp; (YEAR(EDATE($AQ$37,-3))-2018) &amp; "年" &amp; MONTH(EDATE($AQ$37,-3)) &amp; "月")</f>
        <v/>
      </c>
      <c r="Q67" s="380"/>
      <c r="R67" s="380"/>
      <c r="S67" s="380"/>
      <c r="T67" s="380"/>
      <c r="U67" s="380" t="s">
        <v>1836</v>
      </c>
      <c r="V67" s="380" t="str">
        <f>IF(OR(L37="",N37=""),"","令和" &amp; (YEAR(EDATE($AQ$37,-2))-2018) &amp; "年" &amp; MONTH(EDATE($AQ$37,-2)) &amp; "月")</f>
        <v/>
      </c>
      <c r="W67" s="380"/>
      <c r="X67" s="380"/>
      <c r="Y67" s="380"/>
      <c r="Z67" s="380"/>
      <c r="AA67" s="380" t="s">
        <v>1836</v>
      </c>
      <c r="AB67" s="380" t="str">
        <f>IF(OR(L37="",N37=""),"","令和" &amp; (YEAR(EDATE($AQ$37,-1))-2018) &amp; "年" &amp; MONTH(EDATE($AQ$37,-1)) &amp; "月")</f>
        <v/>
      </c>
      <c r="AC67" s="380"/>
      <c r="AD67" s="380"/>
      <c r="AE67" s="380"/>
      <c r="AF67" s="380"/>
      <c r="AG67" s="380" t="s">
        <v>1840</v>
      </c>
      <c r="AH67" s="380"/>
      <c r="AI67" s="380"/>
      <c r="AJ67" s="380"/>
    </row>
    <row r="68" spans="1:44" ht="30" customHeight="1" thickBot="1">
      <c r="A68" s="23"/>
      <c r="B68" s="42"/>
      <c r="D68" s="43" t="s">
        <v>92</v>
      </c>
      <c r="E68" s="42" t="s">
        <v>93</v>
      </c>
      <c r="H68" s="43"/>
      <c r="I68" s="43"/>
      <c r="J68" s="43"/>
      <c r="K68" s="43"/>
      <c r="L68" s="43"/>
      <c r="M68" s="517" t="str">
        <f>IF(AK45=TRUE,新様式99_同一法人内複数医療機関届出用補助計算書!R57,IF(SUM(AK50,AK53,AK60,AK63)=0,"",SUM(AK50,AK53,AK60,AK63)))</f>
        <v/>
      </c>
      <c r="N68" s="518"/>
      <c r="O68" s="518"/>
      <c r="P68" s="518"/>
      <c r="Q68" s="518"/>
      <c r="R68" s="518"/>
      <c r="S68" s="519"/>
      <c r="T68" s="43" t="s">
        <v>85</v>
      </c>
      <c r="V68" s="27" t="str">
        <f>IF(AK45=TRUE,"(様式99から転記)","")</f>
        <v/>
      </c>
    </row>
    <row r="69" spans="1:44" ht="30" customHeight="1">
      <c r="A69" s="23"/>
      <c r="B69" s="42"/>
      <c r="D69" s="43"/>
      <c r="E69" s="42"/>
      <c r="H69" s="43"/>
      <c r="I69" s="43"/>
      <c r="J69" s="43"/>
      <c r="K69" s="43"/>
      <c r="L69" s="43"/>
      <c r="M69" s="246"/>
      <c r="N69" s="246"/>
      <c r="O69" s="246"/>
      <c r="P69" s="246"/>
      <c r="Q69" s="246"/>
      <c r="R69" s="246"/>
      <c r="S69" s="246"/>
      <c r="T69" s="43"/>
    </row>
    <row r="70" spans="1:44" ht="24.95" customHeight="1">
      <c r="A70" s="23"/>
      <c r="B70" s="27" t="s">
        <v>1225</v>
      </c>
      <c r="E70" s="43"/>
      <c r="G70" s="43"/>
      <c r="H70" s="43"/>
      <c r="I70" s="43"/>
      <c r="J70" s="43"/>
      <c r="K70" s="43"/>
      <c r="L70" s="51"/>
      <c r="M70" s="43"/>
      <c r="N70" s="43"/>
      <c r="O70" s="43"/>
      <c r="P70" s="43"/>
      <c r="Q70" s="43"/>
      <c r="R70" s="43"/>
      <c r="S70" s="43"/>
    </row>
    <row r="71" spans="1:44" ht="24.95" customHeight="1">
      <c r="A71" s="23"/>
      <c r="C71" s="22" t="s">
        <v>94</v>
      </c>
      <c r="E71" s="43"/>
      <c r="G71" s="43"/>
      <c r="H71" s="43"/>
      <c r="I71" s="43"/>
      <c r="J71" s="43"/>
      <c r="K71" s="43"/>
      <c r="L71" s="51"/>
      <c r="M71" s="43"/>
      <c r="N71" s="43"/>
      <c r="O71" s="43"/>
      <c r="P71" s="43"/>
      <c r="Q71" s="43"/>
      <c r="R71" s="43"/>
      <c r="S71" s="43"/>
    </row>
    <row r="72" spans="1:44" ht="24.95" customHeight="1">
      <c r="A72" s="23"/>
      <c r="C72" s="42" t="s">
        <v>95</v>
      </c>
      <c r="D72" s="43"/>
      <c r="E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row>
    <row r="73" spans="1:44" ht="24.95" customHeight="1">
      <c r="A73" s="23"/>
      <c r="B73" s="22" t="s">
        <v>96</v>
      </c>
      <c r="H73" s="43"/>
      <c r="I73" s="43"/>
      <c r="J73" s="43"/>
      <c r="K73" s="43"/>
      <c r="L73" s="43"/>
      <c r="M73" s="43"/>
      <c r="N73" s="43"/>
      <c r="O73" s="43"/>
      <c r="P73" s="43"/>
      <c r="Q73" s="43"/>
      <c r="R73" s="43"/>
      <c r="S73" s="43"/>
    </row>
    <row r="74" spans="1:44" ht="24.95" customHeight="1">
      <c r="A74" s="23"/>
      <c r="F74" s="43"/>
      <c r="G74" s="43"/>
      <c r="H74" s="43"/>
      <c r="I74" s="43"/>
      <c r="J74" s="43"/>
      <c r="K74" s="43"/>
      <c r="L74" s="43"/>
      <c r="M74" s="43"/>
      <c r="N74" s="43"/>
      <c r="O74" s="42" t="s">
        <v>97</v>
      </c>
      <c r="Q74" s="43"/>
    </row>
    <row r="75" spans="1:44" ht="15" customHeight="1">
      <c r="A75" s="23"/>
      <c r="F75" s="43"/>
      <c r="G75" s="43"/>
      <c r="H75" s="43"/>
      <c r="I75" s="43"/>
      <c r="J75" s="43"/>
      <c r="K75" s="43"/>
      <c r="L75" s="43"/>
      <c r="M75" s="43"/>
      <c r="N75" s="43"/>
      <c r="O75" s="42"/>
      <c r="Q75" s="43"/>
      <c r="AK75" s="286" t="s">
        <v>100</v>
      </c>
      <c r="AP75" s="362" t="s">
        <v>100</v>
      </c>
      <c r="AQ75" s="59"/>
      <c r="AR75" s="59"/>
    </row>
    <row r="76" spans="1:44" s="22" customFormat="1" ht="39.950000000000003" customHeight="1">
      <c r="A76" s="23"/>
      <c r="B76" s="42"/>
      <c r="C76" s="515" t="s">
        <v>98</v>
      </c>
      <c r="D76" s="472"/>
      <c r="E76" s="472"/>
      <c r="F76" s="472"/>
      <c r="G76" s="472"/>
      <c r="H76" s="472"/>
      <c r="I76" s="472"/>
      <c r="J76" s="472"/>
      <c r="K76" s="472"/>
      <c r="L76" s="472"/>
      <c r="M76" s="472"/>
      <c r="O76" s="489" t="str">
        <f>"算定回数"&amp;CHAR(10)&amp;IF(N37="","",MONTH(DATE(2000, N37-3, 1)))&amp;"月"</f>
        <v>算定回数
月</v>
      </c>
      <c r="P76" s="489"/>
      <c r="Q76" s="489"/>
      <c r="R76" s="489"/>
      <c r="S76" s="489" t="str">
        <f>"算定回数"&amp;CHAR(10)&amp;IF(N37="","",MONTH(DATE(2000, N37-2, 1)))&amp;"月"</f>
        <v>算定回数
月</v>
      </c>
      <c r="T76" s="489"/>
      <c r="U76" s="489"/>
      <c r="V76" s="489"/>
      <c r="W76" s="489" t="str">
        <f>"算定回数"&amp;CHAR(10)&amp;IF(N37="","",MONTH(DATE(2000, N37-1, 1)))&amp;"月"</f>
        <v>算定回数
月</v>
      </c>
      <c r="X76" s="503"/>
      <c r="Y76" s="503"/>
      <c r="Z76" s="503"/>
      <c r="AC76" s="489" t="s">
        <v>1714</v>
      </c>
      <c r="AD76" s="503"/>
      <c r="AE76" s="503"/>
      <c r="AF76" s="503"/>
      <c r="AK76" s="43" t="s">
        <v>1235</v>
      </c>
      <c r="AM76" s="286" t="s">
        <v>1236</v>
      </c>
      <c r="AP76" s="362" t="s">
        <v>1235</v>
      </c>
      <c r="AQ76" s="362" t="s">
        <v>1236</v>
      </c>
      <c r="AR76" s="362"/>
    </row>
    <row r="77" spans="1:44" s="22" customFormat="1" ht="30" customHeight="1">
      <c r="A77" s="23"/>
      <c r="B77" s="512" t="s">
        <v>101</v>
      </c>
      <c r="C77" s="140" t="s">
        <v>102</v>
      </c>
      <c r="D77" s="498" t="s">
        <v>103</v>
      </c>
      <c r="E77" s="498"/>
      <c r="F77" s="498"/>
      <c r="G77" s="498"/>
      <c r="H77" s="498"/>
      <c r="I77" s="498"/>
      <c r="J77" s="498"/>
      <c r="K77" s="498"/>
      <c r="L77" s="498"/>
      <c r="M77" s="498"/>
      <c r="N77" s="499"/>
      <c r="O77" s="487"/>
      <c r="P77" s="488"/>
      <c r="Q77" s="488"/>
      <c r="R77" s="141" t="s">
        <v>104</v>
      </c>
      <c r="S77" s="487"/>
      <c r="T77" s="488"/>
      <c r="U77" s="488"/>
      <c r="V77" s="141" t="s">
        <v>104</v>
      </c>
      <c r="W77" s="487"/>
      <c r="X77" s="488"/>
      <c r="Y77" s="488"/>
      <c r="Z77" s="141" t="s">
        <v>104</v>
      </c>
      <c r="AC77" s="500" t="str">
        <f t="shared" ref="AC77:AC84" si="0">IFERROR(AVERAGE(O77:Y77),"")</f>
        <v/>
      </c>
      <c r="AD77" s="501"/>
      <c r="AE77" s="501"/>
      <c r="AF77" s="141" t="s">
        <v>104</v>
      </c>
      <c r="AH77" s="490">
        <f t="shared" ref="AH77:AH84" si="1">IFERROR(ROUND($AC77,0),0)</f>
        <v>0</v>
      </c>
      <c r="AI77" s="490"/>
      <c r="AJ77" s="490"/>
      <c r="AK77" s="142">
        <v>17</v>
      </c>
      <c r="AM77" s="142">
        <v>34</v>
      </c>
      <c r="AP77" s="22">
        <f>IFERROR($AH77*AK77,"")</f>
        <v>0</v>
      </c>
      <c r="AQ77" s="22">
        <f>IFERROR($AH77*AM77,"")</f>
        <v>0</v>
      </c>
    </row>
    <row r="78" spans="1:44" s="22" customFormat="1" ht="30" customHeight="1">
      <c r="A78" s="23"/>
      <c r="B78" s="512"/>
      <c r="C78" s="140" t="s">
        <v>105</v>
      </c>
      <c r="D78" s="498" t="s">
        <v>106</v>
      </c>
      <c r="E78" s="498"/>
      <c r="F78" s="498"/>
      <c r="G78" s="498"/>
      <c r="H78" s="498"/>
      <c r="I78" s="498"/>
      <c r="J78" s="498"/>
      <c r="K78" s="498"/>
      <c r="L78" s="498"/>
      <c r="M78" s="498"/>
      <c r="N78" s="499"/>
      <c r="O78" s="487"/>
      <c r="P78" s="488"/>
      <c r="Q78" s="488"/>
      <c r="R78" s="141" t="s">
        <v>104</v>
      </c>
      <c r="S78" s="487"/>
      <c r="T78" s="488"/>
      <c r="U78" s="488"/>
      <c r="V78" s="141" t="s">
        <v>104</v>
      </c>
      <c r="W78" s="487"/>
      <c r="X78" s="488"/>
      <c r="Y78" s="488"/>
      <c r="Z78" s="141" t="s">
        <v>104</v>
      </c>
      <c r="AC78" s="500" t="str">
        <f t="shared" si="0"/>
        <v/>
      </c>
      <c r="AD78" s="501"/>
      <c r="AE78" s="501"/>
      <c r="AF78" s="141" t="s">
        <v>104</v>
      </c>
      <c r="AH78" s="490">
        <f t="shared" si="1"/>
        <v>0</v>
      </c>
      <c r="AI78" s="490"/>
      <c r="AJ78" s="490"/>
      <c r="AK78" s="142">
        <v>4</v>
      </c>
      <c r="AM78" s="142">
        <v>8</v>
      </c>
      <c r="AP78" s="22">
        <f>IFERROR($AH78*AK78,"")</f>
        <v>0</v>
      </c>
      <c r="AQ78" s="22">
        <f t="shared" ref="AQ78:AQ84" si="2">IFERROR($AH78*AM78,"")</f>
        <v>0</v>
      </c>
    </row>
    <row r="79" spans="1:44" s="22" customFormat="1" ht="30" customHeight="1">
      <c r="A79" s="23"/>
      <c r="B79" s="512"/>
      <c r="C79" s="140" t="s">
        <v>107</v>
      </c>
      <c r="D79" s="498" t="s">
        <v>108</v>
      </c>
      <c r="E79" s="498"/>
      <c r="F79" s="498"/>
      <c r="G79" s="498"/>
      <c r="H79" s="498"/>
      <c r="I79" s="498"/>
      <c r="J79" s="498"/>
      <c r="K79" s="498"/>
      <c r="L79" s="498"/>
      <c r="M79" s="498"/>
      <c r="N79" s="499"/>
      <c r="O79" s="487"/>
      <c r="P79" s="488"/>
      <c r="Q79" s="488"/>
      <c r="R79" s="141" t="s">
        <v>104</v>
      </c>
      <c r="S79" s="487"/>
      <c r="T79" s="488"/>
      <c r="U79" s="488"/>
      <c r="V79" s="141" t="s">
        <v>104</v>
      </c>
      <c r="W79" s="487"/>
      <c r="X79" s="488"/>
      <c r="Y79" s="488"/>
      <c r="Z79" s="141" t="s">
        <v>104</v>
      </c>
      <c r="AC79" s="500" t="str">
        <f>IFERROR(AVERAGE(O79:Y79),"")</f>
        <v/>
      </c>
      <c r="AD79" s="501"/>
      <c r="AE79" s="501"/>
      <c r="AF79" s="141" t="s">
        <v>104</v>
      </c>
      <c r="AH79" s="490">
        <f t="shared" si="1"/>
        <v>0</v>
      </c>
      <c r="AI79" s="490"/>
      <c r="AJ79" s="490"/>
      <c r="AK79" s="142">
        <v>79</v>
      </c>
      <c r="AM79" s="142">
        <v>158</v>
      </c>
      <c r="AP79" s="22">
        <f t="shared" ref="AP79:AP83" si="3">IFERROR($AH79*AK79,"")</f>
        <v>0</v>
      </c>
      <c r="AQ79" s="22">
        <f t="shared" si="2"/>
        <v>0</v>
      </c>
    </row>
    <row r="80" spans="1:44" s="22" customFormat="1" ht="30" customHeight="1">
      <c r="A80" s="23"/>
      <c r="B80" s="512"/>
      <c r="C80" s="140" t="s">
        <v>109</v>
      </c>
      <c r="D80" s="498" t="s">
        <v>110</v>
      </c>
      <c r="E80" s="498"/>
      <c r="F80" s="498"/>
      <c r="G80" s="498"/>
      <c r="H80" s="498"/>
      <c r="I80" s="498"/>
      <c r="J80" s="498"/>
      <c r="K80" s="498"/>
      <c r="L80" s="498"/>
      <c r="M80" s="498"/>
      <c r="N80" s="499"/>
      <c r="O80" s="487"/>
      <c r="P80" s="488"/>
      <c r="Q80" s="488"/>
      <c r="R80" s="141" t="s">
        <v>104</v>
      </c>
      <c r="S80" s="487"/>
      <c r="T80" s="488"/>
      <c r="U80" s="488"/>
      <c r="V80" s="141" t="s">
        <v>104</v>
      </c>
      <c r="W80" s="487"/>
      <c r="X80" s="488"/>
      <c r="Y80" s="488"/>
      <c r="Z80" s="141" t="s">
        <v>104</v>
      </c>
      <c r="AC80" s="500" t="str">
        <f t="shared" si="0"/>
        <v/>
      </c>
      <c r="AD80" s="501"/>
      <c r="AE80" s="501"/>
      <c r="AF80" s="141" t="s">
        <v>104</v>
      </c>
      <c r="AH80" s="490">
        <f t="shared" si="1"/>
        <v>0</v>
      </c>
      <c r="AI80" s="490"/>
      <c r="AJ80" s="490"/>
      <c r="AK80" s="142">
        <v>19</v>
      </c>
      <c r="AM80" s="142">
        <v>38</v>
      </c>
      <c r="AP80" s="22">
        <f t="shared" si="3"/>
        <v>0</v>
      </c>
      <c r="AQ80" s="22">
        <f t="shared" si="2"/>
        <v>0</v>
      </c>
    </row>
    <row r="81" spans="1:43" s="22" customFormat="1" ht="30" customHeight="1">
      <c r="A81" s="23"/>
      <c r="B81" s="512" t="s">
        <v>111</v>
      </c>
      <c r="C81" s="140" t="s">
        <v>112</v>
      </c>
      <c r="D81" s="498" t="s">
        <v>103</v>
      </c>
      <c r="E81" s="498"/>
      <c r="F81" s="498"/>
      <c r="G81" s="498"/>
      <c r="H81" s="498"/>
      <c r="I81" s="498"/>
      <c r="J81" s="498"/>
      <c r="K81" s="498"/>
      <c r="L81" s="498"/>
      <c r="M81" s="498"/>
      <c r="N81" s="499"/>
      <c r="O81" s="487"/>
      <c r="P81" s="488"/>
      <c r="Q81" s="488"/>
      <c r="R81" s="141" t="s">
        <v>104</v>
      </c>
      <c r="S81" s="487"/>
      <c r="T81" s="488"/>
      <c r="U81" s="488"/>
      <c r="V81" s="141" t="s">
        <v>104</v>
      </c>
      <c r="W81" s="487"/>
      <c r="X81" s="488"/>
      <c r="Y81" s="488"/>
      <c r="Z81" s="141" t="s">
        <v>104</v>
      </c>
      <c r="AC81" s="500" t="str">
        <f t="shared" si="0"/>
        <v/>
      </c>
      <c r="AD81" s="501"/>
      <c r="AE81" s="501"/>
      <c r="AF81" s="141" t="s">
        <v>104</v>
      </c>
      <c r="AH81" s="490">
        <f t="shared" si="1"/>
        <v>0</v>
      </c>
      <c r="AI81" s="490"/>
      <c r="AJ81" s="490"/>
      <c r="AK81" s="142">
        <v>21</v>
      </c>
      <c r="AM81" s="142">
        <v>42</v>
      </c>
      <c r="AP81" s="22">
        <f t="shared" si="3"/>
        <v>0</v>
      </c>
      <c r="AQ81" s="22">
        <f t="shared" si="2"/>
        <v>0</v>
      </c>
    </row>
    <row r="82" spans="1:43" s="22" customFormat="1" ht="30" customHeight="1">
      <c r="A82" s="23"/>
      <c r="B82" s="512"/>
      <c r="C82" s="140" t="s">
        <v>113</v>
      </c>
      <c r="D82" s="498" t="s">
        <v>106</v>
      </c>
      <c r="E82" s="498"/>
      <c r="F82" s="498"/>
      <c r="G82" s="498"/>
      <c r="H82" s="498"/>
      <c r="I82" s="498"/>
      <c r="J82" s="498"/>
      <c r="K82" s="498"/>
      <c r="L82" s="498"/>
      <c r="M82" s="498"/>
      <c r="N82" s="499"/>
      <c r="O82" s="487"/>
      <c r="P82" s="488"/>
      <c r="Q82" s="488"/>
      <c r="R82" s="141" t="s">
        <v>104</v>
      </c>
      <c r="S82" s="487"/>
      <c r="T82" s="488"/>
      <c r="U82" s="488"/>
      <c r="V82" s="141" t="s">
        <v>104</v>
      </c>
      <c r="W82" s="487"/>
      <c r="X82" s="488"/>
      <c r="Y82" s="488"/>
      <c r="Z82" s="141" t="s">
        <v>104</v>
      </c>
      <c r="AC82" s="500" t="str">
        <f t="shared" si="0"/>
        <v/>
      </c>
      <c r="AD82" s="501"/>
      <c r="AE82" s="501"/>
      <c r="AF82" s="141" t="s">
        <v>104</v>
      </c>
      <c r="AH82" s="490">
        <f t="shared" si="1"/>
        <v>0</v>
      </c>
      <c r="AI82" s="490"/>
      <c r="AJ82" s="490"/>
      <c r="AK82" s="142">
        <v>4</v>
      </c>
      <c r="AM82" s="142">
        <v>8</v>
      </c>
      <c r="AP82" s="22">
        <f t="shared" si="3"/>
        <v>0</v>
      </c>
      <c r="AQ82" s="22">
        <f t="shared" si="2"/>
        <v>0</v>
      </c>
    </row>
    <row r="83" spans="1:43" s="22" customFormat="1" ht="30" customHeight="1">
      <c r="A83" s="23"/>
      <c r="B83" s="512"/>
      <c r="C83" s="140" t="s">
        <v>114</v>
      </c>
      <c r="D83" s="498" t="s">
        <v>115</v>
      </c>
      <c r="E83" s="498"/>
      <c r="F83" s="498"/>
      <c r="G83" s="498"/>
      <c r="H83" s="498"/>
      <c r="I83" s="498"/>
      <c r="J83" s="498"/>
      <c r="K83" s="498"/>
      <c r="L83" s="498"/>
      <c r="M83" s="498"/>
      <c r="N83" s="499"/>
      <c r="O83" s="487"/>
      <c r="P83" s="488"/>
      <c r="Q83" s="488"/>
      <c r="R83" s="141" t="s">
        <v>104</v>
      </c>
      <c r="S83" s="487"/>
      <c r="T83" s="488"/>
      <c r="U83" s="488"/>
      <c r="V83" s="141" t="s">
        <v>104</v>
      </c>
      <c r="W83" s="487"/>
      <c r="X83" s="488"/>
      <c r="Y83" s="488"/>
      <c r="Z83" s="141" t="s">
        <v>104</v>
      </c>
      <c r="AC83" s="500" t="str">
        <f t="shared" si="0"/>
        <v/>
      </c>
      <c r="AD83" s="501"/>
      <c r="AE83" s="501"/>
      <c r="AF83" s="141" t="s">
        <v>104</v>
      </c>
      <c r="AH83" s="490">
        <f t="shared" si="1"/>
        <v>0</v>
      </c>
      <c r="AI83" s="490"/>
      <c r="AJ83" s="490"/>
      <c r="AK83" s="142">
        <v>66</v>
      </c>
      <c r="AL83" s="143"/>
      <c r="AM83" s="142">
        <v>121</v>
      </c>
      <c r="AP83" s="22">
        <f t="shared" si="3"/>
        <v>0</v>
      </c>
      <c r="AQ83" s="22">
        <f t="shared" si="2"/>
        <v>0</v>
      </c>
    </row>
    <row r="84" spans="1:43" s="22" customFormat="1" ht="30" customHeight="1">
      <c r="A84" s="23"/>
      <c r="B84" s="512"/>
      <c r="C84" s="140" t="s">
        <v>116</v>
      </c>
      <c r="D84" s="498" t="s">
        <v>117</v>
      </c>
      <c r="E84" s="498"/>
      <c r="F84" s="498"/>
      <c r="G84" s="498"/>
      <c r="H84" s="498"/>
      <c r="I84" s="498"/>
      <c r="J84" s="498"/>
      <c r="K84" s="498"/>
      <c r="L84" s="498"/>
      <c r="M84" s="498"/>
      <c r="N84" s="499"/>
      <c r="O84" s="487"/>
      <c r="P84" s="488"/>
      <c r="Q84" s="488"/>
      <c r="R84" s="141" t="s">
        <v>104</v>
      </c>
      <c r="S84" s="487"/>
      <c r="T84" s="488"/>
      <c r="U84" s="488"/>
      <c r="V84" s="141" t="s">
        <v>104</v>
      </c>
      <c r="W84" s="487"/>
      <c r="X84" s="488"/>
      <c r="Y84" s="488"/>
      <c r="Z84" s="141" t="s">
        <v>104</v>
      </c>
      <c r="AC84" s="500" t="str">
        <f t="shared" si="0"/>
        <v/>
      </c>
      <c r="AD84" s="501"/>
      <c r="AE84" s="501"/>
      <c r="AF84" s="141" t="s">
        <v>104</v>
      </c>
      <c r="AH84" s="490">
        <f t="shared" si="1"/>
        <v>0</v>
      </c>
      <c r="AI84" s="490"/>
      <c r="AJ84" s="490"/>
      <c r="AK84" s="142">
        <v>11</v>
      </c>
      <c r="AL84" s="143"/>
      <c r="AM84" s="142">
        <v>22</v>
      </c>
      <c r="AP84" s="22">
        <f>IFERROR($AH84*AK84,"")</f>
        <v>0</v>
      </c>
      <c r="AQ84" s="22">
        <f t="shared" si="2"/>
        <v>0</v>
      </c>
    </row>
    <row r="85" spans="1:43" ht="24.95" customHeight="1">
      <c r="A85" s="23"/>
      <c r="C85" s="26" t="s">
        <v>118</v>
      </c>
      <c r="D85" s="43"/>
      <c r="E85" s="43"/>
      <c r="F85" s="27"/>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P85" s="59">
        <f>SUM(AP77:AP84)</f>
        <v>0</v>
      </c>
      <c r="AQ85" s="59">
        <f>SUM(AQ77:AQ84)</f>
        <v>0</v>
      </c>
    </row>
    <row r="86" spans="1:43" ht="24.95" customHeight="1">
      <c r="A86" s="23"/>
      <c r="C86" s="250" t="s">
        <v>1571</v>
      </c>
      <c r="D86" s="43"/>
      <c r="E86" s="43"/>
      <c r="F86" s="27"/>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row>
    <row r="87" spans="1:43" ht="24.95" customHeight="1">
      <c r="A87" s="23"/>
      <c r="C87" s="250" t="s">
        <v>119</v>
      </c>
      <c r="D87" s="43"/>
      <c r="E87" s="43"/>
      <c r="F87" s="27"/>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row>
    <row r="88" spans="1:43" ht="24.95" customHeight="1">
      <c r="A88" s="23"/>
      <c r="C88" s="26" t="s">
        <v>120</v>
      </c>
      <c r="D88" s="43"/>
      <c r="E88" s="43"/>
      <c r="F88" s="27"/>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row>
    <row r="89" spans="1:43" ht="24.95" customHeight="1">
      <c r="A89" s="23"/>
      <c r="C89" s="26" t="s">
        <v>121</v>
      </c>
      <c r="D89" s="43"/>
      <c r="E89" s="43"/>
      <c r="F89" s="27"/>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row>
    <row r="90" spans="1:43" ht="24.95" customHeight="1">
      <c r="A90" s="23"/>
      <c r="B90" s="42" t="s">
        <v>122</v>
      </c>
      <c r="C90" s="26"/>
      <c r="D90" s="43"/>
      <c r="E90" s="43"/>
      <c r="F90" s="27"/>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row>
    <row r="91" spans="1:43" ht="24.95" customHeight="1">
      <c r="A91" s="23"/>
      <c r="B91" s="42" t="s">
        <v>123</v>
      </c>
      <c r="C91" s="42"/>
      <c r="D91" s="43"/>
      <c r="E91" s="43"/>
      <c r="G91" s="43"/>
      <c r="H91" s="43"/>
      <c r="I91" s="43"/>
      <c r="J91" s="43"/>
      <c r="K91" s="43"/>
      <c r="L91" s="43"/>
      <c r="M91" s="43"/>
      <c r="N91" s="43"/>
      <c r="O91" s="43"/>
      <c r="P91" s="43"/>
      <c r="Q91" s="43"/>
      <c r="R91" s="43"/>
      <c r="S91" s="43"/>
      <c r="T91" s="43"/>
      <c r="U91" s="43"/>
      <c r="X91" s="26" t="s">
        <v>124</v>
      </c>
      <c r="Y91" s="258"/>
      <c r="Z91" s="258"/>
      <c r="AA91" s="258"/>
      <c r="AB91" s="258"/>
      <c r="AC91" s="258"/>
      <c r="AD91" s="258"/>
      <c r="AE91" s="258"/>
      <c r="AF91" s="258"/>
      <c r="AG91" s="258"/>
      <c r="AH91" s="258"/>
      <c r="AI91" s="258"/>
    </row>
    <row r="92" spans="1:43" ht="24.95" customHeight="1">
      <c r="A92" s="23"/>
      <c r="C92" s="42"/>
      <c r="D92" s="43"/>
      <c r="E92" s="43"/>
      <c r="G92" s="43"/>
      <c r="H92" s="43"/>
      <c r="I92" s="43"/>
      <c r="J92" s="43"/>
      <c r="K92" s="43"/>
      <c r="L92" s="43"/>
      <c r="M92" s="502" t="str">
        <f>IF(SUM(AC77:AE84)=0,"",SUM(AC77:AE84))</f>
        <v/>
      </c>
      <c r="N92" s="502"/>
      <c r="O92" s="502"/>
      <c r="P92" s="502"/>
      <c r="Q92" s="502"/>
      <c r="R92" s="502"/>
      <c r="S92" s="502"/>
      <c r="T92" s="43" t="s">
        <v>125</v>
      </c>
      <c r="U92" s="43"/>
      <c r="X92" s="42" t="s">
        <v>67</v>
      </c>
      <c r="Z92" s="258"/>
      <c r="AB92" s="504"/>
      <c r="AC92" s="504"/>
      <c r="AD92" s="504"/>
      <c r="AE92" s="504"/>
      <c r="AF92" s="504"/>
      <c r="AG92" s="504"/>
      <c r="AH92" s="504"/>
      <c r="AI92" s="257" t="s">
        <v>126</v>
      </c>
      <c r="AJ92" s="59"/>
      <c r="AK92" s="27"/>
      <c r="AL92" s="484" t="s">
        <v>69</v>
      </c>
      <c r="AM92" s="485"/>
      <c r="AN92" s="485"/>
      <c r="AO92" s="486"/>
      <c r="AP92" s="226" t="str">
        <f>IF(OR(AB92=0,""), "", (M92-AB92)/AB92)</f>
        <v/>
      </c>
    </row>
    <row r="93" spans="1:43" ht="24.95" customHeight="1">
      <c r="A93" s="23"/>
      <c r="B93" s="42" t="s">
        <v>127</v>
      </c>
      <c r="C93" s="42"/>
      <c r="D93" s="43"/>
      <c r="E93" s="43"/>
      <c r="G93" s="43"/>
      <c r="H93" s="43"/>
      <c r="I93" s="43"/>
      <c r="J93" s="43"/>
      <c r="K93" s="43"/>
      <c r="L93" s="43"/>
      <c r="M93" s="43"/>
      <c r="N93" s="43"/>
      <c r="O93" s="43"/>
      <c r="P93" s="43"/>
      <c r="Q93" s="43"/>
      <c r="R93" s="43"/>
      <c r="S93" s="43"/>
      <c r="T93" s="43"/>
      <c r="U93" s="43"/>
      <c r="X93" s="43"/>
      <c r="Y93" s="258"/>
      <c r="Z93" s="258"/>
      <c r="AA93" s="258"/>
      <c r="AC93" s="27" t="s">
        <v>70</v>
      </c>
      <c r="AH93" s="237" t="str">
        <f>IFERROR(IF(ABS(AP92)&gt;=0.1,"☑",""),"")</f>
        <v/>
      </c>
      <c r="AI93" s="258"/>
    </row>
    <row r="94" spans="1:43" ht="24.95" customHeight="1">
      <c r="A94" s="23"/>
      <c r="C94" s="42"/>
      <c r="D94" s="43"/>
      <c r="E94" s="43"/>
      <c r="G94" s="43"/>
      <c r="H94" s="43"/>
      <c r="I94" s="43"/>
      <c r="J94" s="43"/>
      <c r="K94" s="43"/>
      <c r="L94" s="43"/>
      <c r="M94" s="505" t="str">
        <f>IF(OR(AP85=0,AQ85=0),"",IF(AK37=1,AP85,AQ85))</f>
        <v/>
      </c>
      <c r="N94" s="505"/>
      <c r="O94" s="505"/>
      <c r="P94" s="505"/>
      <c r="Q94" s="505"/>
      <c r="R94" s="505"/>
      <c r="S94" s="505"/>
      <c r="T94" s="43" t="s">
        <v>128</v>
      </c>
      <c r="U94" s="22"/>
      <c r="V94" s="58"/>
    </row>
    <row r="95" spans="1:43" ht="15" customHeight="1">
      <c r="A95" s="23"/>
      <c r="C95" s="42"/>
      <c r="D95" s="43"/>
      <c r="E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row>
    <row r="96" spans="1:43" ht="15" customHeight="1">
      <c r="A96" s="23"/>
      <c r="B96" s="42"/>
      <c r="D96" s="26"/>
      <c r="E96" s="43"/>
      <c r="F96" s="26"/>
      <c r="G96" s="43"/>
      <c r="H96" s="43"/>
      <c r="I96" s="43"/>
      <c r="J96" s="43"/>
      <c r="K96" s="43"/>
      <c r="L96" s="43"/>
      <c r="M96" s="43"/>
      <c r="N96" s="43"/>
      <c r="O96" s="43"/>
      <c r="P96" s="43"/>
      <c r="Q96" s="43"/>
      <c r="R96" s="43"/>
      <c r="S96" s="43"/>
      <c r="AE96" s="52"/>
      <c r="AF96" s="52"/>
    </row>
    <row r="97" spans="1:42" ht="24.95" customHeight="1">
      <c r="A97" s="23"/>
      <c r="B97" s="42" t="s">
        <v>1223</v>
      </c>
      <c r="D97" s="43"/>
      <c r="E97" s="43"/>
      <c r="G97" s="43"/>
      <c r="H97" s="43"/>
      <c r="I97" s="43"/>
      <c r="J97" s="43"/>
      <c r="K97" s="43"/>
      <c r="L97" s="43"/>
      <c r="AM97" s="59" t="s">
        <v>129</v>
      </c>
    </row>
    <row r="98" spans="1:42" ht="24.95" customHeight="1">
      <c r="A98" s="23"/>
      <c r="C98" s="42"/>
      <c r="D98" s="43"/>
      <c r="E98" s="43"/>
      <c r="M98" s="506" t="str">
        <f>IFERROR(IF(((M68*0.5)-(M94*10))/(AP103)&lt;=0,0,((M68*0.5)-(M94*10))/(AP103)),"")</f>
        <v/>
      </c>
      <c r="N98" s="506"/>
      <c r="O98" s="506"/>
      <c r="P98" s="506"/>
      <c r="Q98" s="506"/>
      <c r="R98" s="506"/>
      <c r="S98" s="506"/>
      <c r="T98" s="43"/>
      <c r="U98" s="22"/>
      <c r="V98" s="58"/>
      <c r="W98" s="59"/>
      <c r="X98" s="59"/>
      <c r="Y98" s="59"/>
      <c r="Z98" s="59"/>
      <c r="AA98" s="59"/>
      <c r="AE98" s="58"/>
      <c r="AF98" s="59"/>
      <c r="AG98" s="59"/>
      <c r="AM98" s="59" t="s">
        <v>130</v>
      </c>
      <c r="AO98" s="59" t="s">
        <v>131</v>
      </c>
      <c r="AP98" s="59">
        <f>SUM(AC77,AC79,AC80,AC81,AC83,AC84)*8</f>
        <v>0</v>
      </c>
    </row>
    <row r="99" spans="1:42" ht="24.95" customHeight="1">
      <c r="A99" s="23"/>
      <c r="C99" s="42"/>
      <c r="D99" s="43"/>
      <c r="E99" s="43"/>
      <c r="G99" s="43"/>
      <c r="H99" s="43"/>
      <c r="I99" s="43"/>
      <c r="J99" s="43"/>
      <c r="K99" s="43"/>
      <c r="L99" s="43"/>
      <c r="M99" s="43"/>
      <c r="N99" s="43"/>
      <c r="O99" s="43"/>
      <c r="P99" s="43"/>
      <c r="Q99" s="43"/>
      <c r="R99" s="43"/>
      <c r="S99" s="43"/>
      <c r="AO99" s="59" t="s">
        <v>132</v>
      </c>
      <c r="AP99" s="144">
        <f>SUM(AC78,AC82)</f>
        <v>0</v>
      </c>
    </row>
    <row r="100" spans="1:42" ht="20.100000000000001" customHeight="1">
      <c r="A100" s="23"/>
      <c r="B100" s="509" t="s">
        <v>133</v>
      </c>
      <c r="C100" s="509"/>
      <c r="D100" s="509"/>
      <c r="E100" s="509"/>
      <c r="F100" s="472" t="s">
        <v>134</v>
      </c>
      <c r="G100" s="472"/>
      <c r="H100" s="472"/>
      <c r="I100" s="472"/>
      <c r="J100" s="472"/>
      <c r="K100" s="472"/>
      <c r="L100" s="472"/>
      <c r="M100" s="472"/>
      <c r="N100" s="472"/>
      <c r="O100" s="472"/>
      <c r="P100" s="472"/>
      <c r="Q100" s="472"/>
      <c r="R100" s="472"/>
      <c r="S100" s="472"/>
      <c r="T100" s="472"/>
      <c r="U100" s="472"/>
      <c r="V100" s="472"/>
      <c r="W100" s="472"/>
      <c r="X100" s="472"/>
      <c r="Y100" s="472"/>
      <c r="Z100" s="472"/>
      <c r="AA100" s="472"/>
      <c r="AB100" s="472"/>
      <c r="AC100" s="472"/>
      <c r="AD100" s="472"/>
      <c r="AE100" s="472"/>
      <c r="AF100" s="472"/>
      <c r="AG100" s="472"/>
      <c r="AH100" s="472"/>
    </row>
    <row r="101" spans="1:42" ht="20.100000000000001" customHeight="1">
      <c r="A101" s="23"/>
      <c r="B101" s="509"/>
      <c r="C101" s="509"/>
      <c r="D101" s="509"/>
      <c r="E101" s="509"/>
      <c r="F101" s="503" t="s">
        <v>135</v>
      </c>
      <c r="G101" s="503"/>
      <c r="H101" s="503"/>
      <c r="I101" s="503"/>
      <c r="J101" s="503"/>
      <c r="K101" s="503"/>
      <c r="L101" s="503"/>
      <c r="M101" s="503"/>
      <c r="N101" s="503"/>
      <c r="O101" s="503"/>
      <c r="P101" s="503"/>
      <c r="Q101" s="503"/>
      <c r="R101" s="503"/>
      <c r="S101" s="503"/>
      <c r="T101" s="503"/>
      <c r="U101" s="503"/>
      <c r="V101" s="503"/>
      <c r="W101" s="503"/>
      <c r="X101" s="503"/>
      <c r="Y101" s="503"/>
      <c r="Z101" s="503"/>
      <c r="AA101" s="503"/>
      <c r="AB101" s="503"/>
      <c r="AC101" s="503"/>
      <c r="AD101" s="503"/>
      <c r="AE101" s="503"/>
      <c r="AF101" s="503"/>
      <c r="AG101" s="503"/>
      <c r="AH101" s="503"/>
      <c r="AP101" s="144"/>
    </row>
    <row r="102" spans="1:42" ht="20.100000000000001" customHeight="1">
      <c r="A102" s="23"/>
      <c r="B102" s="509"/>
      <c r="C102" s="509"/>
      <c r="D102" s="509"/>
      <c r="E102" s="509"/>
      <c r="G102" s="35"/>
      <c r="H102" s="35"/>
      <c r="I102" s="35"/>
      <c r="J102" s="507" t="s">
        <v>136</v>
      </c>
      <c r="K102" s="507"/>
      <c r="L102" s="507"/>
      <c r="M102" s="507"/>
      <c r="N102" s="507"/>
      <c r="O102" s="507"/>
      <c r="P102" s="507"/>
      <c r="Q102" s="507"/>
      <c r="R102" s="507"/>
      <c r="S102" s="507"/>
      <c r="T102" s="507"/>
      <c r="U102" s="507"/>
      <c r="V102" s="507"/>
      <c r="W102" s="507"/>
      <c r="X102" s="507"/>
      <c r="Y102" s="507"/>
      <c r="Z102" s="507"/>
      <c r="AA102" s="507"/>
      <c r="AB102" s="507"/>
      <c r="AC102" s="507"/>
      <c r="AD102" s="507"/>
      <c r="AE102" s="35"/>
      <c r="AF102" s="35"/>
      <c r="AG102" s="35"/>
      <c r="AH102" s="35"/>
      <c r="AN102" s="59" t="s">
        <v>100</v>
      </c>
      <c r="AP102" s="59">
        <f>SUM(AP98:AP99)</f>
        <v>0</v>
      </c>
    </row>
    <row r="103" spans="1:42" ht="20.100000000000001" customHeight="1">
      <c r="A103" s="23"/>
      <c r="B103" s="509"/>
      <c r="C103" s="509"/>
      <c r="D103" s="509"/>
      <c r="E103" s="509"/>
      <c r="G103" s="34"/>
      <c r="H103" s="34"/>
      <c r="I103" s="34"/>
      <c r="J103" s="508" t="s">
        <v>137</v>
      </c>
      <c r="K103" s="508"/>
      <c r="L103" s="508"/>
      <c r="M103" s="508"/>
      <c r="N103" s="508"/>
      <c r="O103" s="508"/>
      <c r="P103" s="508"/>
      <c r="Q103" s="508"/>
      <c r="R103" s="508"/>
      <c r="S103" s="508"/>
      <c r="T103" s="508"/>
      <c r="U103" s="508"/>
      <c r="V103" s="508"/>
      <c r="W103" s="508"/>
      <c r="X103" s="508"/>
      <c r="Y103" s="508"/>
      <c r="Z103" s="508"/>
      <c r="AA103" s="508"/>
      <c r="AB103" s="508"/>
      <c r="AC103" s="508"/>
      <c r="AD103" s="508"/>
      <c r="AE103" s="34"/>
      <c r="AF103" s="34"/>
      <c r="AG103" s="34"/>
      <c r="AH103" s="34"/>
      <c r="AN103" s="59" t="s">
        <v>138</v>
      </c>
      <c r="AP103" s="59">
        <f>AP102*10</f>
        <v>0</v>
      </c>
    </row>
    <row r="104" spans="1:42" ht="20.100000000000001" customHeight="1">
      <c r="A104" s="23"/>
      <c r="B104" s="509"/>
      <c r="C104" s="509"/>
      <c r="D104" s="509"/>
      <c r="E104" s="509"/>
      <c r="G104" s="33"/>
      <c r="H104" s="33"/>
      <c r="I104" s="33"/>
      <c r="J104" s="508" t="s">
        <v>139</v>
      </c>
      <c r="K104" s="508"/>
      <c r="L104" s="508"/>
      <c r="M104" s="508"/>
      <c r="N104" s="508"/>
      <c r="O104" s="508"/>
      <c r="P104" s="508"/>
      <c r="Q104" s="508"/>
      <c r="R104" s="508"/>
      <c r="S104" s="508"/>
      <c r="T104" s="508"/>
      <c r="U104" s="508"/>
      <c r="V104" s="508"/>
      <c r="W104" s="508"/>
      <c r="X104" s="508"/>
      <c r="Y104" s="508"/>
      <c r="Z104" s="508"/>
      <c r="AA104" s="508"/>
      <c r="AB104" s="508"/>
      <c r="AC104" s="508"/>
      <c r="AD104" s="508"/>
      <c r="AF104" s="34" t="s">
        <v>140</v>
      </c>
      <c r="AH104" s="34"/>
    </row>
    <row r="105" spans="1:42" ht="20.100000000000001" customHeight="1">
      <c r="A105" s="23"/>
      <c r="B105" s="509"/>
      <c r="C105" s="509"/>
      <c r="D105" s="509"/>
      <c r="E105" s="509"/>
      <c r="G105" s="34"/>
      <c r="H105" s="34"/>
      <c r="I105" s="34"/>
      <c r="J105" s="508" t="s">
        <v>141</v>
      </c>
      <c r="K105" s="508"/>
      <c r="L105" s="508"/>
      <c r="M105" s="508"/>
      <c r="N105" s="508"/>
      <c r="O105" s="508"/>
      <c r="P105" s="508"/>
      <c r="Q105" s="508"/>
      <c r="R105" s="508"/>
      <c r="S105" s="508"/>
      <c r="T105" s="508"/>
      <c r="U105" s="508"/>
      <c r="V105" s="508"/>
      <c r="W105" s="508"/>
      <c r="X105" s="508"/>
      <c r="Y105" s="508"/>
      <c r="Z105" s="508"/>
      <c r="AA105" s="508"/>
      <c r="AB105" s="508"/>
      <c r="AC105" s="508"/>
      <c r="AD105" s="508"/>
      <c r="AE105" s="34"/>
      <c r="AF105" s="34"/>
      <c r="AG105" s="34"/>
      <c r="AH105" s="34"/>
    </row>
    <row r="106" spans="1:42" ht="20.100000000000001" customHeight="1">
      <c r="A106" s="23"/>
      <c r="B106" s="43"/>
      <c r="C106" s="43"/>
      <c r="D106" s="43"/>
      <c r="E106" s="43"/>
      <c r="G106" s="34"/>
      <c r="H106" s="34"/>
      <c r="I106" s="34"/>
      <c r="J106" s="55"/>
      <c r="K106" s="55"/>
      <c r="L106" s="55"/>
      <c r="M106" s="55"/>
      <c r="N106" s="55"/>
      <c r="O106" s="55"/>
      <c r="P106" s="55"/>
      <c r="Q106" s="55"/>
      <c r="R106" s="55"/>
      <c r="S106" s="55"/>
      <c r="T106" s="55"/>
      <c r="U106" s="55"/>
      <c r="V106" s="55"/>
      <c r="W106" s="55"/>
      <c r="X106" s="55"/>
      <c r="Y106" s="55"/>
      <c r="Z106" s="55"/>
      <c r="AA106" s="55"/>
      <c r="AB106" s="55"/>
      <c r="AC106" s="55"/>
      <c r="AD106" s="55"/>
      <c r="AE106" s="34"/>
      <c r="AF106" s="34"/>
      <c r="AG106" s="34"/>
      <c r="AH106" s="34"/>
    </row>
    <row r="107" spans="1:42" ht="24.95" customHeight="1">
      <c r="A107" s="23" t="s">
        <v>142</v>
      </c>
      <c r="B107" s="42" t="s">
        <v>143</v>
      </c>
      <c r="D107" s="43"/>
      <c r="E107" s="43"/>
      <c r="G107" s="43"/>
      <c r="H107" s="43"/>
      <c r="I107" s="43"/>
      <c r="J107" s="43"/>
      <c r="K107" s="43"/>
      <c r="L107" s="43"/>
      <c r="M107" s="43"/>
      <c r="N107" s="43"/>
      <c r="O107" s="43"/>
      <c r="P107" s="43"/>
      <c r="Q107" s="43"/>
      <c r="R107" s="43"/>
      <c r="S107" s="43"/>
    </row>
    <row r="108" spans="1:42" ht="24.75" customHeight="1">
      <c r="A108" s="23"/>
      <c r="B108" s="42" t="s">
        <v>144</v>
      </c>
      <c r="D108" s="43"/>
      <c r="E108" s="43"/>
      <c r="H108" s="43"/>
      <c r="I108" s="43"/>
      <c r="J108" s="43"/>
      <c r="K108" s="43"/>
      <c r="L108" s="43"/>
      <c r="M108" s="43"/>
      <c r="N108" s="43"/>
      <c r="O108" s="43"/>
      <c r="P108" s="43"/>
      <c r="Q108" s="43"/>
      <c r="R108" s="43"/>
      <c r="S108" s="43"/>
      <c r="AE108" s="207" t="str">
        <f>IF(J31&gt;=2,"☑",IF(AK34=TRUE,"☑",""))</f>
        <v/>
      </c>
      <c r="AK108" s="58" t="b">
        <f>IF(AE108="☑",TRUE,FALSE)</f>
        <v>0</v>
      </c>
      <c r="AL108" s="58">
        <f>IF(AK108=TRUE,1,0)</f>
        <v>0</v>
      </c>
    </row>
    <row r="109" spans="1:42" ht="15" customHeight="1">
      <c r="A109" s="23"/>
      <c r="B109" s="42"/>
      <c r="D109" s="43"/>
      <c r="E109" s="43"/>
      <c r="H109" s="43"/>
      <c r="I109" s="43"/>
      <c r="J109" s="43"/>
      <c r="K109" s="43"/>
      <c r="L109" s="43"/>
      <c r="M109" s="43"/>
      <c r="N109" s="43"/>
      <c r="O109" s="43"/>
      <c r="P109" s="43"/>
      <c r="Q109" s="43"/>
      <c r="R109" s="43"/>
      <c r="S109" s="43"/>
      <c r="AE109" s="118"/>
    </row>
    <row r="110" spans="1:42" ht="24.75" customHeight="1">
      <c r="A110" s="23"/>
      <c r="B110" s="42" t="s">
        <v>145</v>
      </c>
      <c r="D110" s="43"/>
      <c r="E110" s="43"/>
      <c r="H110" s="43"/>
      <c r="I110" s="43"/>
      <c r="J110" s="43"/>
      <c r="K110" s="43"/>
      <c r="L110" s="43"/>
      <c r="M110" s="43"/>
      <c r="N110" s="43"/>
      <c r="O110" s="43"/>
      <c r="P110" s="43"/>
      <c r="Q110" s="43"/>
      <c r="R110" s="43"/>
      <c r="S110" s="43"/>
      <c r="AE110" s="57"/>
      <c r="AK110" s="58" t="b">
        <v>0</v>
      </c>
      <c r="AL110" s="58">
        <f>IF(AK110=TRUE,1,0)</f>
        <v>0</v>
      </c>
    </row>
    <row r="111" spans="1:42" ht="24.75" customHeight="1">
      <c r="A111" s="23"/>
      <c r="C111" s="42" t="s">
        <v>146</v>
      </c>
      <c r="D111" s="43"/>
      <c r="E111" s="43"/>
      <c r="H111" s="43"/>
      <c r="I111" s="43"/>
      <c r="J111" s="43"/>
      <c r="K111" s="43"/>
      <c r="L111" s="43"/>
      <c r="M111" s="43"/>
      <c r="N111" s="43"/>
      <c r="O111" s="43"/>
      <c r="P111" s="43"/>
      <c r="Q111" s="43"/>
      <c r="R111" s="43"/>
      <c r="S111" s="43"/>
      <c r="AE111" s="118"/>
    </row>
    <row r="112" spans="1:42" ht="24.75" customHeight="1">
      <c r="A112" s="23"/>
      <c r="C112" s="42" t="s">
        <v>147</v>
      </c>
      <c r="E112" s="43"/>
      <c r="H112" s="43"/>
      <c r="I112" s="43"/>
      <c r="J112" s="43"/>
      <c r="K112" s="43"/>
      <c r="L112" s="43"/>
      <c r="M112" s="43"/>
      <c r="N112" s="43"/>
      <c r="O112" s="43"/>
      <c r="P112" s="43"/>
      <c r="Q112" s="43"/>
      <c r="R112" s="43"/>
      <c r="S112" s="43"/>
      <c r="AE112" s="118"/>
    </row>
    <row r="113" spans="1:40" ht="15" customHeight="1">
      <c r="A113" s="23"/>
      <c r="C113" s="42"/>
      <c r="E113" s="43"/>
      <c r="H113" s="43"/>
      <c r="I113" s="43"/>
      <c r="J113" s="43"/>
      <c r="K113" s="43"/>
      <c r="L113" s="43"/>
      <c r="M113" s="43"/>
      <c r="N113" s="43"/>
      <c r="O113" s="43"/>
      <c r="P113" s="43"/>
      <c r="Q113" s="43"/>
      <c r="R113" s="43"/>
      <c r="S113" s="43"/>
      <c r="AE113" s="118"/>
    </row>
    <row r="114" spans="1:40" ht="24.75" customHeight="1">
      <c r="A114" s="23"/>
      <c r="B114" s="42" t="s">
        <v>148</v>
      </c>
      <c r="D114" s="43"/>
      <c r="E114" s="43"/>
      <c r="H114" s="43"/>
      <c r="I114" s="43"/>
      <c r="J114" s="43"/>
      <c r="K114" s="43"/>
      <c r="L114" s="43"/>
      <c r="M114" s="43"/>
      <c r="N114" s="43"/>
      <c r="O114" s="43"/>
      <c r="P114" s="43"/>
      <c r="Q114" s="43"/>
      <c r="R114" s="43"/>
      <c r="S114" s="43"/>
      <c r="AE114" s="57"/>
      <c r="AK114" s="58" t="b">
        <v>0</v>
      </c>
      <c r="AL114" s="58">
        <f>IF(AK114=TRUE,1,0)</f>
        <v>0</v>
      </c>
    </row>
    <row r="115" spans="1:40" ht="24.75" customHeight="1">
      <c r="A115" s="23"/>
      <c r="B115" s="42" t="s">
        <v>149</v>
      </c>
      <c r="D115" s="43"/>
      <c r="E115" s="43"/>
      <c r="H115" s="43"/>
      <c r="I115" s="43"/>
      <c r="J115" s="43"/>
      <c r="K115" s="43"/>
      <c r="L115" s="43"/>
      <c r="M115" s="43"/>
      <c r="N115" s="43"/>
      <c r="O115" s="43"/>
      <c r="P115" s="43"/>
      <c r="Q115" s="43"/>
      <c r="R115" s="43"/>
      <c r="S115" s="43"/>
      <c r="AE115" s="118"/>
    </row>
    <row r="116" spans="1:40" ht="15" customHeight="1">
      <c r="A116" s="23"/>
      <c r="B116" s="42"/>
      <c r="D116" s="43"/>
      <c r="E116" s="43"/>
      <c r="G116" s="43"/>
      <c r="H116" s="43"/>
      <c r="I116" s="43"/>
      <c r="J116" s="43"/>
      <c r="K116" s="43"/>
      <c r="L116" s="43"/>
      <c r="M116" s="43"/>
      <c r="N116" s="43"/>
      <c r="O116" s="43"/>
      <c r="P116" s="43"/>
      <c r="Q116" s="43"/>
      <c r="R116" s="43"/>
      <c r="S116" s="43"/>
    </row>
    <row r="117" spans="1:40" ht="24.75" customHeight="1">
      <c r="A117" s="23"/>
      <c r="B117" s="42" t="s">
        <v>150</v>
      </c>
      <c r="D117" s="43"/>
      <c r="E117" s="43"/>
      <c r="H117" s="43"/>
      <c r="I117" s="43"/>
      <c r="J117" s="43"/>
      <c r="K117" s="43"/>
      <c r="L117" s="43"/>
      <c r="M117" s="43"/>
      <c r="N117" s="43"/>
      <c r="O117" s="43"/>
      <c r="P117" s="43"/>
      <c r="Q117" s="43"/>
      <c r="R117" s="43"/>
      <c r="S117" s="43"/>
      <c r="AE117" s="57"/>
      <c r="AK117" s="58" t="b">
        <v>0</v>
      </c>
      <c r="AL117" s="58">
        <f>IF(AK117=TRUE,1,0)</f>
        <v>0</v>
      </c>
    </row>
    <row r="118" spans="1:40" ht="24.75" customHeight="1">
      <c r="A118" s="23"/>
      <c r="B118" s="26"/>
      <c r="C118" s="26" t="s">
        <v>1562</v>
      </c>
      <c r="D118" s="43"/>
      <c r="E118" s="43"/>
      <c r="H118" s="43"/>
      <c r="I118" s="43"/>
      <c r="J118" s="43"/>
      <c r="K118" s="43"/>
      <c r="L118" s="43"/>
      <c r="M118" s="43"/>
      <c r="N118" s="43"/>
      <c r="O118" s="43"/>
      <c r="P118" s="43"/>
      <c r="Q118" s="43"/>
      <c r="R118" s="43"/>
      <c r="S118" s="43"/>
    </row>
    <row r="119" spans="1:40" ht="15" customHeight="1">
      <c r="A119" s="23"/>
      <c r="B119" s="42"/>
      <c r="D119" s="43"/>
      <c r="E119" s="43"/>
      <c r="G119" s="43"/>
      <c r="H119" s="43"/>
      <c r="I119" s="43"/>
      <c r="J119" s="43"/>
      <c r="K119" s="43"/>
      <c r="L119" s="43"/>
      <c r="M119" s="43"/>
      <c r="N119" s="43"/>
      <c r="O119" s="43"/>
      <c r="P119" s="43"/>
      <c r="Q119" s="43"/>
      <c r="R119" s="43"/>
      <c r="S119" s="43"/>
    </row>
    <row r="120" spans="1:40" ht="24.95" customHeight="1">
      <c r="A120" s="23" t="s">
        <v>151</v>
      </c>
      <c r="B120" s="42" t="s">
        <v>1227</v>
      </c>
      <c r="D120" s="43"/>
      <c r="E120" s="43"/>
      <c r="G120" s="43"/>
      <c r="H120" s="43"/>
      <c r="I120" s="43"/>
      <c r="J120" s="43"/>
      <c r="K120" s="43"/>
      <c r="L120" s="43"/>
      <c r="M120" s="43"/>
      <c r="N120" s="43"/>
      <c r="O120" s="43"/>
      <c r="P120" s="43"/>
      <c r="Q120" s="43"/>
      <c r="R120" s="43"/>
      <c r="S120" s="43"/>
    </row>
    <row r="121" spans="1:40" ht="9.9499999999999993" customHeight="1">
      <c r="A121" s="23"/>
      <c r="B121" s="268"/>
      <c r="D121" s="268"/>
      <c r="E121" s="209"/>
      <c r="F121" s="268"/>
      <c r="H121" s="267"/>
      <c r="I121" s="22"/>
      <c r="J121" s="22"/>
      <c r="K121" s="22"/>
      <c r="L121" s="22"/>
      <c r="M121" s="22"/>
      <c r="N121" s="22"/>
      <c r="O121" s="22"/>
      <c r="P121" s="22"/>
      <c r="Q121" s="22"/>
      <c r="R121" s="22"/>
      <c r="S121" s="267"/>
    </row>
    <row r="122" spans="1:40" ht="24.95" customHeight="1">
      <c r="A122" s="23"/>
      <c r="B122" s="27" t="s">
        <v>152</v>
      </c>
      <c r="E122" s="43"/>
      <c r="F122" s="43"/>
      <c r="G122" s="43"/>
      <c r="H122" s="43"/>
      <c r="I122" s="43"/>
      <c r="J122" s="43"/>
      <c r="K122" s="43"/>
      <c r="L122" s="43"/>
      <c r="M122" s="43"/>
      <c r="N122" s="43"/>
      <c r="O122" s="43"/>
    </row>
    <row r="123" spans="1:40" ht="24.95" customHeight="1">
      <c r="A123" s="23"/>
      <c r="D123" s="510" t="str">
        <f>IFERROR(IF(OR(AL108*AL110*AL114*AL117=0,M98&lt;=0),"",(VLOOKUP("該当",CHOOSE(AK37,'リスト（外来R8）'!J:L,'リスト（外来R9）'!J:L),3,FALSE))),"")</f>
        <v/>
      </c>
      <c r="E123" s="510"/>
      <c r="F123" s="510"/>
      <c r="G123" s="510"/>
      <c r="H123" s="510"/>
      <c r="I123" s="510"/>
      <c r="J123" s="510"/>
      <c r="K123" s="510"/>
      <c r="L123" s="510"/>
      <c r="M123" s="510"/>
      <c r="N123" s="510"/>
      <c r="O123" s="510"/>
      <c r="P123" s="510"/>
      <c r="R123" s="510" t="str">
        <f>IFERROR(IF(OR(AL108*AL110*AL114*AL117=0,M98&lt;=0),"",(VLOOKUP("該当",CHOOSE(AK37,'リスト（外来R8）'!J:N,'リスト（外来R9）'!J:N),4,FALSE))),"")</f>
        <v/>
      </c>
      <c r="S123" s="510"/>
      <c r="T123" s="510"/>
      <c r="U123" s="510"/>
      <c r="V123" s="510"/>
      <c r="W123" s="510"/>
      <c r="X123" s="510"/>
      <c r="Y123" s="510"/>
      <c r="Z123" s="510"/>
      <c r="AA123" s="510"/>
      <c r="AB123" s="510"/>
      <c r="AC123" s="510"/>
      <c r="AD123" s="510"/>
      <c r="AK123" s="58">
        <f>IFERROR(VLOOKUP(D123,'リスト（外来R9）'!L:N,3,FALSE),0)</f>
        <v>0</v>
      </c>
    </row>
    <row r="124" spans="1:40" ht="24.75" customHeight="1">
      <c r="A124" s="23"/>
      <c r="B124" s="26"/>
      <c r="D124" s="26" t="str">
        <f>IF(AK27=TRUE,"",IF(AND(AK28=TRUE,OR(AD32="☑",AH93="☑")),"","※区分変更の必要はありません"))</f>
        <v>※区分変更の必要はありません</v>
      </c>
      <c r="E124" s="43"/>
      <c r="H124" s="43"/>
      <c r="I124" s="43"/>
      <c r="J124" s="43"/>
      <c r="K124" s="43"/>
      <c r="L124" s="43"/>
      <c r="M124" s="43"/>
      <c r="N124" s="43"/>
      <c r="O124" s="42"/>
      <c r="P124" s="43"/>
      <c r="Q124" s="43"/>
      <c r="R124" s="26" t="str">
        <f>IF(AK27=TRUE,"",IF(AND(AK28=TRUE,OR(AD32="☑",AH93="☑")),"","※区分変更の必要はありません"))</f>
        <v>※区分変更の必要はありません</v>
      </c>
      <c r="S124" s="43"/>
    </row>
    <row r="125" spans="1:40" ht="15" customHeight="1">
      <c r="A125" s="23"/>
      <c r="B125" s="26"/>
      <c r="C125" s="26"/>
      <c r="D125" s="43"/>
      <c r="E125" s="43"/>
      <c r="H125" s="43"/>
      <c r="I125" s="43"/>
      <c r="J125" s="43"/>
      <c r="K125" s="43"/>
      <c r="L125" s="43"/>
      <c r="M125" s="43"/>
      <c r="N125" s="43"/>
      <c r="O125" s="43"/>
      <c r="P125" s="43"/>
      <c r="Q125" s="43"/>
      <c r="R125" s="43"/>
      <c r="S125" s="43"/>
    </row>
    <row r="126" spans="1:40" ht="24.95" customHeight="1">
      <c r="A126" s="23"/>
      <c r="B126" s="27" t="s">
        <v>153</v>
      </c>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40" ht="24.95" customHeight="1">
      <c r="A127" s="23"/>
      <c r="D127" s="492"/>
      <c r="E127" s="493"/>
      <c r="F127" s="494" t="s">
        <v>154</v>
      </c>
      <c r="G127" s="494"/>
      <c r="H127" s="494"/>
      <c r="I127" s="494"/>
      <c r="J127" s="494"/>
      <c r="K127" s="494"/>
      <c r="L127" s="494"/>
      <c r="M127" s="494"/>
      <c r="N127" s="494"/>
      <c r="O127" s="494"/>
      <c r="P127" s="495"/>
      <c r="Q127" s="43"/>
      <c r="R127" s="492" t="s">
        <v>155</v>
      </c>
      <c r="S127" s="493"/>
      <c r="T127" s="494" t="s">
        <v>154</v>
      </c>
      <c r="U127" s="494"/>
      <c r="V127" s="494"/>
      <c r="W127" s="494"/>
      <c r="X127" s="494"/>
      <c r="Y127" s="494"/>
      <c r="Z127" s="494"/>
      <c r="AA127" s="494"/>
      <c r="AB127" s="494"/>
      <c r="AC127" s="494"/>
      <c r="AD127" s="495"/>
      <c r="AK127" s="58">
        <v>1</v>
      </c>
      <c r="AL127" s="59">
        <v>1</v>
      </c>
      <c r="AM127" s="59">
        <v>1</v>
      </c>
      <c r="AN127" s="59">
        <v>1</v>
      </c>
    </row>
    <row r="128" spans="1:40" ht="24.95" customHeight="1">
      <c r="A128" s="23"/>
      <c r="B128" s="42"/>
      <c r="D128" s="492"/>
      <c r="E128" s="493"/>
      <c r="F128" s="494" t="s">
        <v>156</v>
      </c>
      <c r="G128" s="494"/>
      <c r="H128" s="494"/>
      <c r="I128" s="494"/>
      <c r="J128" s="494"/>
      <c r="K128" s="494"/>
      <c r="L128" s="494"/>
      <c r="M128" s="494"/>
      <c r="N128" s="494"/>
      <c r="O128" s="494"/>
      <c r="P128" s="495"/>
      <c r="R128" s="492" t="s">
        <v>155</v>
      </c>
      <c r="S128" s="493"/>
      <c r="T128" s="494" t="s">
        <v>157</v>
      </c>
      <c r="U128" s="494"/>
      <c r="V128" s="494"/>
      <c r="W128" s="494"/>
      <c r="X128" s="494"/>
      <c r="Y128" s="494"/>
      <c r="Z128" s="494"/>
      <c r="AA128" s="494"/>
      <c r="AB128" s="494"/>
      <c r="AC128" s="494"/>
      <c r="AD128" s="495"/>
      <c r="AK128" s="58">
        <v>1</v>
      </c>
      <c r="AL128" s="59">
        <f t="shared" ref="AL128:AL151" si="4">IF(AK$123&gt;=AK128,1,0)</f>
        <v>0</v>
      </c>
    </row>
    <row r="129" spans="1:38" ht="24.95" customHeight="1">
      <c r="A129" s="23"/>
      <c r="B129" s="42"/>
      <c r="C129" s="43"/>
      <c r="D129" s="492"/>
      <c r="E129" s="493"/>
      <c r="F129" s="494" t="s">
        <v>158</v>
      </c>
      <c r="G129" s="494"/>
      <c r="H129" s="494"/>
      <c r="I129" s="494"/>
      <c r="J129" s="494"/>
      <c r="K129" s="494"/>
      <c r="L129" s="494"/>
      <c r="M129" s="494"/>
      <c r="N129" s="494"/>
      <c r="O129" s="494"/>
      <c r="P129" s="495"/>
      <c r="R129" s="492" t="s">
        <v>155</v>
      </c>
      <c r="S129" s="493"/>
      <c r="T129" s="494" t="s">
        <v>159</v>
      </c>
      <c r="U129" s="494"/>
      <c r="V129" s="494"/>
      <c r="W129" s="494"/>
      <c r="X129" s="494"/>
      <c r="Y129" s="494"/>
      <c r="Z129" s="494"/>
      <c r="AA129" s="494"/>
      <c r="AB129" s="494"/>
      <c r="AC129" s="494"/>
      <c r="AD129" s="495"/>
      <c r="AK129" s="58">
        <v>2</v>
      </c>
      <c r="AL129" s="59">
        <f t="shared" si="4"/>
        <v>0</v>
      </c>
    </row>
    <row r="130" spans="1:38" ht="24.95" customHeight="1">
      <c r="A130" s="23"/>
      <c r="B130" s="42"/>
      <c r="C130" s="43"/>
      <c r="D130" s="492"/>
      <c r="E130" s="493"/>
      <c r="F130" s="494" t="s">
        <v>160</v>
      </c>
      <c r="G130" s="494"/>
      <c r="H130" s="494"/>
      <c r="I130" s="494"/>
      <c r="J130" s="494"/>
      <c r="K130" s="494"/>
      <c r="L130" s="494"/>
      <c r="M130" s="494"/>
      <c r="N130" s="494"/>
      <c r="O130" s="494"/>
      <c r="P130" s="495"/>
      <c r="R130" s="492" t="s">
        <v>155</v>
      </c>
      <c r="S130" s="493"/>
      <c r="T130" s="494" t="s">
        <v>161</v>
      </c>
      <c r="U130" s="494"/>
      <c r="V130" s="494"/>
      <c r="W130" s="494"/>
      <c r="X130" s="494"/>
      <c r="Y130" s="494"/>
      <c r="Z130" s="494"/>
      <c r="AA130" s="494"/>
      <c r="AB130" s="494"/>
      <c r="AC130" s="494"/>
      <c r="AD130" s="495"/>
      <c r="AK130" s="58">
        <v>3</v>
      </c>
      <c r="AL130" s="59">
        <f t="shared" si="4"/>
        <v>0</v>
      </c>
    </row>
    <row r="131" spans="1:38" ht="24.95" customHeight="1">
      <c r="A131" s="23"/>
      <c r="B131" s="42"/>
      <c r="C131" s="43"/>
      <c r="D131" s="492"/>
      <c r="E131" s="493"/>
      <c r="F131" s="494" t="s">
        <v>162</v>
      </c>
      <c r="G131" s="494"/>
      <c r="H131" s="494"/>
      <c r="I131" s="494"/>
      <c r="J131" s="494"/>
      <c r="K131" s="494"/>
      <c r="L131" s="494"/>
      <c r="M131" s="494"/>
      <c r="N131" s="494"/>
      <c r="O131" s="494"/>
      <c r="P131" s="495"/>
      <c r="R131" s="492" t="s">
        <v>155</v>
      </c>
      <c r="S131" s="493"/>
      <c r="T131" s="494" t="s">
        <v>163</v>
      </c>
      <c r="U131" s="494"/>
      <c r="V131" s="494"/>
      <c r="W131" s="494"/>
      <c r="X131" s="494"/>
      <c r="Y131" s="494"/>
      <c r="Z131" s="494"/>
      <c r="AA131" s="494"/>
      <c r="AB131" s="494"/>
      <c r="AC131" s="494"/>
      <c r="AD131" s="495"/>
      <c r="AK131" s="58">
        <v>4</v>
      </c>
      <c r="AL131" s="59">
        <f t="shared" si="4"/>
        <v>0</v>
      </c>
    </row>
    <row r="132" spans="1:38" ht="24.95" customHeight="1">
      <c r="A132" s="23"/>
      <c r="B132" s="42"/>
      <c r="C132" s="43"/>
      <c r="D132" s="492"/>
      <c r="E132" s="493"/>
      <c r="F132" s="494" t="s">
        <v>164</v>
      </c>
      <c r="G132" s="494"/>
      <c r="H132" s="494"/>
      <c r="I132" s="494"/>
      <c r="J132" s="494"/>
      <c r="K132" s="494"/>
      <c r="L132" s="494"/>
      <c r="M132" s="494"/>
      <c r="N132" s="494"/>
      <c r="O132" s="494"/>
      <c r="P132" s="495"/>
      <c r="R132" s="492" t="s">
        <v>155</v>
      </c>
      <c r="S132" s="493"/>
      <c r="T132" s="494" t="s">
        <v>165</v>
      </c>
      <c r="U132" s="494"/>
      <c r="V132" s="494"/>
      <c r="W132" s="494"/>
      <c r="X132" s="494"/>
      <c r="Y132" s="494"/>
      <c r="Z132" s="494"/>
      <c r="AA132" s="494"/>
      <c r="AB132" s="494"/>
      <c r="AC132" s="494"/>
      <c r="AD132" s="495"/>
      <c r="AK132" s="58">
        <v>5</v>
      </c>
      <c r="AL132" s="59">
        <f t="shared" si="4"/>
        <v>0</v>
      </c>
    </row>
    <row r="133" spans="1:38" ht="24.95" customHeight="1">
      <c r="A133" s="23"/>
      <c r="B133" s="42"/>
      <c r="C133" s="43"/>
      <c r="D133" s="492"/>
      <c r="E133" s="493"/>
      <c r="F133" s="494" t="s">
        <v>166</v>
      </c>
      <c r="G133" s="494"/>
      <c r="H133" s="494"/>
      <c r="I133" s="494"/>
      <c r="J133" s="494"/>
      <c r="K133" s="494"/>
      <c r="L133" s="494"/>
      <c r="M133" s="494"/>
      <c r="N133" s="494"/>
      <c r="O133" s="494"/>
      <c r="P133" s="495"/>
      <c r="R133" s="492" t="s">
        <v>155</v>
      </c>
      <c r="S133" s="493"/>
      <c r="T133" s="494" t="s">
        <v>167</v>
      </c>
      <c r="U133" s="494"/>
      <c r="V133" s="494"/>
      <c r="W133" s="494"/>
      <c r="X133" s="494"/>
      <c r="Y133" s="494"/>
      <c r="Z133" s="494"/>
      <c r="AA133" s="494"/>
      <c r="AB133" s="494"/>
      <c r="AC133" s="494"/>
      <c r="AD133" s="495"/>
      <c r="AK133" s="58">
        <v>6</v>
      </c>
      <c r="AL133" s="59">
        <f t="shared" si="4"/>
        <v>0</v>
      </c>
    </row>
    <row r="134" spans="1:38" ht="24.95" customHeight="1">
      <c r="A134" s="23"/>
      <c r="B134" s="42"/>
      <c r="D134" s="492"/>
      <c r="E134" s="493"/>
      <c r="F134" s="494" t="s">
        <v>168</v>
      </c>
      <c r="G134" s="494"/>
      <c r="H134" s="494"/>
      <c r="I134" s="494"/>
      <c r="J134" s="494"/>
      <c r="K134" s="494"/>
      <c r="L134" s="494"/>
      <c r="M134" s="494"/>
      <c r="N134" s="494"/>
      <c r="O134" s="494"/>
      <c r="P134" s="495"/>
      <c r="R134" s="492" t="s">
        <v>155</v>
      </c>
      <c r="S134" s="493"/>
      <c r="T134" s="494" t="s">
        <v>169</v>
      </c>
      <c r="U134" s="494"/>
      <c r="V134" s="494"/>
      <c r="W134" s="494"/>
      <c r="X134" s="494"/>
      <c r="Y134" s="494"/>
      <c r="Z134" s="494"/>
      <c r="AA134" s="494"/>
      <c r="AB134" s="494"/>
      <c r="AC134" s="494"/>
      <c r="AD134" s="495"/>
      <c r="AK134" s="58">
        <v>7</v>
      </c>
      <c r="AL134" s="59">
        <f t="shared" si="4"/>
        <v>0</v>
      </c>
    </row>
    <row r="135" spans="1:38" ht="24.95" customHeight="1">
      <c r="A135" s="23"/>
      <c r="B135" s="42"/>
      <c r="C135" s="43"/>
      <c r="D135" s="492"/>
      <c r="E135" s="493"/>
      <c r="F135" s="494" t="s">
        <v>170</v>
      </c>
      <c r="G135" s="494"/>
      <c r="H135" s="494"/>
      <c r="I135" s="494"/>
      <c r="J135" s="494"/>
      <c r="K135" s="494"/>
      <c r="L135" s="494"/>
      <c r="M135" s="494"/>
      <c r="N135" s="494"/>
      <c r="O135" s="494"/>
      <c r="P135" s="495"/>
      <c r="R135" s="492" t="s">
        <v>155</v>
      </c>
      <c r="S135" s="493"/>
      <c r="T135" s="494" t="s">
        <v>171</v>
      </c>
      <c r="U135" s="494"/>
      <c r="V135" s="494"/>
      <c r="W135" s="494"/>
      <c r="X135" s="494"/>
      <c r="Y135" s="494"/>
      <c r="Z135" s="494"/>
      <c r="AA135" s="494"/>
      <c r="AB135" s="494"/>
      <c r="AC135" s="494"/>
      <c r="AD135" s="495"/>
      <c r="AK135" s="58">
        <v>8</v>
      </c>
      <c r="AL135" s="59">
        <f t="shared" si="4"/>
        <v>0</v>
      </c>
    </row>
    <row r="136" spans="1:38" ht="24.95" customHeight="1">
      <c r="A136" s="23"/>
      <c r="B136" s="42"/>
      <c r="C136" s="43"/>
      <c r="D136" s="492"/>
      <c r="E136" s="493"/>
      <c r="F136" s="494" t="s">
        <v>172</v>
      </c>
      <c r="G136" s="494"/>
      <c r="H136" s="494"/>
      <c r="I136" s="494"/>
      <c r="J136" s="494"/>
      <c r="K136" s="494"/>
      <c r="L136" s="494"/>
      <c r="M136" s="494"/>
      <c r="N136" s="494"/>
      <c r="O136" s="494"/>
      <c r="P136" s="495"/>
      <c r="R136" s="492" t="s">
        <v>155</v>
      </c>
      <c r="S136" s="493"/>
      <c r="T136" s="494" t="s">
        <v>173</v>
      </c>
      <c r="U136" s="494"/>
      <c r="V136" s="494"/>
      <c r="W136" s="494"/>
      <c r="X136" s="494"/>
      <c r="Y136" s="494"/>
      <c r="Z136" s="494"/>
      <c r="AA136" s="494"/>
      <c r="AB136" s="494"/>
      <c r="AC136" s="494"/>
      <c r="AD136" s="495"/>
      <c r="AK136" s="58">
        <v>9</v>
      </c>
      <c r="AL136" s="59">
        <f t="shared" si="4"/>
        <v>0</v>
      </c>
    </row>
    <row r="137" spans="1:38" ht="24.95" customHeight="1">
      <c r="A137" s="23"/>
      <c r="B137" s="42"/>
      <c r="C137" s="43"/>
      <c r="D137" s="492"/>
      <c r="E137" s="493"/>
      <c r="F137" s="494" t="s">
        <v>174</v>
      </c>
      <c r="G137" s="494"/>
      <c r="H137" s="494"/>
      <c r="I137" s="494"/>
      <c r="J137" s="494"/>
      <c r="K137" s="494"/>
      <c r="L137" s="494"/>
      <c r="M137" s="494"/>
      <c r="N137" s="494"/>
      <c r="O137" s="494"/>
      <c r="P137" s="495"/>
      <c r="R137" s="492" t="s">
        <v>155</v>
      </c>
      <c r="S137" s="493"/>
      <c r="T137" s="494" t="s">
        <v>175</v>
      </c>
      <c r="U137" s="494"/>
      <c r="V137" s="494"/>
      <c r="W137" s="494"/>
      <c r="X137" s="494"/>
      <c r="Y137" s="494"/>
      <c r="Z137" s="494"/>
      <c r="AA137" s="494"/>
      <c r="AB137" s="494"/>
      <c r="AC137" s="494"/>
      <c r="AD137" s="495"/>
      <c r="AK137" s="58">
        <v>10</v>
      </c>
      <c r="AL137" s="59">
        <f t="shared" si="4"/>
        <v>0</v>
      </c>
    </row>
    <row r="138" spans="1:38" ht="24.95" customHeight="1">
      <c r="A138" s="23"/>
      <c r="B138" s="42"/>
      <c r="C138" s="43"/>
      <c r="D138" s="492"/>
      <c r="E138" s="493"/>
      <c r="F138" s="494" t="s">
        <v>176</v>
      </c>
      <c r="G138" s="494"/>
      <c r="H138" s="494"/>
      <c r="I138" s="494"/>
      <c r="J138" s="494"/>
      <c r="K138" s="494"/>
      <c r="L138" s="494"/>
      <c r="M138" s="494"/>
      <c r="N138" s="494"/>
      <c r="O138" s="494"/>
      <c r="P138" s="495"/>
      <c r="R138" s="492" t="s">
        <v>155</v>
      </c>
      <c r="S138" s="493"/>
      <c r="T138" s="494" t="s">
        <v>177</v>
      </c>
      <c r="U138" s="494"/>
      <c r="V138" s="494"/>
      <c r="W138" s="494"/>
      <c r="X138" s="494"/>
      <c r="Y138" s="494"/>
      <c r="Z138" s="494"/>
      <c r="AA138" s="494"/>
      <c r="AB138" s="494"/>
      <c r="AC138" s="494"/>
      <c r="AD138" s="495"/>
      <c r="AK138" s="58">
        <v>11</v>
      </c>
      <c r="AL138" s="59">
        <f t="shared" si="4"/>
        <v>0</v>
      </c>
    </row>
    <row r="139" spans="1:38" ht="24.95" customHeight="1">
      <c r="A139" s="23"/>
      <c r="B139" s="42"/>
      <c r="C139" s="43"/>
      <c r="D139" s="492"/>
      <c r="E139" s="493"/>
      <c r="F139" s="494" t="s">
        <v>178</v>
      </c>
      <c r="G139" s="494"/>
      <c r="H139" s="494"/>
      <c r="I139" s="494"/>
      <c r="J139" s="494"/>
      <c r="K139" s="494"/>
      <c r="L139" s="494"/>
      <c r="M139" s="494"/>
      <c r="N139" s="494"/>
      <c r="O139" s="494"/>
      <c r="P139" s="495"/>
      <c r="R139" s="492" t="s">
        <v>155</v>
      </c>
      <c r="S139" s="493"/>
      <c r="T139" s="494" t="s">
        <v>179</v>
      </c>
      <c r="U139" s="494"/>
      <c r="V139" s="494"/>
      <c r="W139" s="494"/>
      <c r="X139" s="494"/>
      <c r="Y139" s="494"/>
      <c r="Z139" s="494"/>
      <c r="AA139" s="494"/>
      <c r="AB139" s="494"/>
      <c r="AC139" s="494"/>
      <c r="AD139" s="495"/>
      <c r="AE139" s="205" t="s">
        <v>180</v>
      </c>
      <c r="AF139" s="204"/>
      <c r="AG139" s="204"/>
      <c r="AH139" s="204"/>
      <c r="AI139" s="204"/>
      <c r="AJ139" s="204"/>
      <c r="AK139" s="58">
        <v>12</v>
      </c>
      <c r="AL139" s="59">
        <f t="shared" si="4"/>
        <v>0</v>
      </c>
    </row>
    <row r="140" spans="1:38" ht="24.95" customHeight="1">
      <c r="A140" s="23"/>
      <c r="B140" s="42"/>
      <c r="C140" s="43"/>
      <c r="D140" s="492"/>
      <c r="E140" s="493"/>
      <c r="F140" s="494" t="s">
        <v>181</v>
      </c>
      <c r="G140" s="494"/>
      <c r="H140" s="494"/>
      <c r="I140" s="494"/>
      <c r="J140" s="494"/>
      <c r="K140" s="494"/>
      <c r="L140" s="494"/>
      <c r="M140" s="494"/>
      <c r="N140" s="494"/>
      <c r="O140" s="494"/>
      <c r="P140" s="495"/>
      <c r="R140" s="492" t="s">
        <v>155</v>
      </c>
      <c r="S140" s="493"/>
      <c r="T140" s="494" t="s">
        <v>182</v>
      </c>
      <c r="U140" s="494"/>
      <c r="V140" s="494"/>
      <c r="W140" s="494"/>
      <c r="X140" s="494"/>
      <c r="Y140" s="494"/>
      <c r="Z140" s="494"/>
      <c r="AA140" s="494"/>
      <c r="AB140" s="494"/>
      <c r="AC140" s="494"/>
      <c r="AD140" s="495"/>
      <c r="AK140" s="58">
        <v>13</v>
      </c>
      <c r="AL140" s="59">
        <f t="shared" si="4"/>
        <v>0</v>
      </c>
    </row>
    <row r="141" spans="1:38" ht="24.95" customHeight="1">
      <c r="A141" s="23"/>
      <c r="B141" s="42"/>
      <c r="C141" s="43"/>
      <c r="D141" s="492"/>
      <c r="E141" s="493"/>
      <c r="F141" s="494" t="s">
        <v>183</v>
      </c>
      <c r="G141" s="494"/>
      <c r="H141" s="494"/>
      <c r="I141" s="494"/>
      <c r="J141" s="494"/>
      <c r="K141" s="494"/>
      <c r="L141" s="494"/>
      <c r="M141" s="494"/>
      <c r="N141" s="494"/>
      <c r="O141" s="494"/>
      <c r="P141" s="495"/>
      <c r="R141" s="492" t="s">
        <v>155</v>
      </c>
      <c r="S141" s="493"/>
      <c r="T141" s="494" t="s">
        <v>184</v>
      </c>
      <c r="U141" s="494"/>
      <c r="V141" s="494"/>
      <c r="W141" s="494"/>
      <c r="X141" s="494"/>
      <c r="Y141" s="494"/>
      <c r="Z141" s="494"/>
      <c r="AA141" s="494"/>
      <c r="AB141" s="494"/>
      <c r="AC141" s="494"/>
      <c r="AD141" s="495"/>
      <c r="AK141" s="58">
        <v>14</v>
      </c>
      <c r="AL141" s="59">
        <f t="shared" si="4"/>
        <v>0</v>
      </c>
    </row>
    <row r="142" spans="1:38" ht="24.95" customHeight="1">
      <c r="A142" s="23"/>
      <c r="B142" s="42"/>
      <c r="C142" s="43"/>
      <c r="D142" s="492"/>
      <c r="E142" s="493"/>
      <c r="F142" s="494" t="s">
        <v>185</v>
      </c>
      <c r="G142" s="494"/>
      <c r="H142" s="494"/>
      <c r="I142" s="494"/>
      <c r="J142" s="494"/>
      <c r="K142" s="494"/>
      <c r="L142" s="494"/>
      <c r="M142" s="494"/>
      <c r="N142" s="494"/>
      <c r="O142" s="494"/>
      <c r="P142" s="495"/>
      <c r="R142" s="492" t="s">
        <v>155</v>
      </c>
      <c r="S142" s="493"/>
      <c r="T142" s="494" t="s">
        <v>186</v>
      </c>
      <c r="U142" s="494"/>
      <c r="V142" s="494"/>
      <c r="W142" s="494"/>
      <c r="X142" s="494"/>
      <c r="Y142" s="494"/>
      <c r="Z142" s="494"/>
      <c r="AA142" s="494"/>
      <c r="AB142" s="494"/>
      <c r="AC142" s="494"/>
      <c r="AD142" s="495"/>
      <c r="AK142" s="58">
        <v>15</v>
      </c>
      <c r="AL142" s="59">
        <f t="shared" si="4"/>
        <v>0</v>
      </c>
    </row>
    <row r="143" spans="1:38" ht="24.95" customHeight="1">
      <c r="A143" s="23"/>
      <c r="B143" s="42"/>
      <c r="C143" s="43"/>
      <c r="D143" s="492"/>
      <c r="E143" s="493"/>
      <c r="F143" s="494" t="s">
        <v>187</v>
      </c>
      <c r="G143" s="494"/>
      <c r="H143" s="494"/>
      <c r="I143" s="494"/>
      <c r="J143" s="494"/>
      <c r="K143" s="494"/>
      <c r="L143" s="494"/>
      <c r="M143" s="494"/>
      <c r="N143" s="494"/>
      <c r="O143" s="494"/>
      <c r="P143" s="495"/>
      <c r="R143" s="492" t="s">
        <v>155</v>
      </c>
      <c r="S143" s="493"/>
      <c r="T143" s="494" t="s">
        <v>188</v>
      </c>
      <c r="U143" s="494"/>
      <c r="V143" s="494"/>
      <c r="W143" s="494"/>
      <c r="X143" s="494"/>
      <c r="Y143" s="494"/>
      <c r="Z143" s="494"/>
      <c r="AA143" s="494"/>
      <c r="AB143" s="494"/>
      <c r="AC143" s="494"/>
      <c r="AD143" s="495"/>
      <c r="AK143" s="58">
        <v>16</v>
      </c>
      <c r="AL143" s="59">
        <f t="shared" si="4"/>
        <v>0</v>
      </c>
    </row>
    <row r="144" spans="1:38" ht="24.95" customHeight="1">
      <c r="A144" s="23"/>
      <c r="B144" s="42"/>
      <c r="C144" s="43"/>
      <c r="D144" s="492"/>
      <c r="E144" s="493"/>
      <c r="F144" s="494" t="s">
        <v>189</v>
      </c>
      <c r="G144" s="494"/>
      <c r="H144" s="494"/>
      <c r="I144" s="494"/>
      <c r="J144" s="494"/>
      <c r="K144" s="494"/>
      <c r="L144" s="494"/>
      <c r="M144" s="494"/>
      <c r="N144" s="494"/>
      <c r="O144" s="494"/>
      <c r="P144" s="495"/>
      <c r="R144" s="492" t="s">
        <v>155</v>
      </c>
      <c r="S144" s="493"/>
      <c r="T144" s="494" t="s">
        <v>190</v>
      </c>
      <c r="U144" s="494"/>
      <c r="V144" s="494"/>
      <c r="W144" s="494"/>
      <c r="X144" s="494"/>
      <c r="Y144" s="494"/>
      <c r="Z144" s="494"/>
      <c r="AA144" s="494"/>
      <c r="AB144" s="494"/>
      <c r="AC144" s="494"/>
      <c r="AD144" s="495"/>
      <c r="AK144" s="58">
        <v>17</v>
      </c>
      <c r="AL144" s="59">
        <f t="shared" si="4"/>
        <v>0</v>
      </c>
    </row>
    <row r="145" spans="1:64" ht="24.95" customHeight="1">
      <c r="A145" s="23"/>
      <c r="B145" s="42"/>
      <c r="C145" s="43"/>
      <c r="D145" s="492"/>
      <c r="E145" s="493"/>
      <c r="F145" s="494" t="s">
        <v>191</v>
      </c>
      <c r="G145" s="494"/>
      <c r="H145" s="494"/>
      <c r="I145" s="494"/>
      <c r="J145" s="494"/>
      <c r="K145" s="494"/>
      <c r="L145" s="494"/>
      <c r="M145" s="494"/>
      <c r="N145" s="494"/>
      <c r="O145" s="494"/>
      <c r="P145" s="495"/>
      <c r="R145" s="492" t="s">
        <v>155</v>
      </c>
      <c r="S145" s="493"/>
      <c r="T145" s="494" t="s">
        <v>192</v>
      </c>
      <c r="U145" s="494"/>
      <c r="V145" s="494"/>
      <c r="W145" s="494"/>
      <c r="X145" s="494"/>
      <c r="Y145" s="494"/>
      <c r="Z145" s="494"/>
      <c r="AA145" s="494"/>
      <c r="AB145" s="494"/>
      <c r="AC145" s="494"/>
      <c r="AD145" s="495"/>
      <c r="AK145" s="58">
        <v>18</v>
      </c>
      <c r="AL145" s="59">
        <f t="shared" si="4"/>
        <v>0</v>
      </c>
    </row>
    <row r="146" spans="1:64" ht="24.95" customHeight="1">
      <c r="A146" s="23"/>
      <c r="B146" s="42"/>
      <c r="C146" s="43"/>
      <c r="D146" s="492"/>
      <c r="E146" s="493"/>
      <c r="F146" s="494" t="s">
        <v>193</v>
      </c>
      <c r="G146" s="494"/>
      <c r="H146" s="494"/>
      <c r="I146" s="494"/>
      <c r="J146" s="494"/>
      <c r="K146" s="494"/>
      <c r="L146" s="494"/>
      <c r="M146" s="494"/>
      <c r="N146" s="494"/>
      <c r="O146" s="494"/>
      <c r="P146" s="495"/>
      <c r="R146" s="492" t="s">
        <v>155</v>
      </c>
      <c r="S146" s="493"/>
      <c r="T146" s="494" t="s">
        <v>194</v>
      </c>
      <c r="U146" s="494"/>
      <c r="V146" s="494"/>
      <c r="W146" s="494"/>
      <c r="X146" s="494"/>
      <c r="Y146" s="494"/>
      <c r="Z146" s="494"/>
      <c r="AA146" s="494"/>
      <c r="AB146" s="494"/>
      <c r="AC146" s="494"/>
      <c r="AD146" s="495"/>
      <c r="AK146" s="58">
        <v>19</v>
      </c>
      <c r="AL146" s="59">
        <f t="shared" si="4"/>
        <v>0</v>
      </c>
    </row>
    <row r="147" spans="1:64" ht="24.95" customHeight="1">
      <c r="A147" s="23"/>
      <c r="B147" s="42"/>
      <c r="C147" s="43"/>
      <c r="D147" s="492"/>
      <c r="E147" s="493"/>
      <c r="F147" s="494" t="s">
        <v>195</v>
      </c>
      <c r="G147" s="494"/>
      <c r="H147" s="494"/>
      <c r="I147" s="494"/>
      <c r="J147" s="494"/>
      <c r="K147" s="494"/>
      <c r="L147" s="494"/>
      <c r="M147" s="494"/>
      <c r="N147" s="494"/>
      <c r="O147" s="494"/>
      <c r="P147" s="495"/>
      <c r="R147" s="492" t="s">
        <v>155</v>
      </c>
      <c r="S147" s="493"/>
      <c r="T147" s="494" t="s">
        <v>196</v>
      </c>
      <c r="U147" s="494"/>
      <c r="V147" s="494"/>
      <c r="W147" s="494"/>
      <c r="X147" s="494"/>
      <c r="Y147" s="494"/>
      <c r="Z147" s="494"/>
      <c r="AA147" s="494"/>
      <c r="AB147" s="494"/>
      <c r="AC147" s="494"/>
      <c r="AD147" s="495"/>
      <c r="AK147" s="58">
        <v>20</v>
      </c>
      <c r="AL147" s="59">
        <f t="shared" si="4"/>
        <v>0</v>
      </c>
    </row>
    <row r="148" spans="1:64" ht="24.95" customHeight="1">
      <c r="A148" s="23"/>
      <c r="B148" s="42"/>
      <c r="C148" s="43"/>
      <c r="D148" s="492"/>
      <c r="E148" s="493"/>
      <c r="F148" s="494" t="s">
        <v>197</v>
      </c>
      <c r="G148" s="494"/>
      <c r="H148" s="494"/>
      <c r="I148" s="494"/>
      <c r="J148" s="494"/>
      <c r="K148" s="494"/>
      <c r="L148" s="494"/>
      <c r="M148" s="494"/>
      <c r="N148" s="494"/>
      <c r="O148" s="494"/>
      <c r="P148" s="495"/>
      <c r="R148" s="492" t="s">
        <v>155</v>
      </c>
      <c r="S148" s="493"/>
      <c r="T148" s="494" t="s">
        <v>198</v>
      </c>
      <c r="U148" s="494"/>
      <c r="V148" s="494"/>
      <c r="W148" s="494"/>
      <c r="X148" s="494"/>
      <c r="Y148" s="494"/>
      <c r="Z148" s="494"/>
      <c r="AA148" s="494"/>
      <c r="AB148" s="494"/>
      <c r="AC148" s="494"/>
      <c r="AD148" s="495"/>
      <c r="AK148" s="58">
        <v>21</v>
      </c>
      <c r="AL148" s="59">
        <f t="shared" si="4"/>
        <v>0</v>
      </c>
    </row>
    <row r="149" spans="1:64" ht="24.95" customHeight="1">
      <c r="A149" s="23"/>
      <c r="B149" s="42"/>
      <c r="C149" s="43"/>
      <c r="D149" s="492"/>
      <c r="E149" s="493"/>
      <c r="F149" s="494" t="s">
        <v>199</v>
      </c>
      <c r="G149" s="494"/>
      <c r="H149" s="494"/>
      <c r="I149" s="494"/>
      <c r="J149" s="494"/>
      <c r="K149" s="494"/>
      <c r="L149" s="494"/>
      <c r="M149" s="494"/>
      <c r="N149" s="494"/>
      <c r="O149" s="494"/>
      <c r="P149" s="495"/>
      <c r="R149" s="492" t="s">
        <v>155</v>
      </c>
      <c r="S149" s="493"/>
      <c r="T149" s="494" t="s">
        <v>200</v>
      </c>
      <c r="U149" s="494"/>
      <c r="V149" s="494"/>
      <c r="W149" s="494"/>
      <c r="X149" s="494"/>
      <c r="Y149" s="494"/>
      <c r="Z149" s="494"/>
      <c r="AA149" s="494"/>
      <c r="AB149" s="494"/>
      <c r="AC149" s="494"/>
      <c r="AD149" s="495"/>
      <c r="AK149" s="58">
        <v>22</v>
      </c>
      <c r="AL149" s="59">
        <f t="shared" si="4"/>
        <v>0</v>
      </c>
    </row>
    <row r="150" spans="1:64" ht="24.95" customHeight="1">
      <c r="A150" s="23"/>
      <c r="B150" s="42"/>
      <c r="C150" s="43"/>
      <c r="D150" s="492"/>
      <c r="E150" s="493"/>
      <c r="F150" s="494" t="s">
        <v>201</v>
      </c>
      <c r="G150" s="494"/>
      <c r="H150" s="494"/>
      <c r="I150" s="494"/>
      <c r="J150" s="494"/>
      <c r="K150" s="494"/>
      <c r="L150" s="494"/>
      <c r="M150" s="494"/>
      <c r="N150" s="494"/>
      <c r="O150" s="494"/>
      <c r="P150" s="495"/>
      <c r="R150" s="492" t="s">
        <v>155</v>
      </c>
      <c r="S150" s="493"/>
      <c r="T150" s="494" t="s">
        <v>202</v>
      </c>
      <c r="U150" s="494"/>
      <c r="V150" s="494"/>
      <c r="W150" s="494"/>
      <c r="X150" s="494"/>
      <c r="Y150" s="494"/>
      <c r="Z150" s="494"/>
      <c r="AA150" s="494"/>
      <c r="AB150" s="494"/>
      <c r="AC150" s="494"/>
      <c r="AD150" s="495"/>
      <c r="AK150" s="58">
        <v>23</v>
      </c>
      <c r="AL150" s="59">
        <f t="shared" si="4"/>
        <v>0</v>
      </c>
    </row>
    <row r="151" spans="1:64" ht="24.95" customHeight="1">
      <c r="A151" s="23"/>
      <c r="B151" s="42"/>
      <c r="C151" s="43"/>
      <c r="D151" s="492"/>
      <c r="E151" s="493"/>
      <c r="F151" s="494" t="s">
        <v>203</v>
      </c>
      <c r="G151" s="494"/>
      <c r="H151" s="494"/>
      <c r="I151" s="494"/>
      <c r="J151" s="494"/>
      <c r="K151" s="494"/>
      <c r="L151" s="494"/>
      <c r="M151" s="494"/>
      <c r="N151" s="494"/>
      <c r="O151" s="494"/>
      <c r="P151" s="495"/>
      <c r="R151" s="492" t="s">
        <v>155</v>
      </c>
      <c r="S151" s="493"/>
      <c r="T151" s="494" t="s">
        <v>204</v>
      </c>
      <c r="U151" s="494"/>
      <c r="V151" s="494"/>
      <c r="W151" s="494"/>
      <c r="X151" s="494"/>
      <c r="Y151" s="494"/>
      <c r="Z151" s="494"/>
      <c r="AA151" s="494"/>
      <c r="AB151" s="494"/>
      <c r="AC151" s="494"/>
      <c r="AD151" s="495"/>
      <c r="AE151" s="205" t="s">
        <v>205</v>
      </c>
      <c r="AK151" s="58">
        <v>24</v>
      </c>
      <c r="AL151" s="59">
        <f t="shared" si="4"/>
        <v>0</v>
      </c>
    </row>
    <row r="152" spans="1:64" ht="15" customHeight="1">
      <c r="A152" s="23"/>
      <c r="B152" s="42"/>
      <c r="D152" s="43"/>
      <c r="E152" s="43"/>
      <c r="F152" s="43"/>
      <c r="G152" s="43"/>
      <c r="H152" s="43"/>
      <c r="I152" s="43"/>
      <c r="J152" s="43"/>
      <c r="K152" s="43"/>
      <c r="L152" s="43"/>
      <c r="M152" s="43"/>
      <c r="N152" s="43"/>
      <c r="O152" s="43"/>
      <c r="P152" s="43"/>
      <c r="Q152" s="43"/>
      <c r="R152" s="43"/>
      <c r="T152" s="43"/>
      <c r="U152" s="43"/>
      <c r="V152" s="43"/>
      <c r="W152" s="43"/>
      <c r="X152" s="43"/>
      <c r="Y152" s="43"/>
      <c r="Z152" s="43"/>
      <c r="AA152" s="43"/>
      <c r="AB152" s="43"/>
    </row>
    <row r="153" spans="1:64" ht="30" customHeight="1">
      <c r="B153" s="137" t="s">
        <v>1252</v>
      </c>
      <c r="D153" s="263"/>
      <c r="E153" s="263"/>
      <c r="F153" s="263"/>
      <c r="G153" s="263"/>
      <c r="J153" s="263"/>
      <c r="K153" s="263"/>
      <c r="L153" s="263"/>
      <c r="M153" s="263"/>
      <c r="N153" s="263"/>
      <c r="O153" s="263"/>
      <c r="P153" s="263"/>
      <c r="Q153" s="263"/>
      <c r="R153" s="263"/>
      <c r="S153" s="263"/>
      <c r="AK153" s="263"/>
      <c r="AL153" s="27"/>
      <c r="AM153" s="27"/>
      <c r="AN153" s="27"/>
      <c r="AO153" s="27"/>
      <c r="AP153" s="27"/>
    </row>
    <row r="154" spans="1:64" ht="24.95" customHeight="1">
      <c r="B154" s="22" t="s">
        <v>1826</v>
      </c>
      <c r="C154" s="186"/>
      <c r="D154" s="197"/>
      <c r="E154" s="197"/>
      <c r="F154" s="26"/>
      <c r="G154" s="186"/>
      <c r="H154" s="197"/>
      <c r="I154" s="34"/>
      <c r="J154" s="34"/>
      <c r="K154" s="34"/>
      <c r="L154" s="34"/>
      <c r="M154" s="34"/>
      <c r="N154" s="34"/>
      <c r="O154" s="34"/>
      <c r="P154" s="34"/>
      <c r="T154" s="186"/>
      <c r="U154" s="186"/>
      <c r="V154" s="186"/>
      <c r="W154" s="186"/>
      <c r="X154" s="186"/>
      <c r="Y154" s="186"/>
      <c r="Z154" s="186"/>
      <c r="AA154" s="186"/>
      <c r="AB154" s="186"/>
      <c r="AC154" s="186"/>
      <c r="AD154" s="186"/>
      <c r="AE154" s="186"/>
    </row>
    <row r="155" spans="1:64" ht="24.95" customHeight="1">
      <c r="A155" s="329"/>
      <c r="B155" s="281" t="s">
        <v>1525</v>
      </c>
      <c r="C155" s="186"/>
      <c r="D155" s="197"/>
      <c r="E155" s="197"/>
      <c r="F155" s="26"/>
      <c r="G155" s="186"/>
      <c r="H155" s="197"/>
      <c r="I155" s="34"/>
      <c r="J155" s="34"/>
      <c r="K155" s="34"/>
      <c r="L155" s="34"/>
      <c r="M155" s="34"/>
      <c r="N155" s="34"/>
      <c r="O155" s="34"/>
      <c r="P155" s="34"/>
      <c r="Q155" s="34"/>
      <c r="R155" s="34"/>
      <c r="S155" s="197"/>
      <c r="T155" s="186"/>
      <c r="U155" s="186"/>
      <c r="V155" s="186"/>
      <c r="W155" s="186"/>
      <c r="X155" s="186"/>
      <c r="Y155" s="186"/>
      <c r="Z155" s="186"/>
      <c r="AA155" s="186"/>
      <c r="AB155" s="186"/>
      <c r="AC155" s="186"/>
      <c r="AD155" s="186"/>
      <c r="AE155" s="186"/>
      <c r="AF155" s="186"/>
      <c r="AK155" s="27"/>
      <c r="AL155" s="58"/>
      <c r="AQ155" s="59"/>
    </row>
    <row r="156" spans="1:64" ht="24.95" customHeight="1" outlineLevel="1">
      <c r="A156" s="23"/>
      <c r="B156" s="333" t="s">
        <v>102</v>
      </c>
      <c r="C156" s="57"/>
      <c r="D156" s="262" t="s">
        <v>1202</v>
      </c>
      <c r="E156" s="263"/>
      <c r="F156" s="262"/>
      <c r="AK156" s="59" t="b">
        <v>0</v>
      </c>
      <c r="AL156" s="59">
        <f>IF(AK156=TRUE,1,0)</f>
        <v>0</v>
      </c>
      <c r="AX156" s="263"/>
      <c r="AY156" s="263"/>
      <c r="AZ156" s="264"/>
      <c r="BA156" s="472"/>
      <c r="BB156" s="472"/>
      <c r="BC156" s="264"/>
      <c r="BD156" s="472"/>
      <c r="BE156" s="472"/>
      <c r="BF156" s="264"/>
      <c r="BG156" s="472"/>
      <c r="BH156" s="472"/>
      <c r="BI156" s="264"/>
      <c r="BJ156" s="472"/>
      <c r="BK156" s="472"/>
      <c r="BL156" s="263"/>
    </row>
    <row r="157" spans="1:64" ht="9.9499999999999993" customHeight="1">
      <c r="A157" s="23"/>
      <c r="B157" s="262"/>
      <c r="C157" s="57"/>
      <c r="D157" s="262"/>
      <c r="E157" s="209"/>
      <c r="F157" s="262"/>
      <c r="H157" s="263"/>
      <c r="I157" s="22"/>
      <c r="J157" s="22"/>
      <c r="K157" s="22"/>
      <c r="L157" s="22"/>
      <c r="M157" s="22"/>
      <c r="N157" s="22"/>
      <c r="O157" s="22"/>
      <c r="P157" s="22"/>
      <c r="Q157" s="22"/>
      <c r="R157" s="22"/>
      <c r="S157" s="263"/>
    </row>
    <row r="158" spans="1:64" ht="24.95" customHeight="1" outlineLevel="1">
      <c r="A158" s="23"/>
      <c r="B158" s="333" t="s">
        <v>105</v>
      </c>
      <c r="C158" s="57"/>
      <c r="D158" s="262" t="s">
        <v>1253</v>
      </c>
      <c r="E158" s="263"/>
      <c r="F158" s="262"/>
      <c r="AK158" s="59" t="b">
        <v>0</v>
      </c>
      <c r="AL158" s="59">
        <f>IF(AK158=TRUE,1,0)</f>
        <v>0</v>
      </c>
      <c r="AX158" s="263"/>
      <c r="AY158" s="472"/>
      <c r="AZ158" s="475"/>
      <c r="BA158" s="472"/>
      <c r="BB158" s="472"/>
      <c r="BC158" s="475"/>
      <c r="BD158" s="472"/>
      <c r="BE158" s="472"/>
      <c r="BF158" s="475"/>
      <c r="BG158" s="472"/>
      <c r="BH158" s="472"/>
      <c r="BI158" s="475"/>
      <c r="BJ158" s="472"/>
      <c r="BK158" s="472"/>
      <c r="BL158" s="472"/>
    </row>
    <row r="159" spans="1:64" ht="24.95" customHeight="1" outlineLevel="1">
      <c r="A159" s="23"/>
      <c r="C159" s="57"/>
      <c r="D159" s="262" t="s">
        <v>1251</v>
      </c>
      <c r="E159" s="263"/>
      <c r="F159" s="262"/>
      <c r="X159" s="262"/>
      <c r="Y159" s="262"/>
      <c r="AX159" s="263"/>
      <c r="AY159" s="472"/>
      <c r="AZ159" s="475"/>
      <c r="BA159" s="472"/>
      <c r="BB159" s="472"/>
      <c r="BC159" s="475"/>
      <c r="BD159" s="472"/>
      <c r="BE159" s="472"/>
      <c r="BF159" s="475"/>
      <c r="BG159" s="472"/>
      <c r="BH159" s="472"/>
      <c r="BI159" s="475"/>
      <c r="BJ159" s="472"/>
      <c r="BK159" s="472"/>
      <c r="BL159" s="472"/>
    </row>
    <row r="160" spans="1:64" ht="24.95" customHeight="1">
      <c r="A160" s="23"/>
      <c r="B160" s="262"/>
      <c r="D160" s="208" t="str">
        <f>IF(AK158=TRUE,"➡　様式98の届出が必要です。","")</f>
        <v/>
      </c>
      <c r="E160" s="263"/>
      <c r="F160" s="262"/>
      <c r="H160" s="263"/>
      <c r="I160" s="22"/>
      <c r="J160" s="22"/>
      <c r="K160" s="22"/>
      <c r="L160" s="22"/>
      <c r="M160" s="22"/>
      <c r="N160" s="22"/>
      <c r="O160" s="22"/>
      <c r="P160" s="22"/>
      <c r="Q160" s="259"/>
      <c r="R160" s="260"/>
      <c r="S160" s="261"/>
      <c r="T160" s="259"/>
      <c r="U160" s="259"/>
      <c r="V160" s="259"/>
    </row>
    <row r="161" spans="1:65" ht="24.95" customHeight="1">
      <c r="A161" s="329"/>
      <c r="B161" s="281" t="s">
        <v>1526</v>
      </c>
      <c r="C161" s="186"/>
      <c r="D161" s="197"/>
      <c r="E161" s="197"/>
      <c r="F161" s="26"/>
      <c r="G161" s="186"/>
      <c r="H161" s="197"/>
      <c r="I161" s="34"/>
      <c r="J161" s="34"/>
      <c r="K161" s="34"/>
      <c r="L161" s="34"/>
      <c r="M161" s="34"/>
      <c r="N161" s="34"/>
      <c r="O161" s="34"/>
      <c r="P161" s="34"/>
      <c r="Q161" s="34"/>
      <c r="R161" s="34"/>
      <c r="S161" s="197"/>
      <c r="T161" s="186"/>
      <c r="U161" s="186"/>
      <c r="V161" s="186"/>
      <c r="W161" s="186"/>
      <c r="X161" s="186"/>
      <c r="Y161" s="186"/>
      <c r="Z161" s="186"/>
      <c r="AA161" s="186"/>
      <c r="AB161" s="186"/>
      <c r="AC161" s="186"/>
      <c r="AD161" s="186"/>
      <c r="AE161" s="186"/>
      <c r="AF161" s="186"/>
      <c r="AK161" s="27"/>
      <c r="AL161" s="58"/>
      <c r="AQ161" s="59"/>
    </row>
    <row r="162" spans="1:65" ht="24.95" customHeight="1" outlineLevel="1">
      <c r="A162" s="23"/>
      <c r="B162" s="333" t="s">
        <v>107</v>
      </c>
      <c r="C162" s="57"/>
      <c r="D162" s="328" t="s">
        <v>1392</v>
      </c>
      <c r="E162" s="327"/>
      <c r="F162" s="328"/>
      <c r="AK162" s="59" t="b">
        <v>0</v>
      </c>
      <c r="AL162" s="27"/>
      <c r="AQ162" s="59"/>
      <c r="AY162" s="327"/>
      <c r="AZ162" s="327"/>
      <c r="BA162" s="326"/>
      <c r="BB162" s="472"/>
      <c r="BC162" s="472"/>
      <c r="BD162" s="326"/>
      <c r="BE162" s="472"/>
      <c r="BF162" s="472"/>
      <c r="BG162" s="326"/>
      <c r="BH162" s="472"/>
      <c r="BI162" s="472"/>
      <c r="BJ162" s="326"/>
      <c r="BK162" s="472"/>
      <c r="BL162" s="472"/>
      <c r="BM162" s="327"/>
    </row>
    <row r="163" spans="1:65" ht="9.9499999999999993" customHeight="1">
      <c r="A163" s="23"/>
      <c r="D163" s="263"/>
      <c r="E163" s="263"/>
      <c r="F163" s="262"/>
      <c r="H163" s="263"/>
      <c r="I163" s="22"/>
      <c r="J163" s="22"/>
      <c r="K163" s="22"/>
      <c r="L163" s="22"/>
      <c r="M163" s="22"/>
      <c r="N163" s="22"/>
      <c r="O163" s="22"/>
      <c r="P163" s="22"/>
      <c r="Q163" s="22"/>
      <c r="R163" s="22"/>
      <c r="S163" s="263"/>
    </row>
    <row r="164" spans="1:65" ht="24.95" customHeight="1">
      <c r="A164" s="23"/>
      <c r="B164" s="281" t="s">
        <v>1203</v>
      </c>
      <c r="E164" s="267"/>
      <c r="F164" s="267"/>
      <c r="G164" s="267"/>
      <c r="H164" s="267"/>
      <c r="I164" s="520" t="str">
        <f>IF(OR(AM127=1,AN127=1),"",IF(AM127&lt;&gt;AN127,"医科と歯科で届け出る区分は同じ区分としてください。",""))</f>
        <v/>
      </c>
      <c r="J164" s="520"/>
      <c r="K164" s="520"/>
      <c r="L164" s="520"/>
      <c r="M164" s="520"/>
      <c r="N164" s="520"/>
      <c r="O164" s="520"/>
      <c r="P164" s="520"/>
      <c r="Q164" s="520"/>
      <c r="R164" s="520"/>
      <c r="S164" s="520"/>
      <c r="T164" s="520"/>
      <c r="U164" s="520"/>
      <c r="V164" s="520"/>
      <c r="W164" s="520"/>
      <c r="X164" s="520"/>
      <c r="Y164" s="520"/>
      <c r="Z164" s="520"/>
      <c r="AA164" s="520"/>
      <c r="AB164" s="520"/>
      <c r="AC164" s="520"/>
      <c r="AD164" s="520"/>
      <c r="AL164" s="59" t="s">
        <v>1391</v>
      </c>
    </row>
    <row r="165" spans="1:65" ht="24.95" customHeight="1">
      <c r="A165" s="23"/>
      <c r="D165" s="480" t="str">
        <f>IFERROR(IF(AM127=1,"",IF(AK156=TRUE,"外来・在宅ベースアップ評価料（Ⅱ）"&amp;AM127-1&amp;AL165,IF(AK158=TRUE,"外来・在宅ベースアップ評価料（Ⅱ）"&amp;AM127-1&amp;AL165&amp;AN165,"外来・在宅ベースアップ評価料（Ⅱ）"&amp;AM127-1))),"")</f>
        <v/>
      </c>
      <c r="E165" s="480"/>
      <c r="F165" s="480"/>
      <c r="G165" s="480"/>
      <c r="H165" s="480"/>
      <c r="I165" s="480"/>
      <c r="J165" s="480"/>
      <c r="K165" s="480"/>
      <c r="L165" s="480"/>
      <c r="M165" s="480"/>
      <c r="N165" s="480"/>
      <c r="O165" s="480"/>
      <c r="P165" s="480"/>
      <c r="R165" s="480" t="str">
        <f>IFERROR(IF(AN127=1,"",IF(AK156=TRUE,"歯科外来・在宅ベースアップ評価料（Ⅱ）"&amp;AN127-1&amp;AL165,IF(AK158=TRUE,"歯科外来・在宅ベースアップ評価料（Ⅱ）"&amp;AN127-1&amp;AL165&amp;AN165,"歯科外来・在宅ベースアップ評価料（Ⅱ）"&amp;AN127-1))),"")</f>
        <v/>
      </c>
      <c r="S165" s="480"/>
      <c r="T165" s="480"/>
      <c r="U165" s="480"/>
      <c r="V165" s="480"/>
      <c r="W165" s="480"/>
      <c r="X165" s="480"/>
      <c r="Y165" s="480"/>
      <c r="Z165" s="480"/>
      <c r="AA165" s="480"/>
      <c r="AB165" s="480"/>
      <c r="AC165" s="480"/>
      <c r="AD165" s="480"/>
      <c r="AK165" s="58">
        <f>IFERROR(VLOOKUP(D165,'リスト（外来R9）'!L:N,3,FALSE),0)</f>
        <v>0</v>
      </c>
      <c r="AL165" s="298" t="str">
        <f>IF(AK37=1,"の注５","の注６")</f>
        <v>の注５</v>
      </c>
      <c r="AM165" s="298"/>
      <c r="AN165" s="298" t="s">
        <v>1204</v>
      </c>
      <c r="AO165" s="298"/>
    </row>
    <row r="166" spans="1:65" ht="24.75" customHeight="1">
      <c r="A166" s="23"/>
      <c r="B166" s="26"/>
      <c r="D166" s="26" t="str">
        <f>IF(AK27=TRUE,"",IF(AND(AK28=TRUE,OR(AD32="☑",AH93="☑")),"","※区分変更の必要はありません"))</f>
        <v>※区分変更の必要はありません</v>
      </c>
      <c r="E166" s="267"/>
      <c r="F166" s="268"/>
      <c r="H166" s="267"/>
      <c r="I166" s="267"/>
      <c r="J166" s="267"/>
      <c r="K166" s="267"/>
      <c r="L166" s="267"/>
      <c r="M166" s="267"/>
      <c r="N166" s="267"/>
      <c r="O166" s="268"/>
      <c r="P166" s="267"/>
      <c r="Q166" s="267"/>
      <c r="R166" s="26" t="str">
        <f>IF(AK27=TRUE,"",IF(AND(AK28=TRUE,OR(AD32="☑",AH93="☑")),"","※区分変更の必要はありません"))</f>
        <v>※区分変更の必要はありません</v>
      </c>
      <c r="S166" s="267"/>
    </row>
    <row r="167" spans="1:65" ht="24.95" customHeight="1">
      <c r="A167" s="27" t="s">
        <v>51</v>
      </c>
    </row>
    <row r="168" spans="1:65" ht="24.95" customHeight="1">
      <c r="A168" s="27" t="s">
        <v>52</v>
      </c>
    </row>
    <row r="169" spans="1:65" ht="24.95" customHeight="1">
      <c r="A169" s="27" t="s">
        <v>206</v>
      </c>
    </row>
    <row r="170" spans="1:65" ht="24.95" customHeight="1">
      <c r="A170" s="27" t="s">
        <v>207</v>
      </c>
    </row>
    <row r="171" spans="1:65" ht="24.95" customHeight="1">
      <c r="A171" s="27" t="s">
        <v>208</v>
      </c>
    </row>
    <row r="172" spans="1:65" ht="24.95" customHeight="1">
      <c r="A172" s="27" t="s">
        <v>1498</v>
      </c>
    </row>
    <row r="173" spans="1:65" ht="24.95" customHeight="1">
      <c r="A173" s="27" t="s">
        <v>209</v>
      </c>
    </row>
    <row r="174" spans="1:65" ht="24.95" customHeight="1">
      <c r="A174" s="27" t="s">
        <v>1216</v>
      </c>
    </row>
    <row r="175" spans="1:65" ht="24.95" customHeight="1">
      <c r="A175" s="27" t="s">
        <v>1217</v>
      </c>
    </row>
    <row r="176" spans="1:65" ht="24.95" customHeight="1">
      <c r="A176" s="22" t="s">
        <v>1563</v>
      </c>
    </row>
    <row r="177" spans="1:6" ht="24.95" customHeight="1">
      <c r="A177" s="22" t="s">
        <v>210</v>
      </c>
    </row>
    <row r="178" spans="1:6" ht="24.95" customHeight="1">
      <c r="A178" s="22" t="s">
        <v>211</v>
      </c>
    </row>
    <row r="179" spans="1:6" ht="24.95" customHeight="1">
      <c r="A179" s="27" t="s">
        <v>1219</v>
      </c>
    </row>
    <row r="180" spans="1:6" ht="24.95" customHeight="1">
      <c r="A180" s="27" t="s">
        <v>1457</v>
      </c>
      <c r="F180" s="280"/>
    </row>
    <row r="181" spans="1:6" ht="24.95" customHeight="1">
      <c r="A181" s="27" t="s">
        <v>1564</v>
      </c>
      <c r="F181" s="285"/>
    </row>
    <row r="182" spans="1:6" ht="24.95" customHeight="1">
      <c r="A182" s="27" t="s">
        <v>1254</v>
      </c>
      <c r="F182" s="285"/>
    </row>
    <row r="183" spans="1:6" ht="24.95" customHeight="1">
      <c r="A183" s="22" t="s">
        <v>1224</v>
      </c>
    </row>
    <row r="184" spans="1:6" ht="24.95" customHeight="1">
      <c r="A184" s="22" t="s">
        <v>1220</v>
      </c>
      <c r="F184" s="280"/>
    </row>
    <row r="185" spans="1:6" ht="24.95" customHeight="1">
      <c r="A185" s="27" t="s">
        <v>1221</v>
      </c>
    </row>
    <row r="186" spans="1:6" ht="24.95" customHeight="1">
      <c r="A186" s="27" t="s">
        <v>212</v>
      </c>
    </row>
    <row r="187" spans="1:6" ht="24.95" customHeight="1">
      <c r="A187" s="27" t="s">
        <v>213</v>
      </c>
    </row>
    <row r="188" spans="1:6" ht="24.95" customHeight="1">
      <c r="A188" s="27" t="s">
        <v>214</v>
      </c>
    </row>
    <row r="189" spans="1:6" ht="24.95" customHeight="1">
      <c r="A189" s="27" t="s">
        <v>1226</v>
      </c>
    </row>
    <row r="190" spans="1:6" ht="24.95" customHeight="1">
      <c r="A190" s="27" t="s">
        <v>215</v>
      </c>
    </row>
    <row r="191" spans="1:6" ht="24.95" customHeight="1">
      <c r="A191" s="27" t="s">
        <v>216</v>
      </c>
    </row>
    <row r="192" spans="1:6" ht="24.95" customHeight="1">
      <c r="A192" s="27" t="s">
        <v>217</v>
      </c>
    </row>
    <row r="193" spans="1:1" ht="24.95" customHeight="1">
      <c r="A193" s="27" t="s">
        <v>218</v>
      </c>
    </row>
    <row r="194" spans="1:1" ht="24.95" customHeight="1">
      <c r="A194" s="27" t="s">
        <v>219</v>
      </c>
    </row>
    <row r="195" spans="1:1" ht="24.95" customHeight="1">
      <c r="A195" s="27" t="s">
        <v>220</v>
      </c>
    </row>
    <row r="196" spans="1:1" ht="24.95" customHeight="1">
      <c r="A196" s="27" t="s">
        <v>221</v>
      </c>
    </row>
    <row r="197" spans="1:1" ht="24.95" customHeight="1">
      <c r="A197" s="27" t="s">
        <v>222</v>
      </c>
    </row>
    <row r="198" spans="1:1" ht="24.95" customHeight="1">
      <c r="A198" s="27" t="s">
        <v>223</v>
      </c>
    </row>
    <row r="199" spans="1:1" ht="24.95" customHeight="1">
      <c r="A199" s="27" t="s">
        <v>224</v>
      </c>
    </row>
    <row r="200" spans="1:1" ht="24.95" customHeight="1">
      <c r="A200" s="27" t="s">
        <v>225</v>
      </c>
    </row>
    <row r="201" spans="1:1" ht="24.95" customHeight="1">
      <c r="A201" s="27" t="s">
        <v>226</v>
      </c>
    </row>
    <row r="202" spans="1:1" ht="24.95" customHeight="1">
      <c r="A202" s="27" t="s">
        <v>227</v>
      </c>
    </row>
    <row r="203" spans="1:1" ht="24.95" customHeight="1">
      <c r="A203" s="27" t="s">
        <v>228</v>
      </c>
    </row>
    <row r="204" spans="1:1" ht="24.95" customHeight="1">
      <c r="A204" s="27" t="s">
        <v>229</v>
      </c>
    </row>
    <row r="205" spans="1:1" ht="24.95" customHeight="1">
      <c r="A205" s="27" t="s">
        <v>230</v>
      </c>
    </row>
    <row r="206" spans="1:1" ht="24.95" customHeight="1">
      <c r="A206" s="27" t="s">
        <v>231</v>
      </c>
    </row>
    <row r="207" spans="1:1" ht="24.95" customHeight="1">
      <c r="A207" s="27" t="s">
        <v>232</v>
      </c>
    </row>
    <row r="208" spans="1:1" ht="24.95" customHeight="1">
      <c r="A208" s="27" t="s">
        <v>233</v>
      </c>
    </row>
    <row r="209" spans="1:42" s="22" customFormat="1" ht="24.95" customHeight="1">
      <c r="A209" s="22" t="s">
        <v>234</v>
      </c>
      <c r="F209" s="42"/>
      <c r="AK209" s="58"/>
      <c r="AL209" s="60"/>
      <c r="AM209" s="60"/>
      <c r="AN209" s="60"/>
      <c r="AO209" s="60"/>
      <c r="AP209" s="60"/>
    </row>
    <row r="210" spans="1:42" ht="24.95" customHeight="1">
      <c r="A210" s="27" t="s">
        <v>235</v>
      </c>
    </row>
    <row r="211" spans="1:42" ht="24.95" customHeight="1">
      <c r="A211" s="27" t="s">
        <v>236</v>
      </c>
    </row>
    <row r="212" spans="1:42" ht="24.95" customHeight="1">
      <c r="A212" s="27" t="s">
        <v>237</v>
      </c>
    </row>
    <row r="213" spans="1:42" ht="24.95" customHeight="1">
      <c r="A213" s="27" t="s">
        <v>238</v>
      </c>
    </row>
    <row r="214" spans="1:42" ht="24.95" customHeight="1">
      <c r="A214" s="27" t="s">
        <v>239</v>
      </c>
    </row>
    <row r="215" spans="1:42" ht="24.95" customHeight="1">
      <c r="A215" s="27" t="s">
        <v>240</v>
      </c>
    </row>
    <row r="216" spans="1:42" ht="24.95" customHeight="1">
      <c r="A216" s="27" t="s">
        <v>241</v>
      </c>
    </row>
    <row r="217" spans="1:42" ht="24.95" customHeight="1">
      <c r="A217" s="27" t="s">
        <v>242</v>
      </c>
    </row>
    <row r="218" spans="1:42" ht="24.95" customHeight="1">
      <c r="A218" s="27" t="s">
        <v>243</v>
      </c>
    </row>
    <row r="219" spans="1:42" ht="24.95" customHeight="1">
      <c r="A219" s="27" t="s">
        <v>244</v>
      </c>
    </row>
    <row r="220" spans="1:42" ht="24.95" customHeight="1">
      <c r="A220" s="27" t="s">
        <v>245</v>
      </c>
    </row>
    <row r="221" spans="1:42" s="22" customFormat="1" ht="24.95" customHeight="1">
      <c r="A221" s="22" t="s">
        <v>246</v>
      </c>
      <c r="F221" s="42"/>
      <c r="AK221" s="58"/>
      <c r="AL221" s="60"/>
      <c r="AM221" s="60"/>
      <c r="AN221" s="60"/>
      <c r="AO221" s="60"/>
      <c r="AP221" s="60"/>
    </row>
    <row r="222" spans="1:42" s="22" customFormat="1" ht="24.95" customHeight="1">
      <c r="A222" s="22" t="s">
        <v>247</v>
      </c>
      <c r="F222" s="42"/>
      <c r="AK222" s="58"/>
      <c r="AL222" s="60"/>
      <c r="AM222" s="60"/>
      <c r="AN222" s="60"/>
      <c r="AO222" s="60"/>
      <c r="AP222" s="60"/>
    </row>
    <row r="223" spans="1:42" ht="24.95" customHeight="1">
      <c r="A223" s="27" t="s">
        <v>248</v>
      </c>
    </row>
    <row r="224" spans="1:42" ht="24.95" customHeight="1">
      <c r="A224" s="22"/>
    </row>
    <row r="225" spans="1:37" ht="24.95" customHeight="1">
      <c r="A225" s="22"/>
    </row>
    <row r="226" spans="1:37" ht="24.95" customHeight="1">
      <c r="F226" s="27"/>
      <c r="AK226" s="59"/>
    </row>
    <row r="227" spans="1:37" ht="24.95" customHeight="1">
      <c r="F227" s="27"/>
      <c r="AK227" s="59"/>
    </row>
    <row r="228" spans="1:37" ht="24.95" customHeight="1">
      <c r="F228" s="27"/>
      <c r="AK228" s="59"/>
    </row>
    <row r="229" spans="1:37" ht="24.95" customHeight="1">
      <c r="F229" s="27"/>
      <c r="AK229" s="59"/>
    </row>
    <row r="230" spans="1:37" ht="24.95" customHeight="1">
      <c r="F230" s="27"/>
      <c r="AK230" s="59"/>
    </row>
    <row r="231" spans="1:37" ht="24.95" customHeight="1">
      <c r="F231" s="27"/>
      <c r="AK231" s="59"/>
    </row>
    <row r="232" spans="1:37" ht="24.95" customHeight="1">
      <c r="F232" s="27"/>
      <c r="AK232" s="59"/>
    </row>
    <row r="233" spans="1:37" ht="24.95" customHeight="1">
      <c r="F233" s="27"/>
      <c r="AK233" s="59"/>
    </row>
    <row r="234" spans="1:37" ht="24.95" customHeight="1">
      <c r="F234" s="27"/>
      <c r="AK234" s="59"/>
    </row>
    <row r="235" spans="1:37" ht="24.95" customHeight="1">
      <c r="F235" s="27"/>
      <c r="AK235" s="59"/>
    </row>
    <row r="236" spans="1:37" ht="24.95" customHeight="1">
      <c r="F236" s="27"/>
      <c r="AK236" s="59"/>
    </row>
    <row r="237" spans="1:37" ht="24.95" customHeight="1">
      <c r="F237" s="27"/>
      <c r="AK237" s="59"/>
    </row>
    <row r="238" spans="1:37" ht="24.95" customHeight="1">
      <c r="F238" s="27"/>
      <c r="AK238" s="59"/>
    </row>
    <row r="239" spans="1:37" ht="24.95" customHeight="1">
      <c r="F239" s="27"/>
      <c r="AK239" s="59"/>
    </row>
    <row r="240" spans="1:37" ht="24.95" customHeight="1">
      <c r="F240" s="27"/>
      <c r="AK240" s="59"/>
    </row>
    <row r="241" spans="6:37" ht="24.95" customHeight="1">
      <c r="F241" s="27"/>
      <c r="AK241" s="59"/>
    </row>
    <row r="242" spans="6:37" ht="24.95" customHeight="1">
      <c r="F242" s="27"/>
      <c r="AK242" s="59"/>
    </row>
    <row r="243" spans="6:37" ht="24.95" customHeight="1">
      <c r="F243" s="27"/>
      <c r="AK243" s="59"/>
    </row>
    <row r="244" spans="6:37" ht="24.95" customHeight="1">
      <c r="F244" s="27"/>
      <c r="AK244" s="59"/>
    </row>
    <row r="245" spans="6:37" ht="24.95" customHeight="1">
      <c r="F245" s="27"/>
      <c r="AK245" s="59"/>
    </row>
    <row r="246" spans="6:37" ht="24.95" customHeight="1">
      <c r="F246" s="27"/>
      <c r="AK246" s="59"/>
    </row>
    <row r="247" spans="6:37" ht="24.95" customHeight="1">
      <c r="F247" s="27"/>
      <c r="AK247" s="59"/>
    </row>
    <row r="248" spans="6:37" ht="24.95" customHeight="1">
      <c r="F248" s="27"/>
      <c r="AK248" s="59"/>
    </row>
    <row r="249" spans="6:37" ht="24.95" customHeight="1">
      <c r="F249" s="27"/>
      <c r="AK249" s="59"/>
    </row>
    <row r="250" spans="6:37" ht="24.95" customHeight="1">
      <c r="F250" s="27"/>
      <c r="AK250" s="59"/>
    </row>
    <row r="251" spans="6:37" ht="24.95" customHeight="1">
      <c r="F251" s="27"/>
      <c r="AK251" s="59"/>
    </row>
    <row r="252" spans="6:37" ht="24.95" customHeight="1">
      <c r="F252" s="27"/>
      <c r="AK252" s="59"/>
    </row>
  </sheetData>
  <sheetProtection algorithmName="SHA-512" hashValue="EPjC8bhgRUFng9fV5L6ggpndgEjtwdcuEb/cuREgF15t5skR0BSXO3Epp3VOXTH+eVfRTUTf7HANXNvddMgEQg==" saltValue="WzKlTmP5sGQo2B2yDPStNA==" spinCount="100000" sheet="1" objects="1" scenarios="1"/>
  <mergeCells count="223">
    <mergeCell ref="I164:AD164"/>
    <mergeCell ref="BJ156:BK156"/>
    <mergeCell ref="AY158:AY159"/>
    <mergeCell ref="AZ158:AZ159"/>
    <mergeCell ref="BA158:BB159"/>
    <mergeCell ref="BC158:BC159"/>
    <mergeCell ref="BD158:BE159"/>
    <mergeCell ref="BF158:BF159"/>
    <mergeCell ref="BG158:BH159"/>
    <mergeCell ref="BI158:BI159"/>
    <mergeCell ref="BJ158:BK159"/>
    <mergeCell ref="BB162:BC162"/>
    <mergeCell ref="BE162:BF162"/>
    <mergeCell ref="BH162:BI162"/>
    <mergeCell ref="BK162:BL162"/>
    <mergeCell ref="BL158:BL159"/>
    <mergeCell ref="B6:H6"/>
    <mergeCell ref="AH56:AH57"/>
    <mergeCell ref="BA156:BB156"/>
    <mergeCell ref="BD156:BE156"/>
    <mergeCell ref="BG156:BH156"/>
    <mergeCell ref="F60:L60"/>
    <mergeCell ref="F63:L63"/>
    <mergeCell ref="W80:Y80"/>
    <mergeCell ref="W81:Y81"/>
    <mergeCell ref="C76:M76"/>
    <mergeCell ref="AC76:AF76"/>
    <mergeCell ref="M50:S50"/>
    <mergeCell ref="M53:S53"/>
    <mergeCell ref="M68:S68"/>
    <mergeCell ref="AC78:AE78"/>
    <mergeCell ref="D79:N79"/>
    <mergeCell ref="AC79:AE79"/>
    <mergeCell ref="D80:N80"/>
    <mergeCell ref="AC80:AE80"/>
    <mergeCell ref="O78:Q78"/>
    <mergeCell ref="O77:Q77"/>
    <mergeCell ref="O76:R76"/>
    <mergeCell ref="D78:N78"/>
    <mergeCell ref="B81:B84"/>
    <mergeCell ref="A3:AJ3"/>
    <mergeCell ref="B17:G17"/>
    <mergeCell ref="H17:T17"/>
    <mergeCell ref="B18:G18"/>
    <mergeCell ref="H18:T18"/>
    <mergeCell ref="F134:P134"/>
    <mergeCell ref="F135:P135"/>
    <mergeCell ref="T134:AD134"/>
    <mergeCell ref="T135:AD135"/>
    <mergeCell ref="D134:E134"/>
    <mergeCell ref="D135:E135"/>
    <mergeCell ref="R134:S134"/>
    <mergeCell ref="R135:S135"/>
    <mergeCell ref="R127:S127"/>
    <mergeCell ref="T127:AD127"/>
    <mergeCell ref="B100:E105"/>
    <mergeCell ref="D123:P123"/>
    <mergeCell ref="R123:AD123"/>
    <mergeCell ref="T128:AD128"/>
    <mergeCell ref="D129:E129"/>
    <mergeCell ref="F129:P129"/>
    <mergeCell ref="R129:S129"/>
    <mergeCell ref="T129:AD129"/>
    <mergeCell ref="B77:B80"/>
    <mergeCell ref="M94:S94"/>
    <mergeCell ref="M98:S98"/>
    <mergeCell ref="F100:AH100"/>
    <mergeCell ref="F101:AH101"/>
    <mergeCell ref="J102:AD102"/>
    <mergeCell ref="J103:AD103"/>
    <mergeCell ref="J104:AD104"/>
    <mergeCell ref="J105:AD105"/>
    <mergeCell ref="W82:Y82"/>
    <mergeCell ref="W83:Y83"/>
    <mergeCell ref="D84:N84"/>
    <mergeCell ref="AC84:AE84"/>
    <mergeCell ref="W84:Y84"/>
    <mergeCell ref="BI27:BI28"/>
    <mergeCell ref="BJ27:BK28"/>
    <mergeCell ref="BL27:BL28"/>
    <mergeCell ref="M92:S92"/>
    <mergeCell ref="AY27:AY28"/>
    <mergeCell ref="AZ27:AZ28"/>
    <mergeCell ref="BA27:BB28"/>
    <mergeCell ref="BC27:BC28"/>
    <mergeCell ref="BD27:BE28"/>
    <mergeCell ref="BF27:BF28"/>
    <mergeCell ref="BG27:BH28"/>
    <mergeCell ref="D77:N77"/>
    <mergeCell ref="AC77:AE77"/>
    <mergeCell ref="AH80:AJ80"/>
    <mergeCell ref="AH81:AJ81"/>
    <mergeCell ref="AH82:AJ82"/>
    <mergeCell ref="W76:Z76"/>
    <mergeCell ref="W77:Y77"/>
    <mergeCell ref="W78:Y78"/>
    <mergeCell ref="AB92:AH92"/>
    <mergeCell ref="D82:N82"/>
    <mergeCell ref="AC82:AE82"/>
    <mergeCell ref="D83:N83"/>
    <mergeCell ref="AC83:AE83"/>
    <mergeCell ref="D140:E140"/>
    <mergeCell ref="F140:P140"/>
    <mergeCell ref="R140:S140"/>
    <mergeCell ref="T140:AD140"/>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D132:E132"/>
    <mergeCell ref="F132:P132"/>
    <mergeCell ref="R132:S132"/>
    <mergeCell ref="T132:AD132"/>
    <mergeCell ref="D137:E137"/>
    <mergeCell ref="F137:P137"/>
    <mergeCell ref="R137:S137"/>
    <mergeCell ref="T137:AD137"/>
    <mergeCell ref="D138:E138"/>
    <mergeCell ref="F138:P138"/>
    <mergeCell ref="R138:S138"/>
    <mergeCell ref="T138:AD138"/>
    <mergeCell ref="D139:E139"/>
    <mergeCell ref="F139:P139"/>
    <mergeCell ref="R139:S139"/>
    <mergeCell ref="T139:AD139"/>
    <mergeCell ref="D151:E151"/>
    <mergeCell ref="F151:P151"/>
    <mergeCell ref="R151:S151"/>
    <mergeCell ref="T151:AD151"/>
    <mergeCell ref="D146:E146"/>
    <mergeCell ref="F146:P146"/>
    <mergeCell ref="R146:S146"/>
    <mergeCell ref="T146:AD146"/>
    <mergeCell ref="D147:E147"/>
    <mergeCell ref="F147:P147"/>
    <mergeCell ref="R147:S147"/>
    <mergeCell ref="T147:AD147"/>
    <mergeCell ref="D148:E148"/>
    <mergeCell ref="F148:P148"/>
    <mergeCell ref="R148:S148"/>
    <mergeCell ref="T148:AD148"/>
    <mergeCell ref="D149:E149"/>
    <mergeCell ref="F149:P149"/>
    <mergeCell ref="R149:S149"/>
    <mergeCell ref="T149:AD149"/>
    <mergeCell ref="D150:E150"/>
    <mergeCell ref="F150:P150"/>
    <mergeCell ref="R150:S150"/>
    <mergeCell ref="T150:AD150"/>
    <mergeCell ref="R144:S144"/>
    <mergeCell ref="T144:AD144"/>
    <mergeCell ref="D141:E141"/>
    <mergeCell ref="F141:P141"/>
    <mergeCell ref="R141:S141"/>
    <mergeCell ref="T141:AD141"/>
    <mergeCell ref="D145:E145"/>
    <mergeCell ref="F145:P145"/>
    <mergeCell ref="R145:S145"/>
    <mergeCell ref="T145:AD145"/>
    <mergeCell ref="D142:E142"/>
    <mergeCell ref="F142:P142"/>
    <mergeCell ref="R142:S142"/>
    <mergeCell ref="T142:AD142"/>
    <mergeCell ref="D14:E14"/>
    <mergeCell ref="G14:H14"/>
    <mergeCell ref="J14:K14"/>
    <mergeCell ref="S14:AD14"/>
    <mergeCell ref="N37:O37"/>
    <mergeCell ref="N40:O40"/>
    <mergeCell ref="W79:Y79"/>
    <mergeCell ref="X32:AC32"/>
    <mergeCell ref="D81:N81"/>
    <mergeCell ref="AC81:AE81"/>
    <mergeCell ref="J31:P31"/>
    <mergeCell ref="X31:AD31"/>
    <mergeCell ref="D165:P165"/>
    <mergeCell ref="R165:AD165"/>
    <mergeCell ref="AL92:AO92"/>
    <mergeCell ref="O84:Q84"/>
    <mergeCell ref="O83:Q83"/>
    <mergeCell ref="O82:Q82"/>
    <mergeCell ref="O81:Q81"/>
    <mergeCell ref="O80:Q80"/>
    <mergeCell ref="O79:Q79"/>
    <mergeCell ref="D128:E128"/>
    <mergeCell ref="F128:P128"/>
    <mergeCell ref="R128:S128"/>
    <mergeCell ref="D127:E127"/>
    <mergeCell ref="F127:P127"/>
    <mergeCell ref="D136:E136"/>
    <mergeCell ref="F136:P136"/>
    <mergeCell ref="R136:S136"/>
    <mergeCell ref="T136:AD136"/>
    <mergeCell ref="D143:E143"/>
    <mergeCell ref="F143:P143"/>
    <mergeCell ref="R143:S143"/>
    <mergeCell ref="T143:AD143"/>
    <mergeCell ref="D144:E144"/>
    <mergeCell ref="F144:P144"/>
    <mergeCell ref="AL31:AO31"/>
    <mergeCell ref="S84:U84"/>
    <mergeCell ref="S83:U83"/>
    <mergeCell ref="S82:U82"/>
    <mergeCell ref="S81:U81"/>
    <mergeCell ref="S80:U80"/>
    <mergeCell ref="S79:U79"/>
    <mergeCell ref="S78:U78"/>
    <mergeCell ref="S77:U77"/>
    <mergeCell ref="S76:V76"/>
    <mergeCell ref="AH77:AJ77"/>
    <mergeCell ref="AH78:AJ78"/>
    <mergeCell ref="AH79:AJ79"/>
    <mergeCell ref="AH83:AJ83"/>
    <mergeCell ref="AH84:AJ84"/>
    <mergeCell ref="Q38:AJ38"/>
  </mergeCells>
  <phoneticPr fontId="1"/>
  <conditionalFormatting sqref="A67:W67">
    <cfRule type="expression" dxfId="71" priority="1">
      <formula>$AK$45=TRUE</formula>
    </cfRule>
  </conditionalFormatting>
  <conditionalFormatting sqref="A47:AJ53 A54:U54 W54:AJ54 A55:V55 AG55:AJ55 A55:E56">
    <cfRule type="expression" dxfId="70" priority="29">
      <formula>$AK$45=TRUE</formula>
    </cfRule>
  </conditionalFormatting>
  <conditionalFormatting sqref="A56:AJ66">
    <cfRule type="expression" dxfId="69" priority="11">
      <formula>$AK$45=TRUE</formula>
    </cfRule>
  </conditionalFormatting>
  <conditionalFormatting sqref="A156:AJ160">
    <cfRule type="expression" dxfId="68" priority="77">
      <formula>$AK$162=TRUE</formula>
    </cfRule>
  </conditionalFormatting>
  <conditionalFormatting sqref="B6:H6">
    <cfRule type="expression" dxfId="67" priority="32">
      <formula>OR($AK$8=FALSE,$AK$12=FALSE)</formula>
    </cfRule>
  </conditionalFormatting>
  <conditionalFormatting sqref="D49">
    <cfRule type="expression" dxfId="66" priority="13">
      <formula>$AK$59=TRUE</formula>
    </cfRule>
  </conditionalFormatting>
  <conditionalFormatting sqref="D52">
    <cfRule type="expression" dxfId="65" priority="12">
      <formula>$AK$59=TRUE</formula>
    </cfRule>
  </conditionalFormatting>
  <conditionalFormatting sqref="D128:P151 R128:AD151">
    <cfRule type="expression" dxfId="64" priority="67">
      <formula>$AL128=0</formula>
    </cfRule>
  </conditionalFormatting>
  <conditionalFormatting sqref="F127:P127">
    <cfRule type="expression" dxfId="63" priority="65">
      <formula>$AL127=0</formula>
    </cfRule>
  </conditionalFormatting>
  <conditionalFormatting sqref="I6">
    <cfRule type="expression" dxfId="62" priority="33">
      <formula>OR(AR8=FALSE,AR12=FALSE)</formula>
    </cfRule>
  </conditionalFormatting>
  <conditionalFormatting sqref="O63:AJ64">
    <cfRule type="expression" dxfId="61" priority="23">
      <formula>$AK$45=TRUE</formula>
    </cfRule>
  </conditionalFormatting>
  <conditionalFormatting sqref="T127:AD127">
    <cfRule type="expression" dxfId="60" priority="64">
      <formula>$AL127=0</formula>
    </cfRule>
  </conditionalFormatting>
  <conditionalFormatting sqref="T30:AF31 T32:X32 AD32:AF32 X92:AB92 AI92 X93:AI93">
    <cfRule type="expression" dxfId="59" priority="43">
      <formula>$AK$28=FALSE</formula>
    </cfRule>
  </conditionalFormatting>
  <conditionalFormatting sqref="X91:AI91">
    <cfRule type="expression" dxfId="58" priority="40">
      <formula>$AK$28=FALSE</formula>
    </cfRule>
  </conditionalFormatting>
  <conditionalFormatting sqref="Y67:Z67">
    <cfRule type="expression" dxfId="57" priority="4">
      <formula>$AK$45=TRUE</formula>
    </cfRule>
  </conditionalFormatting>
  <conditionalFormatting sqref="AA55:AE55">
    <cfRule type="expression" dxfId="56" priority="10">
      <formula>$AK$45=TRUE</formula>
    </cfRule>
  </conditionalFormatting>
  <conditionalFormatting sqref="AB67:AJ67">
    <cfRule type="expression" dxfId="55" priority="2">
      <formula>$AK$45=TRUE</formula>
    </cfRule>
  </conditionalFormatting>
  <conditionalFormatting sqref="AC56:AJ57">
    <cfRule type="expression" dxfId="54" priority="24">
      <formula>$AK$45=TRUE</formula>
    </cfRule>
  </conditionalFormatting>
  <dataValidations count="2">
    <dataValidation imeMode="halfAlpha" allowBlank="1" showInputMessage="1" showErrorMessage="1" sqref="AF77:AF84 O77:O84 R77:S84 V77:W84 Z77:Z84 AC77:AC84" xr:uid="{4D5A3C74-2807-4103-81F8-9FE2D0FF17B5}"/>
    <dataValidation type="whole" operator="greaterThanOrEqual" allowBlank="1" showInputMessage="1" showErrorMessage="1" sqref="Y8:Y13 Y15" xr:uid="{D8AC488C-5D26-4C4D-B825-7536872EF4F1}">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84" max="35" man="1"/>
    <brk id="125" max="35" man="1"/>
    <brk id="16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212" r:id="rId4" name="Option Button 20">
              <controlPr defaultSize="0" autoFill="0" autoLine="0" autoPict="0">
                <anchor moveWithCells="1">
                  <from>
                    <xdr:col>17</xdr:col>
                    <xdr:colOff>161925</xdr:colOff>
                    <xdr:row>126</xdr:row>
                    <xdr:rowOff>57150</xdr:rowOff>
                  </from>
                  <to>
                    <xdr:col>18</xdr:col>
                    <xdr:colOff>238125</xdr:colOff>
                    <xdr:row>126</xdr:row>
                    <xdr:rowOff>257175</xdr:rowOff>
                  </to>
                </anchor>
              </controlPr>
            </control>
          </mc:Choice>
        </mc:AlternateContent>
        <mc:AlternateContent xmlns:mc="http://schemas.openxmlformats.org/markup-compatibility/2006">
          <mc:Choice Requires="x14">
            <control shapeId="8213" r:id="rId5" name="Option Button 21">
              <controlPr defaultSize="0" autoFill="0" autoLine="0" autoPict="0">
                <anchor moveWithCells="1">
                  <from>
                    <xdr:col>17</xdr:col>
                    <xdr:colOff>161925</xdr:colOff>
                    <xdr:row>127</xdr:row>
                    <xdr:rowOff>28575</xdr:rowOff>
                  </from>
                  <to>
                    <xdr:col>18</xdr:col>
                    <xdr:colOff>238125</xdr:colOff>
                    <xdr:row>127</xdr:row>
                    <xdr:rowOff>285750</xdr:rowOff>
                  </to>
                </anchor>
              </controlPr>
            </control>
          </mc:Choice>
        </mc:AlternateContent>
        <mc:AlternateContent xmlns:mc="http://schemas.openxmlformats.org/markup-compatibility/2006">
          <mc:Choice Requires="x14">
            <control shapeId="8214" r:id="rId6" name="Option Button 22">
              <controlPr defaultSize="0" autoFill="0" autoLine="0" autoPict="0">
                <anchor moveWithCells="1">
                  <from>
                    <xdr:col>17</xdr:col>
                    <xdr:colOff>161925</xdr:colOff>
                    <xdr:row>128</xdr:row>
                    <xdr:rowOff>19050</xdr:rowOff>
                  </from>
                  <to>
                    <xdr:col>18</xdr:col>
                    <xdr:colOff>209550</xdr:colOff>
                    <xdr:row>128</xdr:row>
                    <xdr:rowOff>276225</xdr:rowOff>
                  </to>
                </anchor>
              </controlPr>
            </control>
          </mc:Choice>
        </mc:AlternateContent>
        <mc:AlternateContent xmlns:mc="http://schemas.openxmlformats.org/markup-compatibility/2006">
          <mc:Choice Requires="x14">
            <control shapeId="8215" r:id="rId7" name="Option Button 23">
              <controlPr defaultSize="0" autoFill="0" autoLine="0" autoPict="0">
                <anchor moveWithCells="1">
                  <from>
                    <xdr:col>17</xdr:col>
                    <xdr:colOff>161925</xdr:colOff>
                    <xdr:row>129</xdr:row>
                    <xdr:rowOff>19050</xdr:rowOff>
                  </from>
                  <to>
                    <xdr:col>18</xdr:col>
                    <xdr:colOff>238125</xdr:colOff>
                    <xdr:row>129</xdr:row>
                    <xdr:rowOff>276225</xdr:rowOff>
                  </to>
                </anchor>
              </controlPr>
            </control>
          </mc:Choice>
        </mc:AlternateContent>
        <mc:AlternateContent xmlns:mc="http://schemas.openxmlformats.org/markup-compatibility/2006">
          <mc:Choice Requires="x14">
            <control shapeId="8216" r:id="rId8" name="Option Button 24">
              <controlPr defaultSize="0" autoFill="0" autoLine="0" autoPict="0">
                <anchor moveWithCells="1">
                  <from>
                    <xdr:col>17</xdr:col>
                    <xdr:colOff>161925</xdr:colOff>
                    <xdr:row>130</xdr:row>
                    <xdr:rowOff>19050</xdr:rowOff>
                  </from>
                  <to>
                    <xdr:col>18</xdr:col>
                    <xdr:colOff>238125</xdr:colOff>
                    <xdr:row>130</xdr:row>
                    <xdr:rowOff>276225</xdr:rowOff>
                  </to>
                </anchor>
              </controlPr>
            </control>
          </mc:Choice>
        </mc:AlternateContent>
        <mc:AlternateContent xmlns:mc="http://schemas.openxmlformats.org/markup-compatibility/2006">
          <mc:Choice Requires="x14">
            <control shapeId="8217" r:id="rId9" name="Option Button 25">
              <controlPr defaultSize="0" autoFill="0" autoLine="0" autoPict="0">
                <anchor moveWithCells="1">
                  <from>
                    <xdr:col>17</xdr:col>
                    <xdr:colOff>161925</xdr:colOff>
                    <xdr:row>131</xdr:row>
                    <xdr:rowOff>47625</xdr:rowOff>
                  </from>
                  <to>
                    <xdr:col>18</xdr:col>
                    <xdr:colOff>238125</xdr:colOff>
                    <xdr:row>131</xdr:row>
                    <xdr:rowOff>304800</xdr:rowOff>
                  </to>
                </anchor>
              </controlPr>
            </control>
          </mc:Choice>
        </mc:AlternateContent>
        <mc:AlternateContent xmlns:mc="http://schemas.openxmlformats.org/markup-compatibility/2006">
          <mc:Choice Requires="x14">
            <control shapeId="8222" r:id="rId10" name="Option Button 30">
              <controlPr defaultSize="0" autoFill="0" autoLine="0" autoPict="0">
                <anchor moveWithCells="1">
                  <from>
                    <xdr:col>17</xdr:col>
                    <xdr:colOff>171450</xdr:colOff>
                    <xdr:row>132</xdr:row>
                    <xdr:rowOff>66675</xdr:rowOff>
                  </from>
                  <to>
                    <xdr:col>18</xdr:col>
                    <xdr:colOff>247650</xdr:colOff>
                    <xdr:row>133</xdr:row>
                    <xdr:rowOff>9525</xdr:rowOff>
                  </to>
                </anchor>
              </controlPr>
            </control>
          </mc:Choice>
        </mc:AlternateContent>
        <mc:AlternateContent xmlns:mc="http://schemas.openxmlformats.org/markup-compatibility/2006">
          <mc:Choice Requires="x14">
            <control shapeId="8226" r:id="rId11" name="Option Button 34">
              <controlPr defaultSize="0" autoFill="0" autoLine="0" autoPict="0">
                <anchor moveWithCells="1">
                  <from>
                    <xdr:col>17</xdr:col>
                    <xdr:colOff>161925</xdr:colOff>
                    <xdr:row>133</xdr:row>
                    <xdr:rowOff>47625</xdr:rowOff>
                  </from>
                  <to>
                    <xdr:col>18</xdr:col>
                    <xdr:colOff>238125</xdr:colOff>
                    <xdr:row>133</xdr:row>
                    <xdr:rowOff>304800</xdr:rowOff>
                  </to>
                </anchor>
              </controlPr>
            </control>
          </mc:Choice>
        </mc:AlternateContent>
        <mc:AlternateContent xmlns:mc="http://schemas.openxmlformats.org/markup-compatibility/2006">
          <mc:Choice Requires="x14">
            <control shapeId="8193" r:id="rId12"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8208" r:id="rId14" name="Group Box 16">
              <controlPr defaultSize="0" autoFill="0" autoPict="0">
                <anchor moveWithCells="1">
                  <from>
                    <xdr:col>3</xdr:col>
                    <xdr:colOff>0</xdr:colOff>
                    <xdr:row>125</xdr:row>
                    <xdr:rowOff>304800</xdr:rowOff>
                  </from>
                  <to>
                    <xdr:col>5</xdr:col>
                    <xdr:colOff>9525</xdr:colOff>
                    <xdr:row>151</xdr:row>
                    <xdr:rowOff>0</xdr:rowOff>
                  </to>
                </anchor>
              </controlPr>
            </control>
          </mc:Choice>
        </mc:AlternateContent>
        <mc:AlternateContent xmlns:mc="http://schemas.openxmlformats.org/markup-compatibility/2006">
          <mc:Choice Requires="x14">
            <control shapeId="8220" r:id="rId15" name="Group Box 28">
              <controlPr defaultSize="0" autoFill="0" autoPict="0">
                <anchor moveWithCells="1">
                  <from>
                    <xdr:col>17</xdr:col>
                    <xdr:colOff>0</xdr:colOff>
                    <xdr:row>125</xdr:row>
                    <xdr:rowOff>304800</xdr:rowOff>
                  </from>
                  <to>
                    <xdr:col>19</xdr:col>
                    <xdr:colOff>0</xdr:colOff>
                    <xdr:row>150</xdr:row>
                    <xdr:rowOff>295275</xdr:rowOff>
                  </to>
                </anchor>
              </controlPr>
            </control>
          </mc:Choice>
        </mc:AlternateContent>
        <mc:AlternateContent xmlns:mc="http://schemas.openxmlformats.org/markup-compatibility/2006">
          <mc:Choice Requires="x14">
            <control shapeId="8227" r:id="rId16" name="Option Button 35">
              <controlPr defaultSize="0" autoFill="0" autoLine="0" autoPict="0">
                <anchor moveWithCells="1">
                  <from>
                    <xdr:col>17</xdr:col>
                    <xdr:colOff>171450</xdr:colOff>
                    <xdr:row>134</xdr:row>
                    <xdr:rowOff>57150</xdr:rowOff>
                  </from>
                  <to>
                    <xdr:col>18</xdr:col>
                    <xdr:colOff>247650</xdr:colOff>
                    <xdr:row>135</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8267" r:id="rId19" name="Check Box 75">
              <controlPr defaultSize="0" autoFill="0" autoLine="0" autoPict="0">
                <anchor moveWithCells="1">
                  <from>
                    <xdr:col>30</xdr:col>
                    <xdr:colOff>28575</xdr:colOff>
                    <xdr:row>33</xdr:row>
                    <xdr:rowOff>38100</xdr:rowOff>
                  </from>
                  <to>
                    <xdr:col>30</xdr:col>
                    <xdr:colOff>257175</xdr:colOff>
                    <xdr:row>33</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30</xdr:col>
                    <xdr:colOff>28575</xdr:colOff>
                    <xdr:row>116</xdr:row>
                    <xdr:rowOff>38100</xdr:rowOff>
                  </from>
                  <to>
                    <xdr:col>30</xdr:col>
                    <xdr:colOff>257175</xdr:colOff>
                    <xdr:row>116</xdr:row>
                    <xdr:rowOff>295275</xdr:rowOff>
                  </to>
                </anchor>
              </controlPr>
            </control>
          </mc:Choice>
        </mc:AlternateContent>
        <mc:AlternateContent xmlns:mc="http://schemas.openxmlformats.org/markup-compatibility/2006">
          <mc:Choice Requires="x14">
            <control shapeId="8253" r:id="rId21" name="Check Box 61">
              <controlPr defaultSize="0" autoFill="0" autoLine="0" autoPict="0">
                <anchor moveWithCells="1">
                  <from>
                    <xdr:col>30</xdr:col>
                    <xdr:colOff>28575</xdr:colOff>
                    <xdr:row>109</xdr:row>
                    <xdr:rowOff>38100</xdr:rowOff>
                  </from>
                  <to>
                    <xdr:col>30</xdr:col>
                    <xdr:colOff>257175</xdr:colOff>
                    <xdr:row>109</xdr:row>
                    <xdr:rowOff>295275</xdr:rowOff>
                  </to>
                </anchor>
              </controlPr>
            </control>
          </mc:Choice>
        </mc:AlternateContent>
        <mc:AlternateContent xmlns:mc="http://schemas.openxmlformats.org/markup-compatibility/2006">
          <mc:Choice Requires="x14">
            <control shapeId="8262" r:id="rId22" name="Check Box 70">
              <controlPr defaultSize="0" autoFill="0" autoLine="0" autoPict="0">
                <anchor moveWithCells="1">
                  <from>
                    <xdr:col>30</xdr:col>
                    <xdr:colOff>28575</xdr:colOff>
                    <xdr:row>113</xdr:row>
                    <xdr:rowOff>38100</xdr:rowOff>
                  </from>
                  <to>
                    <xdr:col>30</xdr:col>
                    <xdr:colOff>257175</xdr:colOff>
                    <xdr:row>113</xdr:row>
                    <xdr:rowOff>295275</xdr:rowOff>
                  </to>
                </anchor>
              </controlPr>
            </control>
          </mc:Choice>
        </mc:AlternateContent>
        <mc:AlternateContent xmlns:mc="http://schemas.openxmlformats.org/markup-compatibility/2006">
          <mc:Choice Requires="x14">
            <control shapeId="8276" r:id="rId23" name="Check Box 84">
              <controlPr defaultSize="0" autoFill="0" autoLine="0" autoPict="0">
                <anchor moveWithCells="1">
                  <from>
                    <xdr:col>1</xdr:col>
                    <xdr:colOff>38100</xdr:colOff>
                    <xdr:row>7</xdr:row>
                    <xdr:rowOff>66675</xdr:rowOff>
                  </from>
                  <to>
                    <xdr:col>1</xdr:col>
                    <xdr:colOff>257175</xdr:colOff>
                    <xdr:row>7</xdr:row>
                    <xdr:rowOff>323850</xdr:rowOff>
                  </to>
                </anchor>
              </controlPr>
            </control>
          </mc:Choice>
        </mc:AlternateContent>
        <mc:AlternateContent xmlns:mc="http://schemas.openxmlformats.org/markup-compatibility/2006">
          <mc:Choice Requires="x14">
            <control shapeId="8277" r:id="rId24" name="Check Box 85">
              <controlPr defaultSize="0" autoFill="0" autoLine="0" autoPict="0">
                <anchor moveWithCells="1">
                  <from>
                    <xdr:col>1</xdr:col>
                    <xdr:colOff>38100</xdr:colOff>
                    <xdr:row>11</xdr:row>
                    <xdr:rowOff>66675</xdr:rowOff>
                  </from>
                  <to>
                    <xdr:col>1</xdr:col>
                    <xdr:colOff>257175</xdr:colOff>
                    <xdr:row>11</xdr:row>
                    <xdr:rowOff>323850</xdr:rowOff>
                  </to>
                </anchor>
              </controlPr>
            </control>
          </mc:Choice>
        </mc:AlternateContent>
        <mc:AlternateContent xmlns:mc="http://schemas.openxmlformats.org/markup-compatibility/2006">
          <mc:Choice Requires="x14">
            <control shapeId="8325" r:id="rId25" name="Option Button 133">
              <controlPr defaultSize="0" autoFill="0" autoLine="0" autoPict="0">
                <anchor moveWithCells="1">
                  <from>
                    <xdr:col>3</xdr:col>
                    <xdr:colOff>161925</xdr:colOff>
                    <xdr:row>126</xdr:row>
                    <xdr:rowOff>28575</xdr:rowOff>
                  </from>
                  <to>
                    <xdr:col>4</xdr:col>
                    <xdr:colOff>200025</xdr:colOff>
                    <xdr:row>126</xdr:row>
                    <xdr:rowOff>257175</xdr:rowOff>
                  </to>
                </anchor>
              </controlPr>
            </control>
          </mc:Choice>
        </mc:AlternateContent>
        <mc:AlternateContent xmlns:mc="http://schemas.openxmlformats.org/markup-compatibility/2006">
          <mc:Choice Requires="x14">
            <control shapeId="8326" r:id="rId26" name="Option Button 134">
              <controlPr defaultSize="0" autoFill="0" autoLine="0" autoPict="0">
                <anchor moveWithCells="1">
                  <from>
                    <xdr:col>3</xdr:col>
                    <xdr:colOff>161925</xdr:colOff>
                    <xdr:row>127</xdr:row>
                    <xdr:rowOff>38100</xdr:rowOff>
                  </from>
                  <to>
                    <xdr:col>4</xdr:col>
                    <xdr:colOff>238125</xdr:colOff>
                    <xdr:row>127</xdr:row>
                    <xdr:rowOff>266700</xdr:rowOff>
                  </to>
                </anchor>
              </controlPr>
            </control>
          </mc:Choice>
        </mc:AlternateContent>
        <mc:AlternateContent xmlns:mc="http://schemas.openxmlformats.org/markup-compatibility/2006">
          <mc:Choice Requires="x14">
            <control shapeId="8327" r:id="rId27" name="Option Button 135">
              <controlPr defaultSize="0" autoFill="0" autoLine="0" autoPict="0">
                <anchor moveWithCells="1">
                  <from>
                    <xdr:col>3</xdr:col>
                    <xdr:colOff>161925</xdr:colOff>
                    <xdr:row>128</xdr:row>
                    <xdr:rowOff>38100</xdr:rowOff>
                  </from>
                  <to>
                    <xdr:col>4</xdr:col>
                    <xdr:colOff>209550</xdr:colOff>
                    <xdr:row>128</xdr:row>
                    <xdr:rowOff>285750</xdr:rowOff>
                  </to>
                </anchor>
              </controlPr>
            </control>
          </mc:Choice>
        </mc:AlternateContent>
        <mc:AlternateContent xmlns:mc="http://schemas.openxmlformats.org/markup-compatibility/2006">
          <mc:Choice Requires="x14">
            <control shapeId="8328" r:id="rId28" name="Option Button 136">
              <controlPr defaultSize="0" autoFill="0" autoLine="0" autoPict="0">
                <anchor moveWithCells="1">
                  <from>
                    <xdr:col>3</xdr:col>
                    <xdr:colOff>161925</xdr:colOff>
                    <xdr:row>129</xdr:row>
                    <xdr:rowOff>38100</xdr:rowOff>
                  </from>
                  <to>
                    <xdr:col>4</xdr:col>
                    <xdr:colOff>266700</xdr:colOff>
                    <xdr:row>129</xdr:row>
                    <xdr:rowOff>304800</xdr:rowOff>
                  </to>
                </anchor>
              </controlPr>
            </control>
          </mc:Choice>
        </mc:AlternateContent>
        <mc:AlternateContent xmlns:mc="http://schemas.openxmlformats.org/markup-compatibility/2006">
          <mc:Choice Requires="x14">
            <control shapeId="8329" r:id="rId29" name="Option Button 137">
              <controlPr defaultSize="0" autoFill="0" autoLine="0" autoPict="0">
                <anchor moveWithCells="1">
                  <from>
                    <xdr:col>3</xdr:col>
                    <xdr:colOff>161925</xdr:colOff>
                    <xdr:row>130</xdr:row>
                    <xdr:rowOff>38100</xdr:rowOff>
                  </from>
                  <to>
                    <xdr:col>4</xdr:col>
                    <xdr:colOff>133350</xdr:colOff>
                    <xdr:row>130</xdr:row>
                    <xdr:rowOff>276225</xdr:rowOff>
                  </to>
                </anchor>
              </controlPr>
            </control>
          </mc:Choice>
        </mc:AlternateContent>
        <mc:AlternateContent xmlns:mc="http://schemas.openxmlformats.org/markup-compatibility/2006">
          <mc:Choice Requires="x14">
            <control shapeId="8330" r:id="rId30" name="Option Button 138">
              <controlPr defaultSize="0" autoFill="0" autoLine="0" autoPict="0">
                <anchor moveWithCells="1">
                  <from>
                    <xdr:col>3</xdr:col>
                    <xdr:colOff>161925</xdr:colOff>
                    <xdr:row>131</xdr:row>
                    <xdr:rowOff>38100</xdr:rowOff>
                  </from>
                  <to>
                    <xdr:col>4</xdr:col>
                    <xdr:colOff>133350</xdr:colOff>
                    <xdr:row>131</xdr:row>
                    <xdr:rowOff>276225</xdr:rowOff>
                  </to>
                </anchor>
              </controlPr>
            </control>
          </mc:Choice>
        </mc:AlternateContent>
        <mc:AlternateContent xmlns:mc="http://schemas.openxmlformats.org/markup-compatibility/2006">
          <mc:Choice Requires="x14">
            <control shapeId="8331" r:id="rId31" name="Option Button 139">
              <controlPr defaultSize="0" autoFill="0" autoLine="0" autoPict="0">
                <anchor moveWithCells="1">
                  <from>
                    <xdr:col>3</xdr:col>
                    <xdr:colOff>161925</xdr:colOff>
                    <xdr:row>132</xdr:row>
                    <xdr:rowOff>38100</xdr:rowOff>
                  </from>
                  <to>
                    <xdr:col>4</xdr:col>
                    <xdr:colOff>133350</xdr:colOff>
                    <xdr:row>132</xdr:row>
                    <xdr:rowOff>276225</xdr:rowOff>
                  </to>
                </anchor>
              </controlPr>
            </control>
          </mc:Choice>
        </mc:AlternateContent>
        <mc:AlternateContent xmlns:mc="http://schemas.openxmlformats.org/markup-compatibility/2006">
          <mc:Choice Requires="x14">
            <control shapeId="8332" r:id="rId32" name="Option Button 140">
              <controlPr defaultSize="0" autoFill="0" autoLine="0" autoPict="0">
                <anchor moveWithCells="1">
                  <from>
                    <xdr:col>3</xdr:col>
                    <xdr:colOff>161925</xdr:colOff>
                    <xdr:row>133</xdr:row>
                    <xdr:rowOff>38100</xdr:rowOff>
                  </from>
                  <to>
                    <xdr:col>4</xdr:col>
                    <xdr:colOff>133350</xdr:colOff>
                    <xdr:row>133</xdr:row>
                    <xdr:rowOff>276225</xdr:rowOff>
                  </to>
                </anchor>
              </controlPr>
            </control>
          </mc:Choice>
        </mc:AlternateContent>
        <mc:AlternateContent xmlns:mc="http://schemas.openxmlformats.org/markup-compatibility/2006">
          <mc:Choice Requires="x14">
            <control shapeId="8333" r:id="rId33" name="Option Button 141">
              <controlPr defaultSize="0" autoFill="0" autoLine="0" autoPict="0">
                <anchor moveWithCells="1">
                  <from>
                    <xdr:col>3</xdr:col>
                    <xdr:colOff>161925</xdr:colOff>
                    <xdr:row>134</xdr:row>
                    <xdr:rowOff>38100</xdr:rowOff>
                  </from>
                  <to>
                    <xdr:col>4</xdr:col>
                    <xdr:colOff>133350</xdr:colOff>
                    <xdr:row>134</xdr:row>
                    <xdr:rowOff>276225</xdr:rowOff>
                  </to>
                </anchor>
              </controlPr>
            </control>
          </mc:Choice>
        </mc:AlternateContent>
        <mc:AlternateContent xmlns:mc="http://schemas.openxmlformats.org/markup-compatibility/2006">
          <mc:Choice Requires="x14">
            <control shapeId="8334" r:id="rId34" name="Option Button 142">
              <controlPr defaultSize="0" autoFill="0" autoLine="0" autoPict="0">
                <anchor moveWithCells="1">
                  <from>
                    <xdr:col>3</xdr:col>
                    <xdr:colOff>161925</xdr:colOff>
                    <xdr:row>135</xdr:row>
                    <xdr:rowOff>38100</xdr:rowOff>
                  </from>
                  <to>
                    <xdr:col>4</xdr:col>
                    <xdr:colOff>133350</xdr:colOff>
                    <xdr:row>135</xdr:row>
                    <xdr:rowOff>276225</xdr:rowOff>
                  </to>
                </anchor>
              </controlPr>
            </control>
          </mc:Choice>
        </mc:AlternateContent>
        <mc:AlternateContent xmlns:mc="http://schemas.openxmlformats.org/markup-compatibility/2006">
          <mc:Choice Requires="x14">
            <control shapeId="8335" r:id="rId35" name="Option Button 143">
              <controlPr defaultSize="0" autoFill="0" autoLine="0" autoPict="0">
                <anchor moveWithCells="1">
                  <from>
                    <xdr:col>3</xdr:col>
                    <xdr:colOff>161925</xdr:colOff>
                    <xdr:row>136</xdr:row>
                    <xdr:rowOff>38100</xdr:rowOff>
                  </from>
                  <to>
                    <xdr:col>4</xdr:col>
                    <xdr:colOff>133350</xdr:colOff>
                    <xdr:row>136</xdr:row>
                    <xdr:rowOff>276225</xdr:rowOff>
                  </to>
                </anchor>
              </controlPr>
            </control>
          </mc:Choice>
        </mc:AlternateContent>
        <mc:AlternateContent xmlns:mc="http://schemas.openxmlformats.org/markup-compatibility/2006">
          <mc:Choice Requires="x14">
            <control shapeId="8336" r:id="rId36" name="Option Button 144">
              <controlPr defaultSize="0" autoFill="0" autoLine="0" autoPict="0">
                <anchor moveWithCells="1">
                  <from>
                    <xdr:col>3</xdr:col>
                    <xdr:colOff>161925</xdr:colOff>
                    <xdr:row>137</xdr:row>
                    <xdr:rowOff>38100</xdr:rowOff>
                  </from>
                  <to>
                    <xdr:col>4</xdr:col>
                    <xdr:colOff>133350</xdr:colOff>
                    <xdr:row>137</xdr:row>
                    <xdr:rowOff>276225</xdr:rowOff>
                  </to>
                </anchor>
              </controlPr>
            </control>
          </mc:Choice>
        </mc:AlternateContent>
        <mc:AlternateContent xmlns:mc="http://schemas.openxmlformats.org/markup-compatibility/2006">
          <mc:Choice Requires="x14">
            <control shapeId="8337" r:id="rId37" name="Option Button 145">
              <controlPr defaultSize="0" autoFill="0" autoLine="0" autoPict="0">
                <anchor moveWithCells="1">
                  <from>
                    <xdr:col>3</xdr:col>
                    <xdr:colOff>161925</xdr:colOff>
                    <xdr:row>138</xdr:row>
                    <xdr:rowOff>38100</xdr:rowOff>
                  </from>
                  <to>
                    <xdr:col>4</xdr:col>
                    <xdr:colOff>133350</xdr:colOff>
                    <xdr:row>138</xdr:row>
                    <xdr:rowOff>276225</xdr:rowOff>
                  </to>
                </anchor>
              </controlPr>
            </control>
          </mc:Choice>
        </mc:AlternateContent>
        <mc:AlternateContent xmlns:mc="http://schemas.openxmlformats.org/markup-compatibility/2006">
          <mc:Choice Requires="x14">
            <control shapeId="8340" r:id="rId38" name="Option Button 148">
              <controlPr defaultSize="0" autoFill="0" autoLine="0" autoPict="0">
                <anchor moveWithCells="1">
                  <from>
                    <xdr:col>3</xdr:col>
                    <xdr:colOff>171450</xdr:colOff>
                    <xdr:row>139</xdr:row>
                    <xdr:rowOff>57150</xdr:rowOff>
                  </from>
                  <to>
                    <xdr:col>4</xdr:col>
                    <xdr:colOff>142875</xdr:colOff>
                    <xdr:row>139</xdr:row>
                    <xdr:rowOff>295275</xdr:rowOff>
                  </to>
                </anchor>
              </controlPr>
            </control>
          </mc:Choice>
        </mc:AlternateContent>
        <mc:AlternateContent xmlns:mc="http://schemas.openxmlformats.org/markup-compatibility/2006">
          <mc:Choice Requires="x14">
            <control shapeId="8341" r:id="rId39" name="Option Button 149">
              <controlPr defaultSize="0" autoFill="0" autoLine="0" autoPict="0">
                <anchor moveWithCells="1">
                  <from>
                    <xdr:col>3</xdr:col>
                    <xdr:colOff>171450</xdr:colOff>
                    <xdr:row>140</xdr:row>
                    <xdr:rowOff>38100</xdr:rowOff>
                  </from>
                  <to>
                    <xdr:col>4</xdr:col>
                    <xdr:colOff>142875</xdr:colOff>
                    <xdr:row>140</xdr:row>
                    <xdr:rowOff>276225</xdr:rowOff>
                  </to>
                </anchor>
              </controlPr>
            </control>
          </mc:Choice>
        </mc:AlternateContent>
        <mc:AlternateContent xmlns:mc="http://schemas.openxmlformats.org/markup-compatibility/2006">
          <mc:Choice Requires="x14">
            <control shapeId="8342" r:id="rId40" name="Option Button 150">
              <controlPr defaultSize="0" autoFill="0" autoLine="0" autoPict="0">
                <anchor moveWithCells="1">
                  <from>
                    <xdr:col>3</xdr:col>
                    <xdr:colOff>152400</xdr:colOff>
                    <xdr:row>141</xdr:row>
                    <xdr:rowOff>47625</xdr:rowOff>
                  </from>
                  <to>
                    <xdr:col>4</xdr:col>
                    <xdr:colOff>123825</xdr:colOff>
                    <xdr:row>141</xdr:row>
                    <xdr:rowOff>285750</xdr:rowOff>
                  </to>
                </anchor>
              </controlPr>
            </control>
          </mc:Choice>
        </mc:AlternateContent>
        <mc:AlternateContent xmlns:mc="http://schemas.openxmlformats.org/markup-compatibility/2006">
          <mc:Choice Requires="x14">
            <control shapeId="8343" r:id="rId41" name="Option Button 151">
              <controlPr defaultSize="0" autoFill="0" autoLine="0" autoPict="0">
                <anchor moveWithCells="1">
                  <from>
                    <xdr:col>3</xdr:col>
                    <xdr:colOff>152400</xdr:colOff>
                    <xdr:row>142</xdr:row>
                    <xdr:rowOff>0</xdr:rowOff>
                  </from>
                  <to>
                    <xdr:col>4</xdr:col>
                    <xdr:colOff>123825</xdr:colOff>
                    <xdr:row>142</xdr:row>
                    <xdr:rowOff>238125</xdr:rowOff>
                  </to>
                </anchor>
              </controlPr>
            </control>
          </mc:Choice>
        </mc:AlternateContent>
        <mc:AlternateContent xmlns:mc="http://schemas.openxmlformats.org/markup-compatibility/2006">
          <mc:Choice Requires="x14">
            <control shapeId="8344" r:id="rId42" name="Option Button 152">
              <controlPr defaultSize="0" autoFill="0" autoLine="0" autoPict="0">
                <anchor moveWithCells="1">
                  <from>
                    <xdr:col>3</xdr:col>
                    <xdr:colOff>161925</xdr:colOff>
                    <xdr:row>143</xdr:row>
                    <xdr:rowOff>57150</xdr:rowOff>
                  </from>
                  <to>
                    <xdr:col>4</xdr:col>
                    <xdr:colOff>133350</xdr:colOff>
                    <xdr:row>143</xdr:row>
                    <xdr:rowOff>295275</xdr:rowOff>
                  </to>
                </anchor>
              </controlPr>
            </control>
          </mc:Choice>
        </mc:AlternateContent>
        <mc:AlternateContent xmlns:mc="http://schemas.openxmlformats.org/markup-compatibility/2006">
          <mc:Choice Requires="x14">
            <control shapeId="8345" r:id="rId43" name="Option Button 153">
              <controlPr defaultSize="0" autoFill="0" autoLine="0" autoPict="0">
                <anchor moveWithCells="1">
                  <from>
                    <xdr:col>3</xdr:col>
                    <xdr:colOff>161925</xdr:colOff>
                    <xdr:row>144</xdr:row>
                    <xdr:rowOff>66675</xdr:rowOff>
                  </from>
                  <to>
                    <xdr:col>4</xdr:col>
                    <xdr:colOff>133350</xdr:colOff>
                    <xdr:row>144</xdr:row>
                    <xdr:rowOff>304800</xdr:rowOff>
                  </to>
                </anchor>
              </controlPr>
            </control>
          </mc:Choice>
        </mc:AlternateContent>
        <mc:AlternateContent xmlns:mc="http://schemas.openxmlformats.org/markup-compatibility/2006">
          <mc:Choice Requires="x14">
            <control shapeId="8346" r:id="rId44" name="Option Button 154">
              <controlPr defaultSize="0" autoFill="0" autoLine="0" autoPict="0">
                <anchor moveWithCells="1">
                  <from>
                    <xdr:col>3</xdr:col>
                    <xdr:colOff>161925</xdr:colOff>
                    <xdr:row>145</xdr:row>
                    <xdr:rowOff>66675</xdr:rowOff>
                  </from>
                  <to>
                    <xdr:col>4</xdr:col>
                    <xdr:colOff>133350</xdr:colOff>
                    <xdr:row>145</xdr:row>
                    <xdr:rowOff>304800</xdr:rowOff>
                  </to>
                </anchor>
              </controlPr>
            </control>
          </mc:Choice>
        </mc:AlternateContent>
        <mc:AlternateContent xmlns:mc="http://schemas.openxmlformats.org/markup-compatibility/2006">
          <mc:Choice Requires="x14">
            <control shapeId="8347" r:id="rId45" name="Option Button 155">
              <controlPr defaultSize="0" autoFill="0" autoLine="0" autoPict="0">
                <anchor moveWithCells="1">
                  <from>
                    <xdr:col>3</xdr:col>
                    <xdr:colOff>161925</xdr:colOff>
                    <xdr:row>146</xdr:row>
                    <xdr:rowOff>66675</xdr:rowOff>
                  </from>
                  <to>
                    <xdr:col>4</xdr:col>
                    <xdr:colOff>133350</xdr:colOff>
                    <xdr:row>146</xdr:row>
                    <xdr:rowOff>304800</xdr:rowOff>
                  </to>
                </anchor>
              </controlPr>
            </control>
          </mc:Choice>
        </mc:AlternateContent>
        <mc:AlternateContent xmlns:mc="http://schemas.openxmlformats.org/markup-compatibility/2006">
          <mc:Choice Requires="x14">
            <control shapeId="8348" r:id="rId46" name="Option Button 156">
              <controlPr defaultSize="0" autoFill="0" autoLine="0" autoPict="0">
                <anchor moveWithCells="1">
                  <from>
                    <xdr:col>3</xdr:col>
                    <xdr:colOff>161925</xdr:colOff>
                    <xdr:row>147</xdr:row>
                    <xdr:rowOff>66675</xdr:rowOff>
                  </from>
                  <to>
                    <xdr:col>4</xdr:col>
                    <xdr:colOff>133350</xdr:colOff>
                    <xdr:row>147</xdr:row>
                    <xdr:rowOff>304800</xdr:rowOff>
                  </to>
                </anchor>
              </controlPr>
            </control>
          </mc:Choice>
        </mc:AlternateContent>
        <mc:AlternateContent xmlns:mc="http://schemas.openxmlformats.org/markup-compatibility/2006">
          <mc:Choice Requires="x14">
            <control shapeId="8349" r:id="rId47" name="Option Button 157">
              <controlPr defaultSize="0" autoFill="0" autoLine="0" autoPict="0">
                <anchor moveWithCells="1">
                  <from>
                    <xdr:col>3</xdr:col>
                    <xdr:colOff>171450</xdr:colOff>
                    <xdr:row>148</xdr:row>
                    <xdr:rowOff>38100</xdr:rowOff>
                  </from>
                  <to>
                    <xdr:col>4</xdr:col>
                    <xdr:colOff>142875</xdr:colOff>
                    <xdr:row>148</xdr:row>
                    <xdr:rowOff>276225</xdr:rowOff>
                  </to>
                </anchor>
              </controlPr>
            </control>
          </mc:Choice>
        </mc:AlternateContent>
        <mc:AlternateContent xmlns:mc="http://schemas.openxmlformats.org/markup-compatibility/2006">
          <mc:Choice Requires="x14">
            <control shapeId="8350" r:id="rId48" name="Option Button 158">
              <controlPr defaultSize="0" autoFill="0" autoLine="0" autoPict="0">
                <anchor moveWithCells="1">
                  <from>
                    <xdr:col>17</xdr:col>
                    <xdr:colOff>171450</xdr:colOff>
                    <xdr:row>135</xdr:row>
                    <xdr:rowOff>57150</xdr:rowOff>
                  </from>
                  <to>
                    <xdr:col>18</xdr:col>
                    <xdr:colOff>247650</xdr:colOff>
                    <xdr:row>136</xdr:row>
                    <xdr:rowOff>0</xdr:rowOff>
                  </to>
                </anchor>
              </controlPr>
            </control>
          </mc:Choice>
        </mc:AlternateContent>
        <mc:AlternateContent xmlns:mc="http://schemas.openxmlformats.org/markup-compatibility/2006">
          <mc:Choice Requires="x14">
            <control shapeId="8351" r:id="rId49" name="Option Button 159">
              <controlPr defaultSize="0" autoFill="0" autoLine="0" autoPict="0">
                <anchor moveWithCells="1">
                  <from>
                    <xdr:col>17</xdr:col>
                    <xdr:colOff>171450</xdr:colOff>
                    <xdr:row>136</xdr:row>
                    <xdr:rowOff>57150</xdr:rowOff>
                  </from>
                  <to>
                    <xdr:col>18</xdr:col>
                    <xdr:colOff>247650</xdr:colOff>
                    <xdr:row>137</xdr:row>
                    <xdr:rowOff>0</xdr:rowOff>
                  </to>
                </anchor>
              </controlPr>
            </control>
          </mc:Choice>
        </mc:AlternateContent>
        <mc:AlternateContent xmlns:mc="http://schemas.openxmlformats.org/markup-compatibility/2006">
          <mc:Choice Requires="x14">
            <control shapeId="8352" r:id="rId50" name="Option Button 160">
              <controlPr defaultSize="0" autoFill="0" autoLine="0" autoPict="0">
                <anchor moveWithCells="1">
                  <from>
                    <xdr:col>17</xdr:col>
                    <xdr:colOff>171450</xdr:colOff>
                    <xdr:row>137</xdr:row>
                    <xdr:rowOff>28575</xdr:rowOff>
                  </from>
                  <to>
                    <xdr:col>18</xdr:col>
                    <xdr:colOff>247650</xdr:colOff>
                    <xdr:row>137</xdr:row>
                    <xdr:rowOff>285750</xdr:rowOff>
                  </to>
                </anchor>
              </controlPr>
            </control>
          </mc:Choice>
        </mc:AlternateContent>
        <mc:AlternateContent xmlns:mc="http://schemas.openxmlformats.org/markup-compatibility/2006">
          <mc:Choice Requires="x14">
            <control shapeId="8353" r:id="rId51" name="Option Button 161">
              <controlPr defaultSize="0" autoFill="0" autoLine="0" autoPict="0">
                <anchor moveWithCells="1">
                  <from>
                    <xdr:col>17</xdr:col>
                    <xdr:colOff>171450</xdr:colOff>
                    <xdr:row>138</xdr:row>
                    <xdr:rowOff>28575</xdr:rowOff>
                  </from>
                  <to>
                    <xdr:col>18</xdr:col>
                    <xdr:colOff>247650</xdr:colOff>
                    <xdr:row>138</xdr:row>
                    <xdr:rowOff>285750</xdr:rowOff>
                  </to>
                </anchor>
              </controlPr>
            </control>
          </mc:Choice>
        </mc:AlternateContent>
        <mc:AlternateContent xmlns:mc="http://schemas.openxmlformats.org/markup-compatibility/2006">
          <mc:Choice Requires="x14">
            <control shapeId="8356" r:id="rId52" name="Option Button 164">
              <controlPr defaultSize="0" autoFill="0" autoLine="0" autoPict="0">
                <anchor moveWithCells="1">
                  <from>
                    <xdr:col>17</xdr:col>
                    <xdr:colOff>171450</xdr:colOff>
                    <xdr:row>139</xdr:row>
                    <xdr:rowOff>47625</xdr:rowOff>
                  </from>
                  <to>
                    <xdr:col>18</xdr:col>
                    <xdr:colOff>247650</xdr:colOff>
                    <xdr:row>139</xdr:row>
                    <xdr:rowOff>304800</xdr:rowOff>
                  </to>
                </anchor>
              </controlPr>
            </control>
          </mc:Choice>
        </mc:AlternateContent>
        <mc:AlternateContent xmlns:mc="http://schemas.openxmlformats.org/markup-compatibility/2006">
          <mc:Choice Requires="x14">
            <control shapeId="8357" r:id="rId53" name="Option Button 165">
              <controlPr defaultSize="0" autoFill="0" autoLine="0" autoPict="0">
                <anchor moveWithCells="1">
                  <from>
                    <xdr:col>17</xdr:col>
                    <xdr:colOff>180975</xdr:colOff>
                    <xdr:row>140</xdr:row>
                    <xdr:rowOff>66675</xdr:rowOff>
                  </from>
                  <to>
                    <xdr:col>18</xdr:col>
                    <xdr:colOff>257175</xdr:colOff>
                    <xdr:row>141</xdr:row>
                    <xdr:rowOff>9525</xdr:rowOff>
                  </to>
                </anchor>
              </controlPr>
            </control>
          </mc:Choice>
        </mc:AlternateContent>
        <mc:AlternateContent xmlns:mc="http://schemas.openxmlformats.org/markup-compatibility/2006">
          <mc:Choice Requires="x14">
            <control shapeId="8358" r:id="rId54" name="Option Button 166">
              <controlPr defaultSize="0" autoFill="0" autoLine="0" autoPict="0">
                <anchor moveWithCells="1">
                  <from>
                    <xdr:col>17</xdr:col>
                    <xdr:colOff>180975</xdr:colOff>
                    <xdr:row>141</xdr:row>
                    <xdr:rowOff>47625</xdr:rowOff>
                  </from>
                  <to>
                    <xdr:col>18</xdr:col>
                    <xdr:colOff>257175</xdr:colOff>
                    <xdr:row>141</xdr:row>
                    <xdr:rowOff>304800</xdr:rowOff>
                  </to>
                </anchor>
              </controlPr>
            </control>
          </mc:Choice>
        </mc:AlternateContent>
        <mc:AlternateContent xmlns:mc="http://schemas.openxmlformats.org/markup-compatibility/2006">
          <mc:Choice Requires="x14">
            <control shapeId="8359" r:id="rId55" name="Option Button 167">
              <controlPr defaultSize="0" autoFill="0" autoLine="0" autoPict="0">
                <anchor moveWithCells="1">
                  <from>
                    <xdr:col>17</xdr:col>
                    <xdr:colOff>180975</xdr:colOff>
                    <xdr:row>142</xdr:row>
                    <xdr:rowOff>57150</xdr:rowOff>
                  </from>
                  <to>
                    <xdr:col>18</xdr:col>
                    <xdr:colOff>257175</xdr:colOff>
                    <xdr:row>143</xdr:row>
                    <xdr:rowOff>0</xdr:rowOff>
                  </to>
                </anchor>
              </controlPr>
            </control>
          </mc:Choice>
        </mc:AlternateContent>
        <mc:AlternateContent xmlns:mc="http://schemas.openxmlformats.org/markup-compatibility/2006">
          <mc:Choice Requires="x14">
            <control shapeId="8360" r:id="rId56" name="Option Button 168">
              <controlPr defaultSize="0" autoFill="0" autoLine="0" autoPict="0">
                <anchor moveWithCells="1">
                  <from>
                    <xdr:col>17</xdr:col>
                    <xdr:colOff>180975</xdr:colOff>
                    <xdr:row>143</xdr:row>
                    <xdr:rowOff>57150</xdr:rowOff>
                  </from>
                  <to>
                    <xdr:col>18</xdr:col>
                    <xdr:colOff>257175</xdr:colOff>
                    <xdr:row>144</xdr:row>
                    <xdr:rowOff>0</xdr:rowOff>
                  </to>
                </anchor>
              </controlPr>
            </control>
          </mc:Choice>
        </mc:AlternateContent>
        <mc:AlternateContent xmlns:mc="http://schemas.openxmlformats.org/markup-compatibility/2006">
          <mc:Choice Requires="x14">
            <control shapeId="8361" r:id="rId57" name="Option Button 169">
              <controlPr defaultSize="0" autoFill="0" autoLine="0" autoPict="0">
                <anchor moveWithCells="1">
                  <from>
                    <xdr:col>17</xdr:col>
                    <xdr:colOff>180975</xdr:colOff>
                    <xdr:row>144</xdr:row>
                    <xdr:rowOff>9525</xdr:rowOff>
                  </from>
                  <to>
                    <xdr:col>18</xdr:col>
                    <xdr:colOff>257175</xdr:colOff>
                    <xdr:row>144</xdr:row>
                    <xdr:rowOff>266700</xdr:rowOff>
                  </to>
                </anchor>
              </controlPr>
            </control>
          </mc:Choice>
        </mc:AlternateContent>
        <mc:AlternateContent xmlns:mc="http://schemas.openxmlformats.org/markup-compatibility/2006">
          <mc:Choice Requires="x14">
            <control shapeId="8362" r:id="rId58" name="Option Button 170">
              <controlPr defaultSize="0" autoFill="0" autoLine="0" autoPict="0">
                <anchor moveWithCells="1">
                  <from>
                    <xdr:col>17</xdr:col>
                    <xdr:colOff>180975</xdr:colOff>
                    <xdr:row>145</xdr:row>
                    <xdr:rowOff>9525</xdr:rowOff>
                  </from>
                  <to>
                    <xdr:col>18</xdr:col>
                    <xdr:colOff>257175</xdr:colOff>
                    <xdr:row>145</xdr:row>
                    <xdr:rowOff>266700</xdr:rowOff>
                  </to>
                </anchor>
              </controlPr>
            </control>
          </mc:Choice>
        </mc:AlternateContent>
        <mc:AlternateContent xmlns:mc="http://schemas.openxmlformats.org/markup-compatibility/2006">
          <mc:Choice Requires="x14">
            <control shapeId="8363" r:id="rId59" name="Option Button 171">
              <controlPr defaultSize="0" autoFill="0" autoLine="0" autoPict="0">
                <anchor moveWithCells="1">
                  <from>
                    <xdr:col>17</xdr:col>
                    <xdr:colOff>180975</xdr:colOff>
                    <xdr:row>146</xdr:row>
                    <xdr:rowOff>9525</xdr:rowOff>
                  </from>
                  <to>
                    <xdr:col>18</xdr:col>
                    <xdr:colOff>257175</xdr:colOff>
                    <xdr:row>146</xdr:row>
                    <xdr:rowOff>266700</xdr:rowOff>
                  </to>
                </anchor>
              </controlPr>
            </control>
          </mc:Choice>
        </mc:AlternateContent>
        <mc:AlternateContent xmlns:mc="http://schemas.openxmlformats.org/markup-compatibility/2006">
          <mc:Choice Requires="x14">
            <control shapeId="8364" r:id="rId60" name="Option Button 172">
              <controlPr defaultSize="0" autoFill="0" autoLine="0" autoPict="0">
                <anchor moveWithCells="1">
                  <from>
                    <xdr:col>17</xdr:col>
                    <xdr:colOff>180975</xdr:colOff>
                    <xdr:row>147</xdr:row>
                    <xdr:rowOff>9525</xdr:rowOff>
                  </from>
                  <to>
                    <xdr:col>18</xdr:col>
                    <xdr:colOff>257175</xdr:colOff>
                    <xdr:row>147</xdr:row>
                    <xdr:rowOff>266700</xdr:rowOff>
                  </to>
                </anchor>
              </controlPr>
            </control>
          </mc:Choice>
        </mc:AlternateContent>
        <mc:AlternateContent xmlns:mc="http://schemas.openxmlformats.org/markup-compatibility/2006">
          <mc:Choice Requires="x14">
            <control shapeId="8365" r:id="rId61" name="Option Button 173">
              <controlPr defaultSize="0" autoFill="0" autoLine="0" autoPict="0">
                <anchor moveWithCells="1">
                  <from>
                    <xdr:col>17</xdr:col>
                    <xdr:colOff>180975</xdr:colOff>
                    <xdr:row>148</xdr:row>
                    <xdr:rowOff>28575</xdr:rowOff>
                  </from>
                  <to>
                    <xdr:col>18</xdr:col>
                    <xdr:colOff>257175</xdr:colOff>
                    <xdr:row>148</xdr:row>
                    <xdr:rowOff>285750</xdr:rowOff>
                  </to>
                </anchor>
              </controlPr>
            </control>
          </mc:Choice>
        </mc:AlternateContent>
        <mc:AlternateContent xmlns:mc="http://schemas.openxmlformats.org/markup-compatibility/2006">
          <mc:Choice Requires="x14">
            <control shapeId="8373" r:id="rId62" name="Option Button 181">
              <controlPr defaultSize="0" autoFill="0" autoLine="0" autoPict="0">
                <anchor moveWithCells="1">
                  <from>
                    <xdr:col>17</xdr:col>
                    <xdr:colOff>180975</xdr:colOff>
                    <xdr:row>149</xdr:row>
                    <xdr:rowOff>38100</xdr:rowOff>
                  </from>
                  <to>
                    <xdr:col>18</xdr:col>
                    <xdr:colOff>257175</xdr:colOff>
                    <xdr:row>149</xdr:row>
                    <xdr:rowOff>295275</xdr:rowOff>
                  </to>
                </anchor>
              </controlPr>
            </control>
          </mc:Choice>
        </mc:AlternateContent>
        <mc:AlternateContent xmlns:mc="http://schemas.openxmlformats.org/markup-compatibility/2006">
          <mc:Choice Requires="x14">
            <control shapeId="8374" r:id="rId63" name="Option Button 182">
              <controlPr defaultSize="0" autoFill="0" autoLine="0" autoPict="0">
                <anchor moveWithCells="1">
                  <from>
                    <xdr:col>17</xdr:col>
                    <xdr:colOff>180975</xdr:colOff>
                    <xdr:row>150</xdr:row>
                    <xdr:rowOff>38100</xdr:rowOff>
                  </from>
                  <to>
                    <xdr:col>18</xdr:col>
                    <xdr:colOff>257175</xdr:colOff>
                    <xdr:row>150</xdr:row>
                    <xdr:rowOff>295275</xdr:rowOff>
                  </to>
                </anchor>
              </controlPr>
            </control>
          </mc:Choice>
        </mc:AlternateContent>
        <mc:AlternateContent xmlns:mc="http://schemas.openxmlformats.org/markup-compatibility/2006">
          <mc:Choice Requires="x14">
            <control shapeId="8375" r:id="rId64" name="Option Button 183">
              <controlPr defaultSize="0" autoFill="0" autoLine="0" autoPict="0">
                <anchor moveWithCells="1">
                  <from>
                    <xdr:col>3</xdr:col>
                    <xdr:colOff>171450</xdr:colOff>
                    <xdr:row>149</xdr:row>
                    <xdr:rowOff>38100</xdr:rowOff>
                  </from>
                  <to>
                    <xdr:col>4</xdr:col>
                    <xdr:colOff>247650</xdr:colOff>
                    <xdr:row>149</xdr:row>
                    <xdr:rowOff>295275</xdr:rowOff>
                  </to>
                </anchor>
              </controlPr>
            </control>
          </mc:Choice>
        </mc:AlternateContent>
        <mc:AlternateContent xmlns:mc="http://schemas.openxmlformats.org/markup-compatibility/2006">
          <mc:Choice Requires="x14">
            <control shapeId="8378" r:id="rId65" name="Check Box 186">
              <controlPr defaultSize="0" autoFill="0" autoLine="0" autoPict="0">
                <anchor moveWithCells="1">
                  <from>
                    <xdr:col>20</xdr:col>
                    <xdr:colOff>38100</xdr:colOff>
                    <xdr:row>44</xdr:row>
                    <xdr:rowOff>66675</xdr:rowOff>
                  </from>
                  <to>
                    <xdr:col>21</xdr:col>
                    <xdr:colOff>0</xdr:colOff>
                    <xdr:row>44</xdr:row>
                    <xdr:rowOff>323850</xdr:rowOff>
                  </to>
                </anchor>
              </controlPr>
            </control>
          </mc:Choice>
        </mc:AlternateContent>
        <mc:AlternateContent xmlns:mc="http://schemas.openxmlformats.org/markup-compatibility/2006">
          <mc:Choice Requires="x14">
            <control shapeId="8384" r:id="rId66" name="Check Box 192">
              <controlPr defaultSize="0" autoFill="0" autoLine="0" autoPict="0">
                <anchor moveWithCells="1">
                  <from>
                    <xdr:col>2</xdr:col>
                    <xdr:colOff>38100</xdr:colOff>
                    <xdr:row>155</xdr:row>
                    <xdr:rowOff>19050</xdr:rowOff>
                  </from>
                  <to>
                    <xdr:col>3</xdr:col>
                    <xdr:colOff>28575</xdr:colOff>
                    <xdr:row>156</xdr:row>
                    <xdr:rowOff>19050</xdr:rowOff>
                  </to>
                </anchor>
              </controlPr>
            </control>
          </mc:Choice>
        </mc:AlternateContent>
        <mc:AlternateContent xmlns:mc="http://schemas.openxmlformats.org/markup-compatibility/2006">
          <mc:Choice Requires="x14">
            <control shapeId="8385" r:id="rId67" name="Check Box 193">
              <controlPr defaultSize="0" autoFill="0" autoLine="0" autoPict="0">
                <anchor moveWithCells="1">
                  <from>
                    <xdr:col>2</xdr:col>
                    <xdr:colOff>28575</xdr:colOff>
                    <xdr:row>156</xdr:row>
                    <xdr:rowOff>114300</xdr:rowOff>
                  </from>
                  <to>
                    <xdr:col>3</xdr:col>
                    <xdr:colOff>0</xdr:colOff>
                    <xdr:row>158</xdr:row>
                    <xdr:rowOff>9525</xdr:rowOff>
                  </to>
                </anchor>
              </controlPr>
            </control>
          </mc:Choice>
        </mc:AlternateContent>
        <mc:AlternateContent xmlns:mc="http://schemas.openxmlformats.org/markup-compatibility/2006">
          <mc:Choice Requires="x14">
            <control shapeId="8382" r:id="rId68" name="Check Box 190">
              <controlPr defaultSize="0" autoFill="0" autoLine="0" autoPict="0">
                <anchor moveWithCells="1">
                  <from>
                    <xdr:col>33</xdr:col>
                    <xdr:colOff>28575</xdr:colOff>
                    <xdr:row>55</xdr:row>
                    <xdr:rowOff>38100</xdr:rowOff>
                  </from>
                  <to>
                    <xdr:col>33</xdr:col>
                    <xdr:colOff>266700</xdr:colOff>
                    <xdr:row>56</xdr:row>
                    <xdr:rowOff>247650</xdr:rowOff>
                  </to>
                </anchor>
              </controlPr>
            </control>
          </mc:Choice>
        </mc:AlternateContent>
        <mc:AlternateContent xmlns:mc="http://schemas.openxmlformats.org/markup-compatibility/2006">
          <mc:Choice Requires="x14">
            <control shapeId="8394" r:id="rId69" name="Option Button 202">
              <controlPr defaultSize="0" autoFill="0" autoLine="0" autoPict="0">
                <anchor moveWithCells="1">
                  <from>
                    <xdr:col>3</xdr:col>
                    <xdr:colOff>171450</xdr:colOff>
                    <xdr:row>150</xdr:row>
                    <xdr:rowOff>38100</xdr:rowOff>
                  </from>
                  <to>
                    <xdr:col>4</xdr:col>
                    <xdr:colOff>247650</xdr:colOff>
                    <xdr:row>150</xdr:row>
                    <xdr:rowOff>295275</xdr:rowOff>
                  </to>
                </anchor>
              </controlPr>
            </control>
          </mc:Choice>
        </mc:AlternateContent>
        <mc:AlternateContent xmlns:mc="http://schemas.openxmlformats.org/markup-compatibility/2006">
          <mc:Choice Requires="x14">
            <control shapeId="8397" r:id="rId70" name="Check Box 205">
              <controlPr defaultSize="0" autoFill="0" autoLine="0" autoPict="0">
                <anchor moveWithCells="1">
                  <from>
                    <xdr:col>2</xdr:col>
                    <xdr:colOff>28575</xdr:colOff>
                    <xdr:row>161</xdr:row>
                    <xdr:rowOff>66675</xdr:rowOff>
                  </from>
                  <to>
                    <xdr:col>3</xdr:col>
                    <xdr:colOff>66675</xdr:colOff>
                    <xdr:row>161</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09C4724-85F7-49C1-9EBB-A5CBA84B3179}">
          <x14:formula1>
            <xm:f>プルダウンリスト一覧!$B$2:$B$13</xm:f>
          </x14:formula1>
          <xm:sqref>G14:H14 N37:O37 N40:O40</xm:sqref>
        </x14:dataValidation>
        <x14:dataValidation type="list" allowBlank="1" showInputMessage="1" showErrorMessage="1" xr:uid="{5F7A9117-FCEC-40C4-9A5F-E73F5A05A28C}">
          <x14:formula1>
            <xm:f>プルダウンリスト一覧!$C$2:$C$32</xm:f>
          </x14:formula1>
          <xm:sqref>J14:K14</xm:sqref>
        </x14:dataValidation>
        <x14:dataValidation type="list" allowBlank="1" showInputMessage="1" showErrorMessage="1" xr:uid="{7BFF72F6-8C92-4949-8FD4-25F9F3FCA7AF}">
          <x14:formula1>
            <xm:f>プルダウンリスト一覧!$A$2:$A$5</xm:f>
          </x14:formula1>
          <xm:sqref>D14:E14 L37 L40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4C5A-8108-4E97-ACA3-E0D0AF663C93}">
  <sheetPr codeName="Sheet5">
    <tabColor theme="8" tint="0.79998168889431442"/>
    <pageSetUpPr fitToPage="1"/>
  </sheetPr>
  <dimension ref="A1:BL246"/>
  <sheetViews>
    <sheetView showGridLines="0" view="pageBreakPreview" zoomScale="85" zoomScaleNormal="100" zoomScaleSheetLayoutView="85" workbookViewId="0"/>
  </sheetViews>
  <sheetFormatPr defaultRowHeight="17.25"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3.625" style="27" hidden="1" customWidth="1" outlineLevel="1"/>
    <col min="44" max="44" width="14.25" style="27" hidden="1" customWidth="1" outlineLevel="1"/>
    <col min="45" max="45" width="3.625" style="27" customWidth="1" collapsed="1"/>
    <col min="46" max="49" width="3.625" style="27" customWidth="1"/>
    <col min="50" max="16384" width="9" style="27"/>
  </cols>
  <sheetData>
    <row r="1" spans="1:54" ht="24.95" customHeight="1">
      <c r="A1" s="27" t="s">
        <v>249</v>
      </c>
    </row>
    <row r="2" spans="1:54" ht="15" customHeight="1"/>
    <row r="3" spans="1:54" ht="35.1" customHeight="1">
      <c r="A3" s="509" t="s">
        <v>1205</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row>
    <row r="4" spans="1:54" ht="15" customHeight="1">
      <c r="A4" s="43"/>
      <c r="B4" s="43"/>
      <c r="C4" s="43"/>
      <c r="D4" s="43"/>
      <c r="E4" s="43"/>
      <c r="G4" s="43"/>
      <c r="H4" s="43"/>
      <c r="I4" s="43"/>
    </row>
    <row r="5" spans="1:54" ht="30" customHeight="1">
      <c r="A5" s="208" t="s">
        <v>29</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54" ht="30" customHeight="1">
      <c r="A6" s="208"/>
      <c r="B6" s="483" t="str">
        <f>IF(OR(AK8=FALSE,AK12=FALSE),"※項目が未チェックです","")</f>
        <v>※項目が未チェックです</v>
      </c>
      <c r="C6" s="483"/>
      <c r="D6" s="483"/>
      <c r="E6" s="483"/>
      <c r="F6" s="483"/>
      <c r="G6" s="483"/>
      <c r="H6" s="483"/>
      <c r="I6" s="269"/>
      <c r="J6" s="269"/>
      <c r="K6" s="269"/>
      <c r="L6" s="269"/>
      <c r="M6" s="210"/>
      <c r="N6" s="210"/>
      <c r="O6" s="210"/>
      <c r="P6" s="210"/>
      <c r="Q6" s="210"/>
      <c r="R6" s="210"/>
      <c r="S6" s="210"/>
      <c r="T6" s="210"/>
      <c r="U6" s="210"/>
      <c r="V6" s="210"/>
      <c r="W6" s="210"/>
      <c r="X6" s="210"/>
      <c r="Y6" s="269"/>
      <c r="Z6" s="269"/>
      <c r="AA6" s="269"/>
      <c r="AB6" s="269"/>
      <c r="AC6" s="269"/>
      <c r="AD6" s="269"/>
      <c r="AE6" s="269"/>
      <c r="AF6" s="269"/>
      <c r="AG6" s="31"/>
      <c r="AH6" s="31"/>
      <c r="AI6" s="31"/>
      <c r="AJ6" s="31"/>
      <c r="AK6" s="27"/>
      <c r="AL6" s="211"/>
      <c r="AM6" s="143"/>
      <c r="AN6" s="211"/>
      <c r="AO6" s="27"/>
      <c r="AP6" s="27"/>
      <c r="AR6" s="212"/>
      <c r="AS6" s="22"/>
      <c r="AT6" s="22"/>
      <c r="AU6" s="22"/>
      <c r="AV6" s="22"/>
      <c r="AW6" s="22"/>
      <c r="AX6" s="22"/>
      <c r="AY6" s="22"/>
      <c r="AZ6" s="22"/>
      <c r="BA6" s="22"/>
      <c r="BB6" s="22"/>
    </row>
    <row r="7" spans="1:54" ht="30" customHeight="1" thickBot="1">
      <c r="A7" s="272"/>
      <c r="D7" s="271"/>
      <c r="E7" s="271"/>
      <c r="F7" s="271"/>
      <c r="G7" s="271"/>
      <c r="H7" s="271"/>
      <c r="I7" s="269"/>
      <c r="J7" s="269"/>
      <c r="K7" s="269"/>
      <c r="L7" s="269"/>
      <c r="M7" s="210"/>
      <c r="N7" s="210"/>
      <c r="O7" s="273" t="s">
        <v>1194</v>
      </c>
      <c r="Q7" s="210"/>
      <c r="R7" s="210"/>
      <c r="S7" s="210"/>
      <c r="T7" s="210"/>
      <c r="U7" s="210"/>
      <c r="V7" s="210"/>
      <c r="W7" s="210"/>
      <c r="X7" s="210"/>
      <c r="Y7" s="269"/>
      <c r="Z7" s="269"/>
      <c r="AA7" s="269"/>
      <c r="AB7" s="269"/>
      <c r="AC7" s="269"/>
      <c r="AD7" s="269"/>
      <c r="AE7" s="269"/>
      <c r="AF7" s="269"/>
      <c r="AG7" s="31"/>
      <c r="AH7" s="31"/>
      <c r="AI7" s="31"/>
      <c r="AJ7" s="31"/>
      <c r="AK7" s="27"/>
      <c r="AL7" s="211"/>
      <c r="AM7" s="143"/>
      <c r="AN7" s="211"/>
      <c r="AO7" s="27"/>
      <c r="AP7" s="27"/>
      <c r="AR7" s="212"/>
      <c r="AS7" s="22"/>
      <c r="AT7" s="22"/>
      <c r="AU7" s="22"/>
      <c r="AV7" s="22"/>
      <c r="AW7" s="22"/>
      <c r="AX7" s="22"/>
      <c r="AY7" s="22"/>
      <c r="AZ7" s="22"/>
      <c r="BA7" s="22"/>
      <c r="BB7" s="22"/>
    </row>
    <row r="8" spans="1:54" ht="30" customHeight="1" thickBot="1">
      <c r="A8" s="23"/>
      <c r="B8" s="213"/>
      <c r="C8" s="22"/>
      <c r="D8" s="22" t="s">
        <v>1277</v>
      </c>
      <c r="E8" s="43"/>
      <c r="F8" s="43"/>
      <c r="G8" s="43"/>
      <c r="H8" s="43"/>
      <c r="I8" s="43"/>
      <c r="J8" s="43"/>
      <c r="K8" s="43"/>
      <c r="L8" s="43"/>
      <c r="M8" s="43"/>
      <c r="N8" s="43"/>
      <c r="O8" s="43"/>
      <c r="P8" s="43"/>
      <c r="Q8" s="43"/>
      <c r="R8" s="43"/>
      <c r="S8" s="43"/>
      <c r="AK8" s="215" t="b">
        <v>0</v>
      </c>
      <c r="AL8" s="211"/>
      <c r="AM8" s="143"/>
      <c r="AN8" s="211"/>
      <c r="AO8" s="27"/>
      <c r="AP8" s="27"/>
      <c r="AR8" s="214" t="str">
        <f>IF(AK8&lt;&gt;TRUE,"チェックをしてください","")</f>
        <v>チェックをしてください</v>
      </c>
      <c r="AS8" s="22"/>
      <c r="AT8" s="22"/>
      <c r="AU8" s="22"/>
      <c r="AV8" s="22"/>
      <c r="AW8" s="22"/>
      <c r="AX8" s="22"/>
      <c r="AY8" s="22"/>
      <c r="AZ8" s="22"/>
      <c r="BA8" s="22"/>
      <c r="BB8" s="22"/>
    </row>
    <row r="9" spans="1:54" s="22" customFormat="1" ht="30" customHeight="1">
      <c r="A9" s="23"/>
      <c r="D9" s="318" t="s">
        <v>1275</v>
      </c>
      <c r="E9" s="51"/>
      <c r="F9" s="51"/>
      <c r="G9" s="51"/>
      <c r="H9" s="51"/>
      <c r="I9" s="51"/>
      <c r="J9" s="51"/>
      <c r="K9" s="51"/>
      <c r="L9" s="51"/>
      <c r="M9" s="51"/>
      <c r="N9" s="51"/>
      <c r="O9" s="51"/>
      <c r="P9" s="51"/>
      <c r="Q9" s="51"/>
      <c r="R9" s="51"/>
      <c r="S9" s="51"/>
      <c r="T9" s="319"/>
      <c r="U9" s="319"/>
      <c r="V9" s="319"/>
      <c r="W9" s="319"/>
      <c r="X9" s="319"/>
      <c r="Y9" s="319"/>
      <c r="Z9" s="319"/>
      <c r="AA9" s="319"/>
      <c r="AB9" s="319"/>
      <c r="AC9" s="319"/>
      <c r="AD9" s="319"/>
      <c r="AE9" s="319"/>
      <c r="AF9" s="27"/>
      <c r="AG9" s="27"/>
      <c r="AI9" s="27"/>
      <c r="AJ9" s="27"/>
      <c r="AL9" s="211"/>
      <c r="AM9" s="143"/>
      <c r="AN9" s="211"/>
      <c r="AO9" s="27"/>
      <c r="AP9" s="27"/>
      <c r="AQ9" s="27"/>
      <c r="AR9" s="212"/>
    </row>
    <row r="10" spans="1:54" s="22" customFormat="1" ht="30" customHeight="1">
      <c r="A10" s="23"/>
      <c r="D10" s="42" t="s">
        <v>1276</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6"/>
      <c r="AI10" s="27"/>
      <c r="AJ10" s="27"/>
      <c r="AK10" s="27"/>
      <c r="AL10" s="211"/>
      <c r="AM10" s="143"/>
      <c r="AN10" s="211"/>
      <c r="AO10" s="27"/>
      <c r="AP10" s="27"/>
      <c r="AQ10" s="27"/>
      <c r="AR10" s="212"/>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6"/>
      <c r="AI11" s="27"/>
      <c r="AJ11" s="27"/>
      <c r="AK11" s="27"/>
      <c r="AL11" s="211"/>
      <c r="AM11" s="143"/>
      <c r="AN11" s="211"/>
      <c r="AO11" s="27"/>
      <c r="AP11" s="27"/>
      <c r="AQ11" s="27"/>
      <c r="AR11" s="212"/>
    </row>
    <row r="12" spans="1:54" ht="30" customHeight="1" thickBot="1">
      <c r="A12" s="23"/>
      <c r="B12" s="213"/>
      <c r="C12" s="22"/>
      <c r="D12" s="22" t="s">
        <v>1274</v>
      </c>
      <c r="E12" s="43"/>
      <c r="F12" s="43"/>
      <c r="G12" s="43"/>
      <c r="H12" s="43"/>
      <c r="I12" s="43"/>
      <c r="J12" s="43"/>
      <c r="K12" s="43"/>
      <c r="L12" s="43"/>
      <c r="M12" s="43"/>
      <c r="N12" s="43"/>
      <c r="O12" s="43"/>
      <c r="P12" s="43"/>
      <c r="Q12" s="43"/>
      <c r="R12" s="43"/>
      <c r="S12" s="43"/>
      <c r="AK12" s="215" t="b">
        <v>0</v>
      </c>
      <c r="AL12" s="211"/>
      <c r="AM12" s="143"/>
      <c r="AN12" s="211"/>
      <c r="AO12" s="27"/>
      <c r="AP12" s="27"/>
      <c r="AR12" s="214"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81"/>
      <c r="E14" s="481"/>
      <c r="F14" s="3" t="s">
        <v>17</v>
      </c>
      <c r="G14" s="481"/>
      <c r="H14" s="481"/>
      <c r="I14" s="3" t="s">
        <v>31</v>
      </c>
      <c r="J14" s="481"/>
      <c r="K14" s="481"/>
      <c r="L14" s="3" t="s">
        <v>19</v>
      </c>
      <c r="M14" s="3"/>
      <c r="N14" s="3"/>
      <c r="O14" s="3" t="s">
        <v>32</v>
      </c>
      <c r="P14" s="3"/>
      <c r="Q14" s="3"/>
      <c r="R14" s="3"/>
      <c r="S14" s="482"/>
      <c r="T14" s="482"/>
      <c r="U14" s="482"/>
      <c r="V14" s="482"/>
      <c r="W14" s="482"/>
      <c r="X14" s="482"/>
      <c r="Y14" s="482"/>
      <c r="Z14" s="482"/>
      <c r="AA14" s="482"/>
      <c r="AB14" s="482"/>
      <c r="AC14" s="482"/>
      <c r="AD14" s="482"/>
      <c r="AE14" s="3"/>
      <c r="AH14" s="69"/>
      <c r="AR14" s="4"/>
    </row>
    <row r="15" spans="1:54"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4"/>
      <c r="AR15" s="4"/>
    </row>
    <row r="16" spans="1:54"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146"/>
      <c r="AF16" s="146"/>
      <c r="AG16" s="31"/>
      <c r="AH16" s="31"/>
      <c r="AI16" s="31"/>
      <c r="AJ16" s="31"/>
      <c r="AK16" s="27"/>
      <c r="AL16" s="211"/>
      <c r="AM16" s="143"/>
      <c r="AN16" s="211"/>
      <c r="AO16" s="27"/>
      <c r="AP16" s="27"/>
      <c r="AR16" s="212"/>
      <c r="AS16" s="22"/>
      <c r="AT16" s="22"/>
      <c r="AU16" s="22"/>
      <c r="AV16" s="22"/>
      <c r="AW16" s="22"/>
      <c r="AX16" s="22"/>
      <c r="AY16" s="22"/>
      <c r="AZ16" s="22"/>
      <c r="BA16" s="22"/>
      <c r="BB16" s="22"/>
    </row>
    <row r="17" spans="1:64" ht="24.95" customHeight="1">
      <c r="A17" s="23" t="s">
        <v>34</v>
      </c>
      <c r="B17" s="478" t="s">
        <v>35</v>
      </c>
      <c r="C17" s="478"/>
      <c r="D17" s="478"/>
      <c r="E17" s="478"/>
      <c r="F17" s="478"/>
      <c r="G17" s="478"/>
      <c r="H17" s="510" t="str">
        <f>IF('様式95_外来・在宅ベースアップ評価料（Ⅰ）'!H17=0,"",'様式95_外来・在宅ベースアップ評価料（Ⅰ）'!H17)</f>
        <v/>
      </c>
      <c r="I17" s="510"/>
      <c r="J17" s="510"/>
      <c r="K17" s="510"/>
      <c r="L17" s="510"/>
      <c r="M17" s="510"/>
      <c r="N17" s="510"/>
      <c r="O17" s="510"/>
      <c r="P17" s="510"/>
      <c r="Q17" s="510"/>
      <c r="R17" s="510"/>
      <c r="S17" s="510"/>
      <c r="T17" s="510"/>
    </row>
    <row r="18" spans="1:64" ht="24.95" customHeight="1">
      <c r="B18" s="478" t="s">
        <v>36</v>
      </c>
      <c r="C18" s="478"/>
      <c r="D18" s="478"/>
      <c r="E18" s="478"/>
      <c r="F18" s="478"/>
      <c r="G18" s="478"/>
      <c r="H18" s="527" t="str">
        <f>'様式95_外来・在宅ベースアップ評価料（Ⅰ）'!H18</f>
        <v/>
      </c>
      <c r="I18" s="527"/>
      <c r="J18" s="527"/>
      <c r="K18" s="527"/>
      <c r="L18" s="527"/>
      <c r="M18" s="527"/>
      <c r="N18" s="527"/>
      <c r="O18" s="527"/>
      <c r="P18" s="527"/>
      <c r="Q18" s="527"/>
      <c r="R18" s="527"/>
      <c r="S18" s="527"/>
      <c r="T18" s="527"/>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250</v>
      </c>
      <c r="H22" s="43"/>
      <c r="I22" s="43"/>
      <c r="J22" s="43"/>
      <c r="K22" s="43"/>
      <c r="L22" s="43"/>
      <c r="M22" s="43"/>
      <c r="N22" s="43"/>
      <c r="O22" s="43"/>
      <c r="P22" s="43"/>
      <c r="Q22" s="43"/>
      <c r="R22" s="43"/>
      <c r="S22" s="43"/>
      <c r="AK22" s="59" t="b">
        <v>0</v>
      </c>
    </row>
    <row r="23" spans="1:64" ht="24.95" customHeight="1">
      <c r="A23" s="23"/>
      <c r="B23" s="42"/>
      <c r="D23" s="43"/>
      <c r="E23" s="43"/>
      <c r="F23" s="57"/>
      <c r="G23" s="42" t="s">
        <v>251</v>
      </c>
      <c r="H23" s="43"/>
      <c r="I23" s="43"/>
      <c r="J23" s="43"/>
      <c r="K23" s="43"/>
      <c r="L23" s="43"/>
      <c r="M23" s="43"/>
      <c r="N23" s="43"/>
      <c r="O23" s="43"/>
      <c r="P23" s="43"/>
      <c r="Q23" s="43"/>
      <c r="R23" s="43"/>
      <c r="S23" s="43"/>
      <c r="AK23" s="59" t="b">
        <v>0</v>
      </c>
    </row>
    <row r="24" spans="1:64" ht="15" customHeight="1">
      <c r="A24" s="23"/>
      <c r="B24" s="42"/>
      <c r="D24" s="43"/>
      <c r="E24" s="43"/>
      <c r="G24" s="43"/>
      <c r="H24" s="43"/>
      <c r="I24" s="43"/>
      <c r="J24" s="43"/>
      <c r="K24" s="43"/>
      <c r="L24" s="43"/>
      <c r="M24" s="43"/>
      <c r="N24" s="43"/>
      <c r="O24" s="43"/>
      <c r="P24" s="43"/>
      <c r="Q24" s="43"/>
      <c r="R24" s="43"/>
      <c r="S24" s="43"/>
    </row>
    <row r="25" spans="1:64" ht="24.95" customHeight="1">
      <c r="A25" s="23" t="s">
        <v>41</v>
      </c>
      <c r="B25" s="42" t="s">
        <v>62</v>
      </c>
      <c r="C25" s="43"/>
      <c r="D25" s="43"/>
      <c r="E25" s="43"/>
      <c r="H25" s="43"/>
      <c r="I25" s="43"/>
      <c r="J25" s="43"/>
      <c r="K25" s="43"/>
      <c r="L25" s="43"/>
      <c r="M25" s="43"/>
      <c r="N25" s="43"/>
      <c r="O25" s="43"/>
      <c r="P25" s="43"/>
      <c r="Q25" s="43"/>
      <c r="R25" s="43"/>
      <c r="S25" s="43"/>
    </row>
    <row r="26" spans="1:64" ht="15" customHeight="1">
      <c r="A26" s="23"/>
      <c r="B26" s="42"/>
      <c r="C26" s="43"/>
      <c r="D26" s="43"/>
      <c r="E26" s="43"/>
      <c r="H26" s="43"/>
      <c r="AX26" s="43"/>
      <c r="AY26" s="43"/>
      <c r="AZ26" s="42"/>
      <c r="BA26" s="43"/>
      <c r="BB26" s="43"/>
      <c r="BC26" s="43"/>
      <c r="BD26" s="43"/>
      <c r="BE26" s="43"/>
      <c r="BF26" s="43"/>
      <c r="BG26" s="43"/>
      <c r="BH26" s="43"/>
    </row>
    <row r="27" spans="1:64" ht="24.95" customHeight="1">
      <c r="A27" s="23"/>
      <c r="B27" s="43"/>
      <c r="C27" s="43"/>
      <c r="D27" s="43"/>
      <c r="E27" s="43"/>
      <c r="F27" s="57"/>
      <c r="G27" s="42" t="s">
        <v>252</v>
      </c>
      <c r="H27" s="43"/>
      <c r="AK27" s="59" t="b">
        <v>0</v>
      </c>
      <c r="AX27" s="43"/>
      <c r="AY27" s="472"/>
      <c r="AZ27" s="475"/>
      <c r="BA27" s="472"/>
      <c r="BB27" s="472"/>
      <c r="BC27" s="475"/>
      <c r="BD27" s="472"/>
      <c r="BE27" s="472"/>
      <c r="BF27" s="475"/>
      <c r="BG27" s="472"/>
      <c r="BH27" s="472"/>
      <c r="BI27" s="475"/>
      <c r="BJ27" s="472"/>
      <c r="BK27" s="472"/>
      <c r="BL27" s="472"/>
    </row>
    <row r="28" spans="1:64" ht="24.95" customHeight="1">
      <c r="A28" s="23"/>
      <c r="B28" s="43"/>
      <c r="C28" s="43"/>
      <c r="D28" s="43"/>
      <c r="E28" s="43"/>
      <c r="F28" s="57"/>
      <c r="G28" s="42" t="s">
        <v>64</v>
      </c>
      <c r="H28" s="43"/>
      <c r="X28" s="42"/>
      <c r="Y28" s="42"/>
      <c r="AK28" s="58" t="b">
        <v>0</v>
      </c>
      <c r="AX28" s="43"/>
      <c r="AY28" s="472"/>
      <c r="AZ28" s="475"/>
      <c r="BA28" s="472"/>
      <c r="BB28" s="472"/>
      <c r="BC28" s="475"/>
      <c r="BD28" s="472"/>
      <c r="BE28" s="472"/>
      <c r="BF28" s="475"/>
      <c r="BG28" s="472"/>
      <c r="BH28" s="472"/>
      <c r="BI28" s="475"/>
      <c r="BJ28" s="472"/>
      <c r="BK28" s="472"/>
      <c r="BL28" s="472"/>
    </row>
    <row r="29" spans="1:64" ht="15" customHeight="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6" t="s">
        <v>66</v>
      </c>
    </row>
    <row r="31" spans="1:64" ht="24.95" customHeight="1">
      <c r="A31" s="23"/>
      <c r="B31" s="42"/>
      <c r="D31" s="43"/>
      <c r="E31" s="43"/>
      <c r="H31" s="43"/>
      <c r="I31" s="43"/>
      <c r="J31" s="473"/>
      <c r="K31" s="473"/>
      <c r="L31" s="473"/>
      <c r="M31" s="473"/>
      <c r="N31" s="473"/>
      <c r="O31" s="473"/>
      <c r="P31" s="473"/>
      <c r="Q31" s="43" t="s">
        <v>47</v>
      </c>
      <c r="R31" s="43"/>
      <c r="S31" s="43"/>
      <c r="T31" s="42" t="s">
        <v>67</v>
      </c>
      <c r="V31" s="43"/>
      <c r="X31" s="473"/>
      <c r="Y31" s="473"/>
      <c r="Z31" s="473"/>
      <c r="AA31" s="473"/>
      <c r="AB31" s="473"/>
      <c r="AC31" s="473"/>
      <c r="AD31" s="473"/>
      <c r="AE31" s="42" t="s">
        <v>68</v>
      </c>
      <c r="AL31" s="484" t="s">
        <v>69</v>
      </c>
      <c r="AM31" s="485"/>
      <c r="AN31" s="485"/>
      <c r="AO31" s="486"/>
      <c r="AP31" s="226" t="str">
        <f>IF(OR(X31=0,""), "", (J31-X31)/X31)</f>
        <v/>
      </c>
    </row>
    <row r="32" spans="1:64" ht="24.95" customHeight="1">
      <c r="A32" s="23"/>
      <c r="B32" s="42"/>
      <c r="D32" s="43"/>
      <c r="E32" s="43"/>
      <c r="F32" s="238"/>
      <c r="G32" s="239"/>
      <c r="H32" s="240"/>
      <c r="I32" s="241"/>
      <c r="J32" s="242"/>
      <c r="K32" s="242"/>
      <c r="L32" s="242"/>
      <c r="M32" s="242"/>
      <c r="N32" s="242"/>
      <c r="O32" s="242"/>
      <c r="P32" s="242"/>
      <c r="Q32" s="241"/>
      <c r="R32" s="241"/>
      <c r="S32" s="241"/>
      <c r="T32" s="243"/>
      <c r="U32" s="244"/>
      <c r="V32" s="241"/>
      <c r="W32" s="244"/>
      <c r="X32" s="242"/>
      <c r="Y32" s="27" t="s">
        <v>70</v>
      </c>
      <c r="AD32" s="237" t="str">
        <f>IFERROR(IF(ABS(AP31)&gt;=0.1,"☑",""),"")</f>
        <v/>
      </c>
      <c r="AE32" s="243"/>
      <c r="AF32" s="244"/>
      <c r="AG32" s="239"/>
      <c r="AH32" s="239"/>
      <c r="AL32" s="233"/>
      <c r="AM32" s="234"/>
      <c r="AN32" s="234"/>
      <c r="AO32" s="234"/>
      <c r="AP32" s="236"/>
    </row>
    <row r="33" spans="1:64" ht="24.75" customHeight="1">
      <c r="A33" s="23"/>
      <c r="B33" s="26"/>
      <c r="C33" s="26" t="s">
        <v>1527</v>
      </c>
      <c r="D33" s="43"/>
      <c r="E33" s="43"/>
      <c r="H33" s="43"/>
      <c r="I33" s="43"/>
      <c r="J33" s="43"/>
      <c r="K33" s="43"/>
      <c r="L33" s="43"/>
      <c r="M33" s="43"/>
      <c r="N33" s="43"/>
      <c r="O33" s="43"/>
      <c r="P33" s="43"/>
      <c r="Q33" s="43"/>
      <c r="R33" s="43"/>
      <c r="S33" s="43"/>
    </row>
    <row r="34" spans="1:64" ht="24.95" customHeight="1">
      <c r="A34" s="23"/>
      <c r="C34" s="42" t="s">
        <v>253</v>
      </c>
      <c r="D34" s="43"/>
      <c r="E34" s="43"/>
      <c r="H34" s="43"/>
      <c r="I34" s="43"/>
      <c r="J34" s="43"/>
      <c r="K34" s="43"/>
      <c r="L34" s="43"/>
      <c r="M34" s="43"/>
      <c r="N34" s="43"/>
      <c r="O34" s="43"/>
      <c r="P34" s="43"/>
      <c r="Q34" s="43"/>
      <c r="R34" s="43"/>
      <c r="S34" s="43"/>
    </row>
    <row r="35" spans="1:64" ht="15" customHeight="1">
      <c r="A35" s="23"/>
      <c r="C35" s="42"/>
      <c r="D35" s="43"/>
      <c r="E35" s="43"/>
      <c r="H35" s="43"/>
      <c r="I35" s="43"/>
      <c r="J35" s="43"/>
      <c r="K35" s="43"/>
      <c r="L35" s="43"/>
      <c r="M35" s="43"/>
      <c r="N35" s="43"/>
      <c r="O35" s="43"/>
      <c r="P35" s="43"/>
      <c r="Q35" s="43"/>
      <c r="R35" s="43"/>
      <c r="S35" s="43"/>
    </row>
    <row r="36" spans="1:64" ht="24.95" customHeight="1">
      <c r="A36" s="23"/>
      <c r="C36" s="42" t="s">
        <v>71</v>
      </c>
      <c r="D36" s="43"/>
      <c r="E36" s="43"/>
      <c r="H36" s="43"/>
      <c r="I36" s="43"/>
      <c r="J36" s="43"/>
      <c r="K36" s="43"/>
      <c r="L36" s="43"/>
      <c r="M36" s="43"/>
      <c r="N36" s="43"/>
      <c r="O36" s="43"/>
      <c r="P36" s="43"/>
      <c r="Q36" s="43"/>
      <c r="R36" s="43"/>
      <c r="S36" s="43"/>
      <c r="AE36" s="57"/>
      <c r="AK36" s="58" t="b">
        <v>0</v>
      </c>
      <c r="AL36" s="58">
        <f>IF(AK36=TRUE,1,0)</f>
        <v>0</v>
      </c>
    </row>
    <row r="37" spans="1:64" ht="24.95" customHeight="1">
      <c r="A37" s="23"/>
      <c r="C37" s="26" t="s">
        <v>72</v>
      </c>
      <c r="E37" s="43"/>
      <c r="H37" s="43"/>
      <c r="I37" s="43"/>
      <c r="J37" s="43"/>
      <c r="K37" s="43"/>
      <c r="L37" s="43"/>
      <c r="M37" s="43"/>
      <c r="N37" s="43"/>
      <c r="O37" s="43"/>
      <c r="P37" s="43"/>
      <c r="Q37" s="43"/>
      <c r="R37" s="43"/>
      <c r="S37" s="320"/>
    </row>
    <row r="38" spans="1:64" ht="15" customHeight="1">
      <c r="A38" s="23"/>
      <c r="B38" s="43"/>
      <c r="C38" s="43"/>
      <c r="D38" s="43"/>
      <c r="E38" s="43"/>
      <c r="F38" s="118"/>
      <c r="G38" s="42"/>
      <c r="H38" s="43"/>
      <c r="X38" s="42"/>
      <c r="Y38" s="42"/>
      <c r="AK38" s="59"/>
      <c r="AX38" s="43"/>
      <c r="AY38" s="43"/>
      <c r="AZ38" s="136"/>
      <c r="BA38" s="43"/>
      <c r="BB38" s="43"/>
      <c r="BC38" s="136"/>
      <c r="BD38" s="43"/>
      <c r="BE38" s="43"/>
      <c r="BF38" s="136"/>
      <c r="BG38" s="43"/>
      <c r="BH38" s="43"/>
      <c r="BI38" s="136"/>
      <c r="BJ38" s="43"/>
      <c r="BK38" s="43"/>
      <c r="BL38" s="43"/>
    </row>
    <row r="39" spans="1:64" s="22" customFormat="1" ht="30" customHeight="1">
      <c r="A39" s="23"/>
      <c r="B39" s="42" t="s">
        <v>73</v>
      </c>
      <c r="C39" s="43"/>
      <c r="D39" s="43"/>
      <c r="E39" s="43"/>
      <c r="F39" s="42"/>
      <c r="J39" s="22" t="s">
        <v>16</v>
      </c>
      <c r="L39" s="311"/>
      <c r="M39" s="22" t="s">
        <v>17</v>
      </c>
      <c r="N39" s="496"/>
      <c r="O39" s="496"/>
      <c r="P39" s="43" t="s">
        <v>18</v>
      </c>
      <c r="Q39" s="323"/>
      <c r="R39" s="323"/>
      <c r="S39" s="323"/>
      <c r="T39" s="43"/>
      <c r="U39" s="43"/>
      <c r="V39" s="43"/>
      <c r="W39" s="43"/>
      <c r="X39" s="43"/>
      <c r="Y39" s="43"/>
      <c r="Z39" s="43"/>
      <c r="AA39" s="43"/>
      <c r="AB39" s="43"/>
      <c r="AG39" s="145"/>
      <c r="AH39" s="119"/>
      <c r="AI39" s="43"/>
      <c r="AK39" s="22">
        <f>IF(DATE(2018+L39,N39+1,1) &lt;= DATE(2018+9,5,1),1,2)</f>
        <v>1</v>
      </c>
      <c r="AM39" s="22" t="s">
        <v>74</v>
      </c>
      <c r="AR39" s="145">
        <f>DATE(2018+L39,N39,1)</f>
        <v>43070</v>
      </c>
    </row>
    <row r="40" spans="1:64" ht="24.95" customHeight="1">
      <c r="A40" s="137"/>
      <c r="B40" s="42"/>
      <c r="C40" s="224" t="s">
        <v>1825</v>
      </c>
      <c r="D40" s="367"/>
      <c r="E40" s="365"/>
      <c r="F40" s="366"/>
      <c r="H40" s="365"/>
      <c r="I40" s="365"/>
      <c r="Q40" s="491" t="s">
        <v>1827</v>
      </c>
      <c r="R40" s="491"/>
      <c r="S40" s="491"/>
      <c r="T40" s="491"/>
      <c r="U40" s="491"/>
      <c r="V40" s="491"/>
      <c r="W40" s="491"/>
      <c r="X40" s="491"/>
      <c r="Y40" s="491"/>
      <c r="Z40" s="491"/>
      <c r="AA40" s="491"/>
      <c r="AB40" s="491"/>
      <c r="AC40" s="491"/>
      <c r="AD40" s="491"/>
      <c r="AE40" s="491"/>
      <c r="AF40" s="491"/>
      <c r="AG40" s="491"/>
      <c r="AH40" s="491"/>
      <c r="AI40" s="491"/>
      <c r="AJ40" s="491"/>
      <c r="AM40" s="22" t="s">
        <v>75</v>
      </c>
    </row>
    <row r="41" spans="1:64" ht="15" customHeight="1">
      <c r="A41" s="137"/>
      <c r="B41" s="42"/>
      <c r="C41" s="366"/>
      <c r="D41" s="365"/>
      <c r="E41" s="365"/>
      <c r="F41" s="366"/>
      <c r="H41" s="365"/>
      <c r="I41" s="365"/>
      <c r="R41" s="368" t="s">
        <v>1824</v>
      </c>
      <c r="S41" s="365"/>
      <c r="AM41" s="22"/>
    </row>
    <row r="42" spans="1:64" s="22" customFormat="1" ht="30" customHeight="1">
      <c r="A42" s="23"/>
      <c r="B42" s="42" t="s">
        <v>76</v>
      </c>
      <c r="C42" s="43"/>
      <c r="D42" s="43"/>
      <c r="E42" s="43"/>
      <c r="F42" s="42"/>
      <c r="J42" s="22" t="s">
        <v>16</v>
      </c>
      <c r="L42" s="311"/>
      <c r="M42" s="22" t="s">
        <v>1823</v>
      </c>
      <c r="N42" s="496"/>
      <c r="O42" s="496"/>
      <c r="P42" s="22" t="s">
        <v>18</v>
      </c>
      <c r="Q42" s="323"/>
      <c r="R42" s="323"/>
      <c r="S42" s="323"/>
      <c r="T42" s="43"/>
      <c r="U42" s="43"/>
      <c r="V42" s="43"/>
      <c r="W42" s="43"/>
      <c r="X42" s="43"/>
      <c r="Y42" s="43"/>
      <c r="Z42" s="43"/>
      <c r="AA42" s="43"/>
      <c r="AB42" s="43"/>
      <c r="AG42" s="145"/>
      <c r="AH42" s="119"/>
      <c r="AI42" s="43"/>
      <c r="AK42" s="22">
        <f>IF(DATE(2018+L42,N42,1) &lt;= DATE(2018+9,5,1),1,2)</f>
        <v>1</v>
      </c>
      <c r="AM42" s="22" t="s">
        <v>74</v>
      </c>
    </row>
    <row r="43" spans="1:64" ht="30" customHeight="1">
      <c r="A43" s="137"/>
      <c r="B43" s="42"/>
      <c r="C43" s="42" t="s">
        <v>77</v>
      </c>
      <c r="D43" s="43"/>
      <c r="E43" s="43"/>
      <c r="H43" s="43"/>
      <c r="I43" s="43"/>
      <c r="R43" s="43"/>
      <c r="S43" s="43"/>
      <c r="AM43" s="22" t="s">
        <v>75</v>
      </c>
    </row>
    <row r="44" spans="1:64" ht="15" customHeight="1">
      <c r="A44" s="137"/>
      <c r="B44" s="42"/>
      <c r="D44" s="43"/>
      <c r="E44" s="43"/>
      <c r="H44" s="43"/>
      <c r="I44" s="43"/>
      <c r="R44" s="43"/>
      <c r="S44" s="43"/>
      <c r="AM44" s="22"/>
    </row>
    <row r="45" spans="1:64" ht="24.95" customHeight="1">
      <c r="A45" s="23" t="s">
        <v>45</v>
      </c>
      <c r="B45" s="42" t="s">
        <v>78</v>
      </c>
      <c r="D45" s="43"/>
      <c r="E45" s="43"/>
      <c r="H45" s="43"/>
      <c r="I45" s="43"/>
      <c r="R45" s="43"/>
      <c r="S45" s="43"/>
      <c r="V45" s="26" t="s">
        <v>66</v>
      </c>
    </row>
    <row r="46" spans="1:64" ht="24.95" customHeight="1">
      <c r="A46" s="23"/>
      <c r="B46" s="42" t="s">
        <v>1230</v>
      </c>
      <c r="C46" s="42"/>
      <c r="D46" s="43"/>
      <c r="E46" s="43"/>
      <c r="G46" s="43"/>
      <c r="H46" s="43"/>
      <c r="I46" s="43"/>
      <c r="J46" s="43"/>
      <c r="K46" s="43"/>
      <c r="L46" s="43"/>
      <c r="M46" s="43"/>
      <c r="N46" s="43"/>
      <c r="O46" s="43"/>
      <c r="P46" s="43"/>
      <c r="Q46" s="43"/>
      <c r="R46" s="43"/>
      <c r="S46" s="43"/>
      <c r="T46" s="43"/>
      <c r="U46" s="43"/>
      <c r="V46" s="416" t="s">
        <v>67</v>
      </c>
      <c r="X46" s="415"/>
      <c r="Z46" s="473"/>
      <c r="AA46" s="473"/>
      <c r="AB46" s="473"/>
      <c r="AC46" s="473"/>
      <c r="AD46" s="473"/>
      <c r="AE46" s="473"/>
      <c r="AF46" s="473"/>
      <c r="AG46" s="416" t="s">
        <v>68</v>
      </c>
      <c r="AH46" s="43"/>
      <c r="AK46" s="64"/>
      <c r="AP46" s="226" t="str">
        <f>IF(OR(Z46=0,""), "", (M47-Z46)/Z46)</f>
        <v/>
      </c>
      <c r="AQ46" s="59"/>
      <c r="AR46" s="59"/>
      <c r="AS46" s="59"/>
      <c r="AT46" s="59"/>
    </row>
    <row r="47" spans="1:64" ht="24.95" customHeight="1">
      <c r="A47" s="23"/>
      <c r="B47" s="42"/>
      <c r="D47" s="43"/>
      <c r="E47" s="43"/>
      <c r="G47" s="43"/>
      <c r="H47" s="43"/>
      <c r="I47" s="43"/>
      <c r="J47" s="43"/>
      <c r="K47" s="43"/>
      <c r="L47" s="43"/>
      <c r="M47" s="473"/>
      <c r="N47" s="473"/>
      <c r="O47" s="473"/>
      <c r="P47" s="473"/>
      <c r="Q47" s="473"/>
      <c r="R47" s="473"/>
      <c r="S47" s="473"/>
      <c r="T47" s="42" t="s">
        <v>254</v>
      </c>
      <c r="V47" s="243"/>
      <c r="W47" s="244"/>
      <c r="X47" s="241"/>
      <c r="Y47" s="244"/>
      <c r="Z47" s="242"/>
      <c r="AA47" s="27" t="s">
        <v>70</v>
      </c>
      <c r="AF47" s="237" t="str">
        <f>IFERROR(IF(ABS(AP46)&gt;=0.1,"☑",""),"")</f>
        <v/>
      </c>
      <c r="AG47" s="243"/>
      <c r="AH47" s="43"/>
      <c r="AK47" s="64"/>
      <c r="AQ47" s="59"/>
      <c r="AR47" s="59"/>
      <c r="AS47" s="59"/>
      <c r="AT47" s="59"/>
    </row>
    <row r="48" spans="1:64" ht="24.95" customHeight="1">
      <c r="A48" s="23"/>
      <c r="B48" s="22"/>
      <c r="C48" s="26" t="s">
        <v>255</v>
      </c>
      <c r="D48" s="43"/>
      <c r="E48" s="43"/>
      <c r="F48" s="27"/>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22"/>
      <c r="AJ48" s="22"/>
      <c r="AK48" s="64"/>
      <c r="AQ48" s="59"/>
      <c r="AR48" s="59"/>
      <c r="AS48" s="59"/>
      <c r="AT48" s="59"/>
    </row>
    <row r="49" spans="1:64" s="59" customFormat="1" ht="24.95" customHeight="1" thickBot="1">
      <c r="A49" s="23"/>
      <c r="B49" s="42"/>
      <c r="C49" s="27"/>
      <c r="D49" s="26"/>
      <c r="E49" s="43"/>
      <c r="F49" s="26"/>
      <c r="G49" s="43"/>
      <c r="I49" s="400" t="s">
        <v>1837</v>
      </c>
      <c r="J49" s="401"/>
      <c r="K49" s="401"/>
      <c r="L49" s="401"/>
      <c r="M49" s="402" t="s">
        <v>1838</v>
      </c>
      <c r="N49" s="403" t="str">
        <f>IF(OR($L$39="",$N$39=""),"","令和" &amp; (YEAR(EDATE($AR$39,-3))-2018) &amp; "年" &amp; MONTH(EDATE($AR$39,-3)) &amp; "月")</f>
        <v/>
      </c>
      <c r="O49" s="402"/>
      <c r="P49" s="404"/>
      <c r="Q49" s="404"/>
      <c r="R49" s="404"/>
      <c r="S49" s="404" t="s">
        <v>1835</v>
      </c>
      <c r="T49" s="404" t="str">
        <f>IF(OR($L$39="",$N$39=""),"","令和" &amp; (YEAR(EDATE($AR$39,-2))-2018) &amp; "年" &amp; MONTH(EDATE($AR$39,-2)) &amp; "月")</f>
        <v/>
      </c>
      <c r="U49" s="404"/>
      <c r="V49" s="404"/>
      <c r="W49" s="404"/>
      <c r="X49" s="404"/>
      <c r="Y49" s="404" t="s">
        <v>1835</v>
      </c>
      <c r="Z49" s="404" t="str">
        <f>IF(OR($L$39="",$N$39=""),"","令和" &amp; (YEAR(EDATE($AR$39,-1))-2018) &amp; "年" &amp; MONTH(EDATE($AR$39,-1)) &amp; "月")</f>
        <v/>
      </c>
      <c r="AA49" s="405"/>
      <c r="AB49" s="405"/>
      <c r="AC49" s="404"/>
      <c r="AD49" s="404"/>
      <c r="AE49" s="404" t="s">
        <v>1839</v>
      </c>
      <c r="AF49" s="404"/>
      <c r="AG49" s="402"/>
      <c r="AH49" s="203"/>
      <c r="AI49" s="58"/>
      <c r="AJ49" s="27"/>
      <c r="AK49" s="58"/>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ht="24.95" customHeight="1" thickTop="1">
      <c r="A50" s="23"/>
      <c r="B50" s="42" t="s">
        <v>256</v>
      </c>
      <c r="C50" s="42"/>
      <c r="D50" s="43"/>
      <c r="E50" s="43"/>
      <c r="G50" s="43"/>
      <c r="H50" s="43"/>
      <c r="I50" s="43"/>
      <c r="J50" s="43"/>
      <c r="K50" s="43"/>
      <c r="L50" s="43"/>
      <c r="M50" s="43"/>
      <c r="N50" s="43"/>
      <c r="O50" s="43"/>
      <c r="P50" s="43"/>
      <c r="Q50" s="43"/>
      <c r="R50" s="43"/>
      <c r="S50" s="43"/>
      <c r="T50" s="43"/>
      <c r="U50" s="43"/>
      <c r="V50" s="26" t="s">
        <v>66</v>
      </c>
      <c r="AK50" s="27"/>
      <c r="AL50" s="27"/>
      <c r="AM50" s="58"/>
      <c r="AQ50" s="59"/>
      <c r="AR50" s="59"/>
      <c r="AT50" s="59"/>
    </row>
    <row r="51" spans="1:64" ht="24.95" customHeight="1">
      <c r="A51" s="23"/>
      <c r="B51" s="42"/>
      <c r="D51" s="43"/>
      <c r="E51" s="43"/>
      <c r="G51" s="43"/>
      <c r="H51" s="43"/>
      <c r="I51" s="43"/>
      <c r="J51" s="43"/>
      <c r="K51" s="43"/>
      <c r="L51" s="43"/>
      <c r="M51" s="473"/>
      <c r="N51" s="473"/>
      <c r="O51" s="473"/>
      <c r="P51" s="473"/>
      <c r="Q51" s="473"/>
      <c r="R51" s="473"/>
      <c r="S51" s="473"/>
      <c r="T51" s="42" t="s">
        <v>254</v>
      </c>
      <c r="V51" s="371" t="s">
        <v>67</v>
      </c>
      <c r="X51" s="370"/>
      <c r="Z51" s="473"/>
      <c r="AA51" s="473"/>
      <c r="AB51" s="473"/>
      <c r="AC51" s="473"/>
      <c r="AD51" s="473"/>
      <c r="AE51" s="473"/>
      <c r="AF51" s="473"/>
      <c r="AG51" s="371" t="s">
        <v>68</v>
      </c>
      <c r="AL51" s="372" t="s">
        <v>69</v>
      </c>
      <c r="AM51" s="373"/>
      <c r="AN51" s="373"/>
      <c r="AO51" s="374"/>
      <c r="AP51" s="226" t="str">
        <f>IF(OR(Z51=0,""), "", (M51-Z51)/Z51)</f>
        <v/>
      </c>
    </row>
    <row r="52" spans="1:64" ht="24.95" customHeight="1">
      <c r="A52" s="23"/>
      <c r="B52" s="22"/>
      <c r="C52" s="26"/>
      <c r="D52" s="370"/>
      <c r="E52" s="370"/>
      <c r="F52" s="27"/>
      <c r="G52" s="370"/>
      <c r="H52" s="370"/>
      <c r="I52" s="370"/>
      <c r="J52" s="370"/>
      <c r="K52" s="370"/>
      <c r="L52" s="370"/>
      <c r="M52" s="370"/>
      <c r="N52" s="370"/>
      <c r="O52" s="370"/>
      <c r="P52" s="370"/>
      <c r="Q52" s="370"/>
      <c r="R52" s="370"/>
      <c r="S52" s="370"/>
      <c r="T52" s="370"/>
      <c r="U52" s="370"/>
      <c r="V52" s="243"/>
      <c r="W52" s="244"/>
      <c r="X52" s="241"/>
      <c r="Y52" s="244"/>
      <c r="Z52" s="242"/>
      <c r="AA52" s="27" t="s">
        <v>70</v>
      </c>
      <c r="AF52" s="237" t="str">
        <f>IFERROR(IF(ABS(AP51)&gt;=0.1,"☑",""),"")</f>
        <v/>
      </c>
      <c r="AG52" s="243"/>
      <c r="AH52" s="244"/>
      <c r="AI52" s="239"/>
      <c r="AJ52" s="239"/>
      <c r="AK52" s="27"/>
      <c r="AL52" s="27"/>
      <c r="AM52" s="58"/>
      <c r="AN52" s="372"/>
      <c r="AO52" s="373"/>
      <c r="AP52" s="373"/>
      <c r="AQ52" s="373"/>
      <c r="AR52" s="236"/>
      <c r="AT52" s="59"/>
    </row>
    <row r="53" spans="1:64" ht="24.95" customHeight="1">
      <c r="A53" s="23"/>
      <c r="B53" s="22"/>
      <c r="C53" s="26" t="s">
        <v>257</v>
      </c>
      <c r="D53" s="43"/>
      <c r="E53" s="43"/>
      <c r="F53" s="27"/>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22"/>
      <c r="AJ53" s="22"/>
      <c r="AK53" s="64"/>
      <c r="AQ53" s="59"/>
      <c r="AR53" s="59"/>
      <c r="AS53" s="59"/>
      <c r="AT53" s="59"/>
    </row>
    <row r="54" spans="1:64" ht="24.95" customHeight="1" thickBot="1">
      <c r="A54" s="23"/>
      <c r="B54" s="22"/>
      <c r="C54" s="26" t="s">
        <v>120</v>
      </c>
      <c r="D54" s="43"/>
      <c r="E54" s="43"/>
      <c r="F54" s="26"/>
      <c r="G54" s="43"/>
      <c r="H54" s="43"/>
      <c r="I54" s="43"/>
      <c r="J54" s="43"/>
      <c r="K54" s="43"/>
      <c r="L54" s="43"/>
      <c r="M54" s="43"/>
      <c r="N54" s="208" t="s">
        <v>1837</v>
      </c>
      <c r="O54" s="43"/>
      <c r="P54" s="43"/>
      <c r="Q54" s="43"/>
      <c r="R54" s="388" t="s">
        <v>1838</v>
      </c>
      <c r="S54" s="389" t="str">
        <f>IF(OR($L$39="",$N$39=""),"","令和" &amp; (YEAR(EDATE($AR$39,-3))-2018) &amp; "年" &amp; MONTH(EDATE($AR$39,-3)) &amp; "月")</f>
        <v/>
      </c>
      <c r="T54" s="388"/>
      <c r="U54" s="390"/>
      <c r="V54" s="390"/>
      <c r="W54" s="390" t="s">
        <v>1835</v>
      </c>
      <c r="X54" s="390" t="str">
        <f>IF(OR($L$39="",$N$39=""),"","令和" &amp; (YEAR(EDATE($AR$39,-2))-2018) &amp; "年" &amp; MONTH(EDATE($AR$39,-2)) &amp; "月")</f>
        <v/>
      </c>
      <c r="Y54" s="391"/>
      <c r="Z54" s="390"/>
      <c r="AA54" s="390"/>
      <c r="AB54" s="390" t="s">
        <v>1835</v>
      </c>
      <c r="AC54" s="390" t="str">
        <f>IF(OR($L$39="",$N$39=""),"","令和" &amp; (YEAR(EDATE($AR$39,-1))-2018) &amp; "年" &amp; MONTH(EDATE($AR$39,-1)) &amp; "月")</f>
        <v/>
      </c>
      <c r="AD54" s="392"/>
      <c r="AE54" s="392"/>
      <c r="AF54" s="390"/>
      <c r="AG54" s="390" t="s">
        <v>1839</v>
      </c>
      <c r="AH54" s="390"/>
      <c r="AI54" s="390"/>
      <c r="AJ54" s="384"/>
      <c r="AL54" s="385"/>
      <c r="AQ54" s="59"/>
      <c r="AR54" s="59"/>
      <c r="AS54" s="59"/>
      <c r="AT54" s="59"/>
    </row>
    <row r="55" spans="1:64" ht="24.95" customHeight="1" thickTop="1">
      <c r="A55" s="23"/>
      <c r="B55" s="42"/>
      <c r="C55" s="26" t="s">
        <v>258</v>
      </c>
      <c r="D55" s="43"/>
      <c r="E55" s="43"/>
      <c r="F55" s="26"/>
      <c r="G55" s="43"/>
      <c r="H55" s="43"/>
      <c r="I55" s="43"/>
      <c r="J55" s="43"/>
      <c r="K55" s="43"/>
      <c r="L55" s="43"/>
      <c r="M55" s="43"/>
      <c r="N55" s="43"/>
      <c r="O55" s="43"/>
      <c r="P55" s="43"/>
      <c r="Q55" s="43"/>
      <c r="R55" s="43"/>
      <c r="S55" s="43"/>
      <c r="AE55" s="52"/>
      <c r="AF55" s="52"/>
      <c r="AK55" s="64"/>
      <c r="AQ55" s="59"/>
      <c r="AR55" s="59"/>
      <c r="AS55" s="59"/>
      <c r="AT55" s="59"/>
    </row>
    <row r="56" spans="1:64" ht="24.95" customHeight="1">
      <c r="A56" s="23"/>
      <c r="B56" s="42"/>
      <c r="C56" s="34" t="s">
        <v>259</v>
      </c>
      <c r="D56" s="43"/>
      <c r="E56" s="43"/>
      <c r="F56" s="26"/>
      <c r="G56" s="43"/>
      <c r="H56" s="43"/>
      <c r="I56" s="43"/>
      <c r="J56" s="43"/>
      <c r="K56" s="43"/>
      <c r="L56" s="43"/>
      <c r="M56" s="43"/>
      <c r="N56" s="43"/>
      <c r="O56" s="43"/>
      <c r="P56" s="43"/>
      <c r="Q56" s="43"/>
      <c r="R56" s="43"/>
      <c r="S56" s="43"/>
      <c r="AE56" s="52"/>
      <c r="AF56" s="52"/>
      <c r="AK56" s="64"/>
      <c r="AQ56" s="59"/>
      <c r="AR56" s="59"/>
      <c r="AS56" s="59"/>
      <c r="AT56" s="59"/>
    </row>
    <row r="57" spans="1:64" ht="15" customHeight="1">
      <c r="A57" s="23"/>
      <c r="B57" s="42"/>
      <c r="C57" s="34" t="s">
        <v>260</v>
      </c>
      <c r="D57" s="43"/>
      <c r="E57" s="43"/>
      <c r="F57" s="26"/>
      <c r="G57" s="43"/>
      <c r="H57" s="43"/>
      <c r="I57" s="43"/>
      <c r="J57" s="43"/>
      <c r="K57" s="43"/>
      <c r="L57" s="43"/>
      <c r="M57" s="43"/>
      <c r="N57" s="43"/>
      <c r="O57" s="43"/>
      <c r="P57" s="43"/>
      <c r="Q57" s="43"/>
      <c r="R57" s="43"/>
      <c r="S57" s="43"/>
      <c r="Z57" s="53"/>
      <c r="AA57" s="22"/>
      <c r="AB57" s="22"/>
      <c r="AC57" s="22"/>
      <c r="AD57" s="22"/>
      <c r="AE57" s="52"/>
      <c r="AF57" s="52"/>
      <c r="AG57" s="22"/>
      <c r="AH57" s="22"/>
      <c r="AI57" s="22"/>
      <c r="AJ57" s="22"/>
      <c r="AK57" s="64"/>
      <c r="AQ57" s="59"/>
      <c r="AR57" s="59"/>
      <c r="AS57" s="59"/>
      <c r="AT57" s="59"/>
    </row>
    <row r="58" spans="1:64" s="59" customFormat="1" ht="15" customHeight="1">
      <c r="A58" s="23"/>
      <c r="B58" s="42"/>
      <c r="C58" s="27"/>
      <c r="D58" s="26"/>
      <c r="E58" s="43"/>
      <c r="F58" s="26"/>
      <c r="G58" s="43"/>
      <c r="H58" s="43"/>
      <c r="I58" s="43"/>
      <c r="J58" s="43"/>
      <c r="K58" s="43"/>
      <c r="L58" s="43"/>
      <c r="M58" s="43"/>
      <c r="N58" s="43"/>
      <c r="O58" s="43"/>
      <c r="P58" s="43"/>
      <c r="Q58" s="43"/>
      <c r="R58" s="43"/>
      <c r="S58" s="43"/>
      <c r="T58" s="27"/>
      <c r="U58" s="27"/>
      <c r="V58" s="27"/>
      <c r="W58" s="27"/>
      <c r="X58" s="27"/>
      <c r="Y58" s="27"/>
      <c r="Z58" s="27"/>
      <c r="AA58" s="27"/>
      <c r="AB58" s="27"/>
      <c r="AC58" s="27"/>
      <c r="AD58" s="27"/>
      <c r="AE58" s="52"/>
      <c r="AF58" s="52"/>
      <c r="AG58" s="27"/>
      <c r="AH58" s="27"/>
      <c r="AI58" s="27"/>
      <c r="AJ58" s="27"/>
      <c r="AK58" s="58"/>
      <c r="AQ58" s="27"/>
      <c r="AR58" s="27"/>
      <c r="AS58" s="27"/>
      <c r="AT58" s="27"/>
      <c r="AU58" s="27"/>
      <c r="AV58" s="27"/>
      <c r="AW58" s="27"/>
      <c r="AX58" s="27"/>
      <c r="AY58" s="27"/>
      <c r="AZ58" s="27"/>
      <c r="BA58" s="27"/>
      <c r="BB58" s="27"/>
      <c r="BC58" s="27"/>
      <c r="BD58" s="27"/>
      <c r="BE58" s="27"/>
      <c r="BF58" s="27"/>
      <c r="BG58" s="27"/>
      <c r="BH58" s="27"/>
      <c r="BI58" s="27"/>
      <c r="BJ58" s="27"/>
      <c r="BK58" s="27"/>
      <c r="BL58" s="27"/>
    </row>
    <row r="59" spans="1:64" ht="24.95" customHeight="1">
      <c r="A59" s="23"/>
      <c r="B59" s="42" t="s">
        <v>261</v>
      </c>
      <c r="D59" s="43"/>
      <c r="E59" s="43"/>
      <c r="H59" s="43"/>
      <c r="I59" s="43"/>
      <c r="R59" s="43"/>
      <c r="S59" s="43"/>
    </row>
    <row r="60" spans="1:64" ht="30" customHeight="1">
      <c r="A60" s="23"/>
      <c r="B60" s="42"/>
      <c r="C60" s="27" t="s">
        <v>80</v>
      </c>
      <c r="D60" s="43"/>
      <c r="E60" s="43"/>
      <c r="F60" s="43"/>
      <c r="G60" s="246"/>
      <c r="H60" s="246"/>
      <c r="I60" s="246"/>
      <c r="J60" s="246"/>
      <c r="K60" s="246"/>
      <c r="L60" s="246"/>
      <c r="M60" s="246"/>
      <c r="N60" s="43"/>
      <c r="U60" s="247"/>
      <c r="V60" s="249"/>
      <c r="W60" s="248" t="s">
        <v>262</v>
      </c>
      <c r="X60" s="249"/>
      <c r="Y60" s="249"/>
      <c r="Z60" s="249"/>
      <c r="AK60" s="58" t="b">
        <v>0</v>
      </c>
    </row>
    <row r="61" spans="1:64" ht="30" customHeight="1">
      <c r="A61" s="23"/>
      <c r="B61" s="42"/>
      <c r="D61" s="43"/>
      <c r="E61" s="43"/>
      <c r="F61" s="43"/>
      <c r="G61" s="246"/>
      <c r="H61" s="246"/>
      <c r="I61" s="246"/>
      <c r="J61" s="246"/>
      <c r="K61" s="246"/>
      <c r="L61" s="246"/>
      <c r="M61" s="246"/>
      <c r="N61" s="43"/>
      <c r="T61" s="249"/>
      <c r="U61" s="248"/>
      <c r="V61" s="249"/>
      <c r="W61" s="249"/>
      <c r="X61" s="249"/>
      <c r="Y61" s="249"/>
      <c r="Z61" s="249"/>
    </row>
    <row r="62" spans="1:64" ht="24.95" customHeight="1">
      <c r="A62" s="23"/>
      <c r="B62" s="42" t="s">
        <v>263</v>
      </c>
      <c r="D62" s="43"/>
      <c r="E62" s="43"/>
      <c r="H62" s="43"/>
      <c r="I62" s="22"/>
      <c r="J62" s="22"/>
      <c r="K62" s="22"/>
      <c r="L62" s="22"/>
      <c r="M62" s="22"/>
      <c r="N62" s="22"/>
      <c r="O62" s="22"/>
      <c r="P62" s="22"/>
      <c r="Q62" s="22"/>
      <c r="R62" s="22"/>
      <c r="S62" s="43"/>
    </row>
    <row r="63" spans="1:64" ht="24.95" customHeight="1">
      <c r="A63" s="23"/>
      <c r="B63" s="42" t="s">
        <v>1228</v>
      </c>
      <c r="D63" s="43"/>
      <c r="E63" s="43"/>
      <c r="H63" s="43"/>
      <c r="I63" s="22"/>
      <c r="J63" s="22"/>
      <c r="K63" s="22"/>
      <c r="L63" s="22"/>
      <c r="M63" s="22"/>
      <c r="N63" s="22"/>
      <c r="O63" s="22"/>
      <c r="P63" s="22"/>
      <c r="Q63" s="22"/>
      <c r="R63" s="22"/>
      <c r="S63" s="43"/>
    </row>
    <row r="64" spans="1:64" ht="24.95" customHeight="1">
      <c r="A64" s="23"/>
      <c r="B64" s="42"/>
      <c r="C64" s="27" t="s">
        <v>1725</v>
      </c>
      <c r="D64" s="42"/>
      <c r="E64" s="43"/>
      <c r="H64" s="43"/>
      <c r="I64" s="43"/>
      <c r="J64" s="43"/>
      <c r="K64" s="43"/>
      <c r="L64" s="43"/>
      <c r="M64" s="43"/>
      <c r="N64" s="43"/>
      <c r="O64" s="43"/>
      <c r="P64" s="43"/>
      <c r="Q64" s="43"/>
      <c r="R64" s="43"/>
      <c r="S64" s="43"/>
      <c r="AK64" s="118" t="s">
        <v>83</v>
      </c>
      <c r="AP64" s="59" t="s">
        <v>84</v>
      </c>
    </row>
    <row r="65" spans="1:43" ht="24.95" customHeight="1">
      <c r="A65" s="23"/>
      <c r="C65" s="42"/>
      <c r="D65" s="43"/>
      <c r="E65" s="43"/>
      <c r="G65" s="43"/>
      <c r="H65" s="43"/>
      <c r="I65" s="43"/>
      <c r="J65" s="43"/>
      <c r="K65" s="43"/>
      <c r="L65" s="43"/>
      <c r="M65" s="516"/>
      <c r="N65" s="516"/>
      <c r="O65" s="516"/>
      <c r="P65" s="516"/>
      <c r="Q65" s="516"/>
      <c r="R65" s="516"/>
      <c r="S65" s="516"/>
      <c r="T65" s="43" t="s">
        <v>85</v>
      </c>
      <c r="AK65" s="150">
        <f>IF(AM71=TRUE,IF(AK42=1,M65*AP65,M65*AP66),IF(AK39=1,M65*AP65,M65*AP66))</f>
        <v>0</v>
      </c>
      <c r="AL65" s="151"/>
      <c r="AP65" s="358">
        <f>1.29*0.032</f>
        <v>4.1280000000000004E-2</v>
      </c>
      <c r="AQ65" s="27" t="s">
        <v>1715</v>
      </c>
    </row>
    <row r="66" spans="1:43" ht="15" customHeight="1">
      <c r="A66" s="23"/>
      <c r="B66" s="42"/>
      <c r="D66" s="43"/>
      <c r="E66" s="43"/>
      <c r="H66" s="43"/>
      <c r="I66" s="43"/>
      <c r="J66" s="43"/>
      <c r="K66" s="43"/>
      <c r="L66" s="43"/>
      <c r="M66" s="43"/>
      <c r="N66" s="43"/>
      <c r="O66" s="43"/>
      <c r="P66" s="43"/>
      <c r="Q66" s="43"/>
      <c r="R66" s="43"/>
      <c r="S66" s="43"/>
      <c r="AK66" s="152"/>
      <c r="AL66" s="153"/>
      <c r="AP66" s="359">
        <f>1.29*0.064</f>
        <v>8.2560000000000008E-2</v>
      </c>
      <c r="AQ66" s="27" t="s">
        <v>1716</v>
      </c>
    </row>
    <row r="67" spans="1:43" ht="24.95" customHeight="1">
      <c r="A67" s="23"/>
      <c r="B67" s="42"/>
      <c r="C67" s="27" t="s">
        <v>1722</v>
      </c>
      <c r="D67" s="42"/>
      <c r="E67" s="43"/>
      <c r="H67" s="43"/>
      <c r="I67" s="43"/>
      <c r="J67" s="43"/>
      <c r="K67" s="43"/>
      <c r="L67" s="43"/>
      <c r="M67" s="43"/>
      <c r="N67" s="43"/>
      <c r="O67" s="43"/>
      <c r="P67" s="43"/>
      <c r="Q67" s="43"/>
      <c r="R67" s="43"/>
      <c r="S67" s="43"/>
      <c r="AK67" s="152"/>
      <c r="AL67" s="153"/>
      <c r="AP67" s="147"/>
    </row>
    <row r="68" spans="1:43" ht="24.95" customHeight="1">
      <c r="A68" s="23"/>
      <c r="C68" s="42"/>
      <c r="D68" s="43"/>
      <c r="E68" s="43"/>
      <c r="G68" s="43"/>
      <c r="H68" s="43"/>
      <c r="I68" s="43"/>
      <c r="J68" s="43"/>
      <c r="K68" s="43"/>
      <c r="L68" s="43"/>
      <c r="M68" s="516"/>
      <c r="N68" s="516"/>
      <c r="O68" s="516"/>
      <c r="P68" s="516"/>
      <c r="Q68" s="516"/>
      <c r="R68" s="516"/>
      <c r="S68" s="516"/>
      <c r="T68" s="43" t="s">
        <v>85</v>
      </c>
      <c r="AK68" s="152">
        <f>IF(AM71=TRUE,IF(AK42=1,M68*AP68,M68*AP69),IF(AK39=1,M68*AP68,M68*AP69))</f>
        <v>0</v>
      </c>
      <c r="AL68" s="153"/>
      <c r="AP68" s="359">
        <f>1.29*0.057</f>
        <v>7.3529999999999998E-2</v>
      </c>
      <c r="AQ68" s="27" t="s">
        <v>1717</v>
      </c>
    </row>
    <row r="69" spans="1:43" ht="24.95" customHeight="1" thickBot="1">
      <c r="A69" s="42"/>
      <c r="B69" s="42"/>
      <c r="C69" s="268"/>
      <c r="D69" s="42" t="s">
        <v>1199</v>
      </c>
      <c r="E69" s="42"/>
      <c r="H69" s="43"/>
      <c r="I69" s="43"/>
      <c r="J69" s="43"/>
      <c r="K69" s="43"/>
      <c r="L69" s="43"/>
      <c r="M69" s="43"/>
      <c r="N69" s="43"/>
      <c r="O69" s="43"/>
      <c r="P69" s="43"/>
      <c r="Q69" s="43"/>
      <c r="R69" s="43"/>
      <c r="S69" s="43"/>
      <c r="W69" s="406" t="s">
        <v>1837</v>
      </c>
      <c r="X69" s="404"/>
      <c r="Y69" s="404"/>
      <c r="Z69" s="404"/>
      <c r="AA69" s="402" t="s">
        <v>1838</v>
      </c>
      <c r="AB69" s="404" t="str">
        <f>IF(OR($L$39="",$N$39=""),"","令和" &amp; (YEAR(EDATE($AR$39,-1))-2018) &amp; "年" &amp; MONTH(EDATE($AR$39,-1)) &amp; "月")</f>
        <v/>
      </c>
      <c r="AC69" s="402"/>
      <c r="AD69" s="404"/>
      <c r="AE69" s="404"/>
      <c r="AF69" s="404" t="s">
        <v>1834</v>
      </c>
      <c r="AG69" s="407"/>
      <c r="AK69" s="152"/>
      <c r="AL69" s="153"/>
      <c r="AP69" s="359">
        <f>1.29*0.114</f>
        <v>0.14706</v>
      </c>
      <c r="AQ69" s="27" t="s">
        <v>1718</v>
      </c>
    </row>
    <row r="70" spans="1:43" ht="24.95" customHeight="1" thickTop="1">
      <c r="A70" s="42"/>
      <c r="B70" s="42"/>
      <c r="C70" s="268"/>
      <c r="D70" s="224" t="s">
        <v>1206</v>
      </c>
      <c r="E70" s="42"/>
      <c r="H70" s="43"/>
      <c r="I70" s="43"/>
      <c r="J70" s="43"/>
      <c r="K70" s="43"/>
      <c r="L70" s="43"/>
      <c r="M70" s="43"/>
      <c r="N70" s="43"/>
      <c r="O70" s="43"/>
      <c r="P70" s="43"/>
      <c r="Q70" s="43"/>
      <c r="R70" s="43"/>
      <c r="S70" s="43"/>
      <c r="AH70" s="522"/>
      <c r="AK70" s="152"/>
      <c r="AL70" s="153"/>
      <c r="AP70" s="147"/>
    </row>
    <row r="71" spans="1:43" ht="24.95" customHeight="1" thickBot="1">
      <c r="A71" s="42"/>
      <c r="B71" s="42"/>
      <c r="C71" s="42"/>
      <c r="D71" s="225"/>
      <c r="E71" s="42"/>
      <c r="H71" s="43"/>
      <c r="I71" s="43"/>
      <c r="J71" s="43"/>
      <c r="K71" s="43"/>
      <c r="L71" s="43"/>
      <c r="M71" s="43"/>
      <c r="N71" s="43"/>
      <c r="O71" s="43"/>
      <c r="P71" s="43"/>
      <c r="Q71" s="208" t="str">
        <f>IF(AM71=TRUE,"当該賃金改善を開始する前月( 3 (2) の前月)の総額","")</f>
        <v/>
      </c>
      <c r="R71" s="43"/>
      <c r="S71" s="43"/>
      <c r="AH71" s="523"/>
      <c r="AK71" s="152"/>
      <c r="AL71" s="153"/>
      <c r="AM71" s="59" t="b">
        <v>0</v>
      </c>
      <c r="AP71" s="147"/>
    </row>
    <row r="72" spans="1:43" ht="15" customHeight="1">
      <c r="A72" s="23"/>
      <c r="C72" s="42"/>
      <c r="D72" s="43"/>
      <c r="E72" s="43"/>
      <c r="G72" s="43"/>
      <c r="H72" s="43"/>
      <c r="I72" s="43"/>
      <c r="J72" s="43"/>
      <c r="K72" s="43"/>
      <c r="L72" s="43"/>
      <c r="M72" s="138"/>
      <c r="N72" s="138"/>
      <c r="O72" s="138"/>
      <c r="P72" s="138"/>
      <c r="Q72" s="138"/>
      <c r="R72" s="138"/>
      <c r="S72" s="138"/>
      <c r="T72" s="43"/>
      <c r="V72" s="42"/>
      <c r="W72" s="22"/>
      <c r="X72" s="43"/>
      <c r="Y72" s="22"/>
      <c r="Z72" s="139"/>
      <c r="AA72" s="139"/>
      <c r="AB72" s="139"/>
      <c r="AC72" s="139"/>
      <c r="AD72" s="139"/>
      <c r="AE72" s="139"/>
      <c r="AF72" s="139"/>
      <c r="AG72" s="43"/>
      <c r="AK72" s="152"/>
      <c r="AL72" s="153"/>
      <c r="AP72" s="147"/>
    </row>
    <row r="73" spans="1:43" ht="24.95" customHeight="1">
      <c r="A73" s="23"/>
      <c r="B73" s="42"/>
      <c r="C73" s="27" t="s">
        <v>1723</v>
      </c>
      <c r="D73" s="42"/>
      <c r="E73" s="43"/>
      <c r="H73" s="43"/>
      <c r="I73" s="43"/>
      <c r="J73" s="43"/>
      <c r="K73" s="43"/>
      <c r="L73" s="43"/>
      <c r="M73" s="43"/>
      <c r="N73" s="43"/>
      <c r="O73" s="43"/>
      <c r="P73" s="43"/>
      <c r="Q73" s="43"/>
      <c r="R73" s="43"/>
      <c r="S73" s="43"/>
      <c r="AK73" s="152"/>
      <c r="AL73" s="153"/>
      <c r="AP73" s="147"/>
    </row>
    <row r="74" spans="1:43" ht="24.95" customHeight="1">
      <c r="A74" s="23"/>
      <c r="B74" s="42"/>
      <c r="D74" s="43"/>
      <c r="E74" s="43"/>
      <c r="F74" s="473"/>
      <c r="G74" s="473"/>
      <c r="H74" s="473"/>
      <c r="I74" s="473"/>
      <c r="J74" s="473"/>
      <c r="K74" s="473"/>
      <c r="L74" s="473"/>
      <c r="M74" s="43" t="s">
        <v>47</v>
      </c>
      <c r="N74" s="43"/>
      <c r="O74" s="268" t="s">
        <v>1208</v>
      </c>
      <c r="P74" s="267"/>
      <c r="Q74" s="267"/>
      <c r="R74" s="267"/>
      <c r="S74" s="267"/>
      <c r="T74" s="267"/>
      <c r="U74" s="267"/>
      <c r="V74" s="267"/>
      <c r="W74" s="22"/>
      <c r="X74" s="43"/>
      <c r="Y74" s="22"/>
      <c r="Z74" s="279"/>
      <c r="AA74" s="279"/>
      <c r="AB74" s="279"/>
      <c r="AC74" s="279"/>
      <c r="AD74" s="279"/>
      <c r="AE74" s="279"/>
      <c r="AF74" s="279"/>
      <c r="AG74" s="43"/>
      <c r="AK74" s="152">
        <f>IF(AK39=1,F74*AP74,F74*AP75)</f>
        <v>0</v>
      </c>
      <c r="AL74" s="153"/>
      <c r="AP74" s="148">
        <v>27021</v>
      </c>
      <c r="AQ74" s="27" t="s">
        <v>90</v>
      </c>
    </row>
    <row r="75" spans="1:43" ht="24.95" customHeight="1">
      <c r="A75" s="23"/>
      <c r="B75" s="42"/>
      <c r="D75" s="42"/>
      <c r="E75" s="43"/>
      <c r="H75" s="43"/>
      <c r="I75" s="43"/>
      <c r="J75" s="43"/>
      <c r="K75" s="43"/>
      <c r="L75" s="43"/>
      <c r="M75" s="43"/>
      <c r="N75" s="43"/>
      <c r="O75" s="43"/>
      <c r="P75" s="43"/>
      <c r="Q75" s="43"/>
      <c r="R75" s="43"/>
      <c r="S75" s="43"/>
      <c r="AK75" s="152"/>
      <c r="AL75" s="153"/>
      <c r="AP75" s="147">
        <v>54041</v>
      </c>
    </row>
    <row r="76" spans="1:43" ht="24.95" customHeight="1">
      <c r="A76" s="23"/>
      <c r="B76" s="42"/>
      <c r="C76" s="27" t="s">
        <v>1724</v>
      </c>
      <c r="D76" s="42"/>
      <c r="E76" s="43"/>
      <c r="H76" s="43"/>
      <c r="I76" s="43"/>
      <c r="J76" s="43"/>
      <c r="K76" s="43"/>
      <c r="L76" s="43"/>
      <c r="M76" s="43"/>
      <c r="N76" s="43"/>
      <c r="O76" s="43"/>
      <c r="P76" s="43"/>
      <c r="Q76" s="43"/>
      <c r="R76" s="43"/>
      <c r="S76" s="43"/>
      <c r="AK76" s="152"/>
      <c r="AL76" s="153"/>
      <c r="AP76" s="147"/>
    </row>
    <row r="77" spans="1:43" ht="24.95" customHeight="1">
      <c r="A77" s="23"/>
      <c r="B77" s="42"/>
      <c r="D77" s="43"/>
      <c r="E77" s="43"/>
      <c r="F77" s="473"/>
      <c r="G77" s="473"/>
      <c r="H77" s="473"/>
      <c r="I77" s="473"/>
      <c r="J77" s="473"/>
      <c r="K77" s="473"/>
      <c r="L77" s="473"/>
      <c r="M77" s="43" t="s">
        <v>47</v>
      </c>
      <c r="N77" s="43"/>
      <c r="O77" s="27" t="s">
        <v>1209</v>
      </c>
      <c r="P77" s="22"/>
      <c r="Q77" s="267"/>
      <c r="R77" s="267"/>
      <c r="S77" s="267"/>
      <c r="T77" s="267"/>
      <c r="U77" s="267"/>
      <c r="V77" s="267"/>
      <c r="W77" s="267"/>
      <c r="X77" s="267"/>
      <c r="Y77" s="267"/>
      <c r="Z77" s="279"/>
      <c r="AA77" s="279"/>
      <c r="AB77" s="279"/>
      <c r="AC77" s="279"/>
      <c r="AD77" s="279"/>
      <c r="AE77" s="279"/>
      <c r="AF77" s="279"/>
      <c r="AG77" s="43"/>
      <c r="AK77" s="154">
        <f>IF(AK39=1,F77*AP77,F77*AP78)</f>
        <v>0</v>
      </c>
      <c r="AL77" s="155"/>
      <c r="AP77" s="148">
        <v>9244</v>
      </c>
      <c r="AQ77" s="27" t="s">
        <v>90</v>
      </c>
    </row>
    <row r="78" spans="1:43" ht="24.95" customHeight="1">
      <c r="A78" s="23"/>
      <c r="B78" s="42"/>
      <c r="D78" s="42"/>
      <c r="E78" s="43"/>
      <c r="F78" s="43"/>
      <c r="G78" s="43"/>
      <c r="H78" s="43"/>
      <c r="I78" s="43"/>
      <c r="J78" s="43"/>
      <c r="K78" s="43"/>
      <c r="L78" s="43"/>
      <c r="O78" s="316" t="s">
        <v>1281</v>
      </c>
      <c r="Q78" s="267"/>
      <c r="R78" s="267"/>
      <c r="S78" s="267"/>
      <c r="T78" s="267"/>
      <c r="U78" s="267"/>
      <c r="V78" s="267"/>
      <c r="W78" s="267"/>
      <c r="X78" s="267"/>
      <c r="Y78" s="267"/>
      <c r="AK78" s="152"/>
      <c r="AP78" s="149">
        <v>18487</v>
      </c>
    </row>
    <row r="79" spans="1:43" ht="24.95" customHeight="1">
      <c r="A79" s="42"/>
      <c r="B79" s="42"/>
      <c r="C79" s="42" t="s">
        <v>1211</v>
      </c>
      <c r="E79" s="42"/>
      <c r="H79" s="43"/>
      <c r="I79" s="43"/>
      <c r="J79" s="43"/>
      <c r="K79" s="43"/>
      <c r="L79" s="43"/>
      <c r="M79" s="43"/>
      <c r="N79" s="43"/>
      <c r="O79" s="43"/>
      <c r="P79" s="43"/>
      <c r="Q79" s="43"/>
      <c r="R79" s="43"/>
      <c r="S79" s="43"/>
    </row>
    <row r="80" spans="1:43" ht="24.95" customHeight="1" thickBot="1">
      <c r="A80" s="341"/>
      <c r="B80" s="339"/>
      <c r="C80" s="338"/>
      <c r="D80" s="340"/>
      <c r="E80" s="339"/>
      <c r="F80" s="338"/>
      <c r="G80" s="340"/>
      <c r="H80" s="340"/>
      <c r="I80" s="340"/>
      <c r="J80" s="340"/>
      <c r="K80" s="340"/>
      <c r="L80" s="376"/>
      <c r="M80" s="395" t="s">
        <v>1837</v>
      </c>
      <c r="N80" s="408"/>
      <c r="O80" s="408"/>
      <c r="P80" s="408"/>
      <c r="Q80" s="408" t="s">
        <v>1838</v>
      </c>
      <c r="R80" s="396" t="str">
        <f>IF(OR($L$39="",$N$39=""),"","令和" &amp; (YEAR(EDATE($AR$39,-3))-2018) &amp; "年" &amp; MONTH(EDATE($AR$39,-3)) &amp; "月")</f>
        <v/>
      </c>
      <c r="S80" s="408"/>
      <c r="T80" s="409"/>
      <c r="U80" s="410"/>
      <c r="V80" s="411" t="s">
        <v>1835</v>
      </c>
      <c r="W80" s="410" t="str">
        <f>IF(OR($L$39="",$N$39=""),"","令和" &amp; (YEAR(EDATE($AR$39,-2))-2018) &amp; "年" &amp; MONTH(EDATE($AR$39,-2)) &amp; "月")</f>
        <v/>
      </c>
      <c r="X80" s="409"/>
      <c r="Y80" s="410"/>
      <c r="Z80" s="412"/>
      <c r="AA80" s="412" t="s">
        <v>1835</v>
      </c>
      <c r="AB80" s="397" t="str">
        <f>IF(OR($L$39="",$N$39=""),"","令和" &amp; (YEAR(EDATE($AR$39,-1))-2018) &amp; "年" &amp; MONTH(EDATE($AR$39,-1)) &amp; "月")</f>
        <v/>
      </c>
      <c r="AC80" s="412"/>
      <c r="AD80" s="412"/>
      <c r="AE80" s="412"/>
      <c r="AF80" s="410"/>
      <c r="AG80" s="412" t="s">
        <v>1839</v>
      </c>
      <c r="AH80" s="410"/>
      <c r="AI80" s="339"/>
      <c r="AJ80" s="339"/>
    </row>
    <row r="81" spans="1:44" ht="30" customHeight="1" thickBot="1">
      <c r="A81" s="23"/>
      <c r="B81" s="42"/>
      <c r="D81" s="295" t="s">
        <v>92</v>
      </c>
      <c r="E81" s="294" t="s">
        <v>93</v>
      </c>
      <c r="H81" s="43"/>
      <c r="I81" s="43"/>
      <c r="J81" s="43"/>
      <c r="K81" s="43"/>
      <c r="L81" s="43"/>
      <c r="N81" s="524" t="str">
        <f>IF(AK60=TRUE,新様式99_同一法人内複数医療機関届出用補助計算書!R57,IF(SUM(AK65,AK68,AK74,AK77)=0,"",SUM(AK65,AK68,AK74,AK77)))</f>
        <v/>
      </c>
      <c r="O81" s="525"/>
      <c r="P81" s="525"/>
      <c r="Q81" s="525"/>
      <c r="R81" s="525"/>
      <c r="S81" s="525"/>
      <c r="T81" s="526"/>
      <c r="U81" s="43" t="s">
        <v>85</v>
      </c>
      <c r="W81" s="42" t="str">
        <f>IF(AK60=TRUE,"(様式99より転記)","")</f>
        <v/>
      </c>
    </row>
    <row r="82" spans="1:44" ht="24.95" customHeight="1">
      <c r="A82" s="23"/>
      <c r="E82" s="267"/>
      <c r="F82" s="268"/>
      <c r="G82" s="267"/>
      <c r="H82" s="267"/>
      <c r="I82" s="267"/>
      <c r="J82" s="267"/>
      <c r="K82" s="267"/>
      <c r="L82" s="51"/>
      <c r="M82" s="267"/>
      <c r="N82" s="267"/>
      <c r="O82" s="267"/>
      <c r="P82" s="267"/>
      <c r="Q82" s="267"/>
      <c r="R82" s="267"/>
      <c r="S82" s="267"/>
    </row>
    <row r="83" spans="1:44" ht="24.95" customHeight="1">
      <c r="A83" s="23"/>
      <c r="B83" s="27" t="s">
        <v>267</v>
      </c>
      <c r="E83" s="43"/>
      <c r="G83" s="43"/>
      <c r="H83" s="43"/>
      <c r="I83" s="43"/>
      <c r="J83" s="43"/>
      <c r="K83" s="43"/>
      <c r="L83" s="51"/>
      <c r="M83" s="43"/>
      <c r="N83" s="43"/>
      <c r="O83" s="43"/>
      <c r="P83" s="43"/>
      <c r="Q83" s="43"/>
      <c r="R83" s="43"/>
      <c r="S83" s="43"/>
    </row>
    <row r="84" spans="1:44" ht="24.95" customHeight="1">
      <c r="A84" s="23"/>
      <c r="C84" s="22" t="s">
        <v>268</v>
      </c>
      <c r="E84" s="43"/>
      <c r="G84" s="43"/>
      <c r="H84" s="43"/>
      <c r="I84" s="43"/>
      <c r="J84" s="43"/>
      <c r="K84" s="43"/>
      <c r="L84" s="51"/>
      <c r="M84" s="43"/>
      <c r="N84" s="43"/>
      <c r="O84" s="43"/>
      <c r="P84" s="43"/>
      <c r="Q84" s="43"/>
      <c r="R84" s="43"/>
      <c r="S84" s="43"/>
    </row>
    <row r="85" spans="1:44" ht="24.95" customHeight="1">
      <c r="A85" s="23"/>
      <c r="B85" s="42" t="s">
        <v>95</v>
      </c>
      <c r="C85" s="22"/>
      <c r="D85" s="43"/>
      <c r="E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row>
    <row r="86" spans="1:44" ht="24.95" customHeight="1">
      <c r="A86" s="23"/>
      <c r="B86" s="22" t="s">
        <v>96</v>
      </c>
      <c r="H86" s="43"/>
      <c r="I86" s="43"/>
      <c r="J86" s="43"/>
      <c r="K86" s="43"/>
      <c r="L86" s="43"/>
      <c r="M86" s="43"/>
      <c r="N86" s="43"/>
      <c r="O86" s="43"/>
      <c r="P86" s="43"/>
      <c r="Q86" s="43"/>
      <c r="R86" s="43"/>
      <c r="S86" s="43"/>
    </row>
    <row r="87" spans="1:44" ht="24.95" customHeight="1">
      <c r="A87" s="23"/>
      <c r="F87" s="43"/>
      <c r="G87" s="43"/>
      <c r="H87" s="43"/>
      <c r="I87" s="43"/>
      <c r="J87" s="43"/>
      <c r="K87" s="43"/>
      <c r="L87" s="43"/>
      <c r="M87" s="43"/>
      <c r="N87" s="43"/>
      <c r="O87" s="42" t="s">
        <v>97</v>
      </c>
      <c r="Q87" s="43"/>
    </row>
    <row r="88" spans="1:44" ht="15" customHeight="1">
      <c r="A88" s="23"/>
      <c r="F88" s="43"/>
      <c r="G88" s="43"/>
      <c r="H88" s="43"/>
      <c r="I88" s="43"/>
      <c r="J88" s="43"/>
      <c r="K88" s="43"/>
      <c r="L88" s="43"/>
      <c r="M88" s="43"/>
      <c r="N88" s="43"/>
      <c r="O88" s="42"/>
      <c r="Q88" s="43"/>
      <c r="AK88" s="323" t="s">
        <v>100</v>
      </c>
    </row>
    <row r="89" spans="1:44" s="22" customFormat="1" ht="39.950000000000003" customHeight="1">
      <c r="A89" s="23"/>
      <c r="B89" s="42"/>
      <c r="C89" s="515" t="s">
        <v>98</v>
      </c>
      <c r="D89" s="472"/>
      <c r="E89" s="472"/>
      <c r="F89" s="472"/>
      <c r="G89" s="472"/>
      <c r="H89" s="472"/>
      <c r="I89" s="472"/>
      <c r="J89" s="472"/>
      <c r="K89" s="472"/>
      <c r="L89" s="472"/>
      <c r="M89" s="472"/>
      <c r="O89" s="489" t="str">
        <f>"算定回数"&amp;CHAR(10)&amp;IF(N39="","",MONTH(DATE(2000, N39-3, 1)))&amp;"月"</f>
        <v>算定回数
月</v>
      </c>
      <c r="P89" s="489"/>
      <c r="Q89" s="489"/>
      <c r="R89" s="489"/>
      <c r="S89" s="489" t="str">
        <f>"算定回数"&amp;CHAR(10)&amp;IF(N39="","",MONTH(DATE(2000, N39-2, 1)))&amp;"月"</f>
        <v>算定回数
月</v>
      </c>
      <c r="T89" s="489"/>
      <c r="U89" s="489"/>
      <c r="V89" s="489"/>
      <c r="W89" s="489" t="str">
        <f>"算定回数"&amp;CHAR(10)&amp;IF(N39="","",MONTH(DATE(2000, N39-1, 1)))&amp;"月"</f>
        <v>算定回数
月</v>
      </c>
      <c r="X89" s="503"/>
      <c r="Y89" s="503"/>
      <c r="Z89" s="503"/>
      <c r="AC89" s="489" t="s">
        <v>99</v>
      </c>
      <c r="AD89" s="503"/>
      <c r="AE89" s="503"/>
      <c r="AF89" s="503"/>
      <c r="AK89" s="323" t="s">
        <v>1235</v>
      </c>
      <c r="AM89" s="323" t="s">
        <v>1236</v>
      </c>
    </row>
    <row r="90" spans="1:44" s="22" customFormat="1" ht="30" customHeight="1">
      <c r="A90" s="23"/>
      <c r="B90" s="512" t="s">
        <v>101</v>
      </c>
      <c r="C90" s="140" t="s">
        <v>102</v>
      </c>
      <c r="D90" s="498" t="s">
        <v>103</v>
      </c>
      <c r="E90" s="498"/>
      <c r="F90" s="498"/>
      <c r="G90" s="498"/>
      <c r="H90" s="498"/>
      <c r="I90" s="498"/>
      <c r="J90" s="498"/>
      <c r="K90" s="498"/>
      <c r="L90" s="498"/>
      <c r="M90" s="498"/>
      <c r="N90" s="499"/>
      <c r="O90" s="487"/>
      <c r="P90" s="488"/>
      <c r="Q90" s="488"/>
      <c r="R90" s="141" t="s">
        <v>104</v>
      </c>
      <c r="S90" s="487"/>
      <c r="T90" s="488"/>
      <c r="U90" s="488"/>
      <c r="V90" s="141" t="s">
        <v>104</v>
      </c>
      <c r="W90" s="487"/>
      <c r="X90" s="488"/>
      <c r="Y90" s="488"/>
      <c r="Z90" s="141" t="s">
        <v>104</v>
      </c>
      <c r="AC90" s="500" t="str">
        <f t="shared" ref="AC90:AC97" si="0">IFERROR(AVERAGE(O90:Y90),"")</f>
        <v/>
      </c>
      <c r="AD90" s="501"/>
      <c r="AE90" s="501"/>
      <c r="AF90" s="141" t="s">
        <v>104</v>
      </c>
      <c r="AH90" s="521">
        <f t="shared" ref="AH90:AH97" si="1">IFERROR(ROUND($AC90,0),0)</f>
        <v>0</v>
      </c>
      <c r="AI90" s="521"/>
      <c r="AJ90" s="521"/>
      <c r="AK90" s="142">
        <v>17</v>
      </c>
      <c r="AM90" s="142">
        <v>34</v>
      </c>
      <c r="AP90" s="22">
        <f>IFERROR($AH90*AK90,0)</f>
        <v>0</v>
      </c>
      <c r="AR90" s="22">
        <f>IFERROR($AH90*AM90,0)</f>
        <v>0</v>
      </c>
    </row>
    <row r="91" spans="1:44" s="22" customFormat="1" ht="30" customHeight="1">
      <c r="A91" s="23"/>
      <c r="B91" s="512"/>
      <c r="C91" s="140" t="s">
        <v>105</v>
      </c>
      <c r="D91" s="498" t="s">
        <v>106</v>
      </c>
      <c r="E91" s="498"/>
      <c r="F91" s="498"/>
      <c r="G91" s="498"/>
      <c r="H91" s="498"/>
      <c r="I91" s="498"/>
      <c r="J91" s="498"/>
      <c r="K91" s="498"/>
      <c r="L91" s="498"/>
      <c r="M91" s="498"/>
      <c r="N91" s="499"/>
      <c r="O91" s="487"/>
      <c r="P91" s="488"/>
      <c r="Q91" s="488"/>
      <c r="R91" s="141" t="s">
        <v>104</v>
      </c>
      <c r="S91" s="487"/>
      <c r="T91" s="488"/>
      <c r="U91" s="488"/>
      <c r="V91" s="141" t="s">
        <v>104</v>
      </c>
      <c r="W91" s="487"/>
      <c r="X91" s="488"/>
      <c r="Y91" s="488"/>
      <c r="Z91" s="141" t="s">
        <v>104</v>
      </c>
      <c r="AC91" s="500" t="str">
        <f t="shared" si="0"/>
        <v/>
      </c>
      <c r="AD91" s="501"/>
      <c r="AE91" s="501"/>
      <c r="AF91" s="141" t="s">
        <v>104</v>
      </c>
      <c r="AH91" s="521">
        <f t="shared" si="1"/>
        <v>0</v>
      </c>
      <c r="AI91" s="521"/>
      <c r="AJ91" s="521"/>
      <c r="AK91" s="142">
        <v>4</v>
      </c>
      <c r="AM91" s="142">
        <v>8</v>
      </c>
      <c r="AP91" s="22">
        <f t="shared" ref="AP91:AP96" si="2">IFERROR($AH91*AK91,0)</f>
        <v>0</v>
      </c>
      <c r="AR91" s="22">
        <f t="shared" ref="AR91:AR96" si="3">IFERROR($AH91*AM91,0)</f>
        <v>0</v>
      </c>
    </row>
    <row r="92" spans="1:44" s="22" customFormat="1" ht="30" customHeight="1">
      <c r="A92" s="23"/>
      <c r="B92" s="512"/>
      <c r="C92" s="140" t="s">
        <v>107</v>
      </c>
      <c r="D92" s="498" t="s">
        <v>108</v>
      </c>
      <c r="E92" s="498"/>
      <c r="F92" s="498"/>
      <c r="G92" s="498"/>
      <c r="H92" s="498"/>
      <c r="I92" s="498"/>
      <c r="J92" s="498"/>
      <c r="K92" s="498"/>
      <c r="L92" s="498"/>
      <c r="M92" s="498"/>
      <c r="N92" s="499"/>
      <c r="O92" s="487"/>
      <c r="P92" s="488"/>
      <c r="Q92" s="488"/>
      <c r="R92" s="141" t="s">
        <v>104</v>
      </c>
      <c r="S92" s="487"/>
      <c r="T92" s="488"/>
      <c r="U92" s="488"/>
      <c r="V92" s="141" t="s">
        <v>104</v>
      </c>
      <c r="W92" s="487"/>
      <c r="X92" s="488"/>
      <c r="Y92" s="488"/>
      <c r="Z92" s="141" t="s">
        <v>104</v>
      </c>
      <c r="AC92" s="500" t="str">
        <f t="shared" si="0"/>
        <v/>
      </c>
      <c r="AD92" s="501"/>
      <c r="AE92" s="501"/>
      <c r="AF92" s="141" t="s">
        <v>104</v>
      </c>
      <c r="AH92" s="521">
        <f t="shared" si="1"/>
        <v>0</v>
      </c>
      <c r="AI92" s="521"/>
      <c r="AJ92" s="521"/>
      <c r="AK92" s="142">
        <v>79</v>
      </c>
      <c r="AM92" s="142">
        <v>158</v>
      </c>
      <c r="AP92" s="22">
        <f t="shared" si="2"/>
        <v>0</v>
      </c>
      <c r="AR92" s="22">
        <f t="shared" si="3"/>
        <v>0</v>
      </c>
    </row>
    <row r="93" spans="1:44" s="22" customFormat="1" ht="30" customHeight="1">
      <c r="A93" s="23"/>
      <c r="B93" s="512"/>
      <c r="C93" s="140" t="s">
        <v>109</v>
      </c>
      <c r="D93" s="498" t="s">
        <v>110</v>
      </c>
      <c r="E93" s="498"/>
      <c r="F93" s="498"/>
      <c r="G93" s="498"/>
      <c r="H93" s="498"/>
      <c r="I93" s="498"/>
      <c r="J93" s="498"/>
      <c r="K93" s="498"/>
      <c r="L93" s="498"/>
      <c r="M93" s="498"/>
      <c r="N93" s="499"/>
      <c r="O93" s="487"/>
      <c r="P93" s="488"/>
      <c r="Q93" s="488"/>
      <c r="R93" s="141" t="s">
        <v>104</v>
      </c>
      <c r="S93" s="487"/>
      <c r="T93" s="488"/>
      <c r="U93" s="488"/>
      <c r="V93" s="141" t="s">
        <v>104</v>
      </c>
      <c r="W93" s="487"/>
      <c r="X93" s="488"/>
      <c r="Y93" s="488"/>
      <c r="Z93" s="141" t="s">
        <v>104</v>
      </c>
      <c r="AC93" s="500" t="str">
        <f t="shared" si="0"/>
        <v/>
      </c>
      <c r="AD93" s="501"/>
      <c r="AE93" s="501"/>
      <c r="AF93" s="141" t="s">
        <v>104</v>
      </c>
      <c r="AH93" s="521">
        <f t="shared" si="1"/>
        <v>0</v>
      </c>
      <c r="AI93" s="521"/>
      <c r="AJ93" s="521"/>
      <c r="AK93" s="142">
        <v>19</v>
      </c>
      <c r="AM93" s="142">
        <v>38</v>
      </c>
      <c r="AP93" s="22">
        <f t="shared" si="2"/>
        <v>0</v>
      </c>
      <c r="AR93" s="22">
        <f t="shared" si="3"/>
        <v>0</v>
      </c>
    </row>
    <row r="94" spans="1:44" s="22" customFormat="1" ht="30" customHeight="1">
      <c r="A94" s="23"/>
      <c r="B94" s="512" t="s">
        <v>111</v>
      </c>
      <c r="C94" s="140" t="s">
        <v>112</v>
      </c>
      <c r="D94" s="498" t="s">
        <v>103</v>
      </c>
      <c r="E94" s="498"/>
      <c r="F94" s="498"/>
      <c r="G94" s="498"/>
      <c r="H94" s="498"/>
      <c r="I94" s="498"/>
      <c r="J94" s="498"/>
      <c r="K94" s="498"/>
      <c r="L94" s="498"/>
      <c r="M94" s="498"/>
      <c r="N94" s="499"/>
      <c r="O94" s="487"/>
      <c r="P94" s="488"/>
      <c r="Q94" s="488"/>
      <c r="R94" s="141" t="s">
        <v>104</v>
      </c>
      <c r="S94" s="487"/>
      <c r="T94" s="488"/>
      <c r="U94" s="488"/>
      <c r="V94" s="141" t="s">
        <v>104</v>
      </c>
      <c r="W94" s="487"/>
      <c r="X94" s="488"/>
      <c r="Y94" s="488"/>
      <c r="Z94" s="141" t="s">
        <v>104</v>
      </c>
      <c r="AC94" s="500" t="str">
        <f>IFERROR(AVERAGE(O94:Y94),"")</f>
        <v/>
      </c>
      <c r="AD94" s="501"/>
      <c r="AE94" s="501"/>
      <c r="AF94" s="141" t="s">
        <v>104</v>
      </c>
      <c r="AH94" s="521">
        <f t="shared" si="1"/>
        <v>0</v>
      </c>
      <c r="AI94" s="521"/>
      <c r="AJ94" s="521"/>
      <c r="AK94" s="142">
        <v>21</v>
      </c>
      <c r="AM94" s="142">
        <v>42</v>
      </c>
      <c r="AP94" s="22">
        <f t="shared" si="2"/>
        <v>0</v>
      </c>
      <c r="AR94" s="22">
        <f t="shared" si="3"/>
        <v>0</v>
      </c>
    </row>
    <row r="95" spans="1:44" s="22" customFormat="1" ht="30" customHeight="1">
      <c r="A95" s="23"/>
      <c r="B95" s="512"/>
      <c r="C95" s="140" t="s">
        <v>113</v>
      </c>
      <c r="D95" s="498" t="s">
        <v>106</v>
      </c>
      <c r="E95" s="498"/>
      <c r="F95" s="498"/>
      <c r="G95" s="498"/>
      <c r="H95" s="498"/>
      <c r="I95" s="498"/>
      <c r="J95" s="498"/>
      <c r="K95" s="498"/>
      <c r="L95" s="498"/>
      <c r="M95" s="498"/>
      <c r="N95" s="499"/>
      <c r="O95" s="487"/>
      <c r="P95" s="488"/>
      <c r="Q95" s="488"/>
      <c r="R95" s="141" t="s">
        <v>104</v>
      </c>
      <c r="S95" s="487"/>
      <c r="T95" s="488"/>
      <c r="U95" s="488"/>
      <c r="V95" s="141" t="s">
        <v>104</v>
      </c>
      <c r="W95" s="487"/>
      <c r="X95" s="488"/>
      <c r="Y95" s="488"/>
      <c r="Z95" s="141" t="s">
        <v>104</v>
      </c>
      <c r="AC95" s="500" t="str">
        <f>IFERROR(AVERAGE(O95:Y95),"")</f>
        <v/>
      </c>
      <c r="AD95" s="501"/>
      <c r="AE95" s="501"/>
      <c r="AF95" s="141" t="s">
        <v>104</v>
      </c>
      <c r="AH95" s="521">
        <f t="shared" si="1"/>
        <v>0</v>
      </c>
      <c r="AI95" s="521"/>
      <c r="AJ95" s="521"/>
      <c r="AK95" s="142">
        <v>4</v>
      </c>
      <c r="AM95" s="142">
        <v>8</v>
      </c>
      <c r="AP95" s="22">
        <f t="shared" si="2"/>
        <v>0</v>
      </c>
      <c r="AR95" s="22">
        <f t="shared" si="3"/>
        <v>0</v>
      </c>
    </row>
    <row r="96" spans="1:44" s="22" customFormat="1" ht="30" customHeight="1">
      <c r="A96" s="23"/>
      <c r="B96" s="512"/>
      <c r="C96" s="140" t="s">
        <v>114</v>
      </c>
      <c r="D96" s="498" t="s">
        <v>115</v>
      </c>
      <c r="E96" s="498"/>
      <c r="F96" s="498"/>
      <c r="G96" s="498"/>
      <c r="H96" s="498"/>
      <c r="I96" s="498"/>
      <c r="J96" s="498"/>
      <c r="K96" s="498"/>
      <c r="L96" s="498"/>
      <c r="M96" s="498"/>
      <c r="N96" s="499"/>
      <c r="O96" s="487"/>
      <c r="P96" s="488"/>
      <c r="Q96" s="488"/>
      <c r="R96" s="141" t="s">
        <v>104</v>
      </c>
      <c r="S96" s="487"/>
      <c r="T96" s="488"/>
      <c r="U96" s="488"/>
      <c r="V96" s="141" t="s">
        <v>104</v>
      </c>
      <c r="W96" s="487"/>
      <c r="X96" s="488"/>
      <c r="Y96" s="488"/>
      <c r="Z96" s="141" t="s">
        <v>104</v>
      </c>
      <c r="AC96" s="500" t="str">
        <f t="shared" si="0"/>
        <v/>
      </c>
      <c r="AD96" s="501"/>
      <c r="AE96" s="501"/>
      <c r="AF96" s="141" t="s">
        <v>104</v>
      </c>
      <c r="AH96" s="521">
        <f t="shared" si="1"/>
        <v>0</v>
      </c>
      <c r="AI96" s="521"/>
      <c r="AJ96" s="521"/>
      <c r="AK96" s="142">
        <v>66</v>
      </c>
      <c r="AL96" s="143"/>
      <c r="AM96" s="142">
        <v>121</v>
      </c>
      <c r="AP96" s="22">
        <f t="shared" si="2"/>
        <v>0</v>
      </c>
      <c r="AR96" s="22">
        <f t="shared" si="3"/>
        <v>0</v>
      </c>
    </row>
    <row r="97" spans="1:64" s="22" customFormat="1" ht="30" customHeight="1">
      <c r="A97" s="23"/>
      <c r="B97" s="512"/>
      <c r="C97" s="140" t="s">
        <v>116</v>
      </c>
      <c r="D97" s="498" t="s">
        <v>117</v>
      </c>
      <c r="E97" s="498"/>
      <c r="F97" s="498"/>
      <c r="G97" s="498"/>
      <c r="H97" s="498"/>
      <c r="I97" s="498"/>
      <c r="J97" s="498"/>
      <c r="K97" s="498"/>
      <c r="L97" s="498"/>
      <c r="M97" s="498"/>
      <c r="N97" s="499"/>
      <c r="O97" s="487"/>
      <c r="P97" s="488"/>
      <c r="Q97" s="488"/>
      <c r="R97" s="141" t="s">
        <v>104</v>
      </c>
      <c r="S97" s="487"/>
      <c r="T97" s="488"/>
      <c r="U97" s="488"/>
      <c r="V97" s="141" t="s">
        <v>104</v>
      </c>
      <c r="W97" s="487"/>
      <c r="X97" s="488"/>
      <c r="Y97" s="488"/>
      <c r="Z97" s="141" t="s">
        <v>104</v>
      </c>
      <c r="AC97" s="500" t="str">
        <f t="shared" si="0"/>
        <v/>
      </c>
      <c r="AD97" s="501"/>
      <c r="AE97" s="501"/>
      <c r="AF97" s="141" t="s">
        <v>104</v>
      </c>
      <c r="AH97" s="521">
        <f t="shared" si="1"/>
        <v>0</v>
      </c>
      <c r="AI97" s="521"/>
      <c r="AJ97" s="521"/>
      <c r="AK97" s="142">
        <v>11</v>
      </c>
      <c r="AL97" s="143"/>
      <c r="AM97" s="142">
        <v>22</v>
      </c>
      <c r="AP97" s="22">
        <f>IFERROR($AH97*AK97,0)</f>
        <v>0</v>
      </c>
      <c r="AR97" s="22">
        <f>IFERROR($AH97*AM97,0)</f>
        <v>0</v>
      </c>
    </row>
    <row r="98" spans="1:64" s="59" customFormat="1" ht="24.95" customHeight="1">
      <c r="A98" s="23"/>
      <c r="B98" s="27"/>
      <c r="C98" s="26" t="s">
        <v>269</v>
      </c>
      <c r="D98" s="43"/>
      <c r="E98" s="43"/>
      <c r="F98" s="27"/>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27"/>
      <c r="AJ98" s="27"/>
      <c r="AK98" s="58"/>
      <c r="AP98" s="22">
        <f>SUM(AP90:AP97)</f>
        <v>0</v>
      </c>
      <c r="AQ98" s="27"/>
      <c r="AR98" s="22">
        <f>SUM(AR90:AR97)</f>
        <v>0</v>
      </c>
      <c r="AS98" s="27"/>
      <c r="AT98" s="27"/>
      <c r="AU98" s="27"/>
      <c r="AV98" s="27"/>
      <c r="AW98" s="27"/>
      <c r="AX98" s="27"/>
      <c r="AY98" s="27"/>
      <c r="AZ98" s="27"/>
      <c r="BA98" s="27"/>
      <c r="BB98" s="27"/>
      <c r="BC98" s="27"/>
      <c r="BD98" s="27"/>
      <c r="BE98" s="27"/>
      <c r="BF98" s="27"/>
      <c r="BG98" s="27"/>
      <c r="BH98" s="27"/>
      <c r="BI98" s="27"/>
      <c r="BJ98" s="27"/>
      <c r="BK98" s="27"/>
      <c r="BL98" s="27"/>
    </row>
    <row r="99" spans="1:64" ht="24.95" customHeight="1">
      <c r="A99" s="23"/>
      <c r="C99" s="250" t="s">
        <v>1678</v>
      </c>
      <c r="D99" s="251"/>
      <c r="E99" s="251"/>
      <c r="F99" s="27"/>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row>
    <row r="100" spans="1:64" ht="24.95" customHeight="1">
      <c r="A100" s="23"/>
      <c r="C100" s="250" t="s">
        <v>270</v>
      </c>
      <c r="D100" s="251"/>
      <c r="E100" s="251"/>
      <c r="F100" s="27"/>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row>
    <row r="101" spans="1:64" s="59" customFormat="1" ht="24.95" customHeight="1">
      <c r="A101" s="23"/>
      <c r="B101" s="27"/>
      <c r="C101" s="26" t="s">
        <v>120</v>
      </c>
      <c r="D101" s="43"/>
      <c r="E101" s="43"/>
      <c r="F101" s="27"/>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27"/>
      <c r="AJ101" s="27"/>
      <c r="AK101" s="58"/>
      <c r="AP101" s="59" t="str">
        <f>_xlfn.LET(_xlpm.x,IF(AK39=1,AP98,AR98),IF(_xlpm.x=0,"",_xlpm.x))</f>
        <v/>
      </c>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64" s="59" customFormat="1" ht="24.95" customHeight="1">
      <c r="A102" s="23"/>
      <c r="B102" s="27"/>
      <c r="C102" s="26" t="s">
        <v>121</v>
      </c>
      <c r="D102" s="43"/>
      <c r="E102" s="43"/>
      <c r="F102" s="27"/>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27"/>
      <c r="AJ102" s="27"/>
      <c r="AK102" s="58"/>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64" s="59" customFormat="1" ht="24.95" customHeight="1">
      <c r="A103" s="23"/>
      <c r="B103" s="42" t="s">
        <v>122</v>
      </c>
      <c r="C103" s="26"/>
      <c r="D103" s="43"/>
      <c r="E103" s="43"/>
      <c r="F103" s="27"/>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27"/>
      <c r="AJ103" s="27"/>
      <c r="AK103" s="58"/>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64" s="59" customFormat="1" ht="24.95" customHeight="1">
      <c r="A104" s="23"/>
      <c r="B104" s="42" t="s">
        <v>123</v>
      </c>
      <c r="C104" s="42"/>
      <c r="D104" s="43"/>
      <c r="E104" s="43"/>
      <c r="F104" s="42"/>
      <c r="G104" s="43"/>
      <c r="H104" s="43"/>
      <c r="I104" s="43"/>
      <c r="J104" s="43"/>
      <c r="K104" s="43"/>
      <c r="L104" s="43"/>
      <c r="M104" s="43"/>
      <c r="N104" s="43"/>
      <c r="O104" s="43"/>
      <c r="P104" s="43"/>
      <c r="Q104" s="43"/>
      <c r="R104" s="43"/>
      <c r="S104" s="43"/>
      <c r="T104" s="43"/>
      <c r="U104" s="43"/>
      <c r="V104" s="27"/>
      <c r="W104" s="27"/>
      <c r="X104" s="27"/>
      <c r="Y104" s="27"/>
      <c r="Z104" s="27"/>
      <c r="AA104" s="27"/>
      <c r="AB104" s="27"/>
      <c r="AC104" s="27"/>
      <c r="AD104" s="27"/>
      <c r="AE104" s="27"/>
      <c r="AF104" s="27"/>
      <c r="AG104" s="27"/>
      <c r="AH104" s="27"/>
      <c r="AI104" s="27"/>
      <c r="AJ104" s="27"/>
      <c r="AK104" s="27"/>
      <c r="AL104" s="27"/>
      <c r="AM104" s="27"/>
      <c r="AN104" s="27"/>
      <c r="AO104" s="27"/>
    </row>
    <row r="105" spans="1:64" s="59" customFormat="1" ht="24.95" customHeight="1">
      <c r="A105" s="23"/>
      <c r="B105" s="27"/>
      <c r="C105" s="42"/>
      <c r="D105" s="43"/>
      <c r="E105" s="43"/>
      <c r="F105" s="42"/>
      <c r="G105" s="43"/>
      <c r="H105" s="43"/>
      <c r="I105" s="43"/>
      <c r="J105" s="43"/>
      <c r="K105" s="43"/>
      <c r="L105" s="43"/>
      <c r="M105" s="505">
        <f>IF(SUM(AC90:AE97)=0,0,SUM(AC90:AE97))</f>
        <v>0</v>
      </c>
      <c r="N105" s="505"/>
      <c r="O105" s="505"/>
      <c r="P105" s="505"/>
      <c r="Q105" s="505"/>
      <c r="R105" s="505"/>
      <c r="S105" s="505"/>
      <c r="T105" s="43" t="s">
        <v>125</v>
      </c>
      <c r="U105" s="22"/>
      <c r="V105" s="27"/>
      <c r="W105" s="27"/>
      <c r="X105" s="27"/>
      <c r="Y105" s="27"/>
      <c r="Z105" s="27"/>
      <c r="AA105" s="27"/>
      <c r="AB105" s="27"/>
      <c r="AC105" s="27"/>
      <c r="AD105" s="27"/>
      <c r="AE105" s="27"/>
      <c r="AF105" s="27"/>
      <c r="AG105" s="27"/>
      <c r="AH105" s="27"/>
      <c r="AI105" s="27"/>
      <c r="AJ105" s="27"/>
      <c r="AK105" s="27"/>
      <c r="AL105" s="27"/>
      <c r="AM105" s="27"/>
      <c r="AN105" s="27"/>
      <c r="AO105" s="27"/>
    </row>
    <row r="106" spans="1:64" s="59" customFormat="1" ht="24.95" customHeight="1">
      <c r="A106" s="23"/>
      <c r="B106" s="27"/>
      <c r="C106" s="42"/>
      <c r="D106" s="43"/>
      <c r="E106" s="43"/>
      <c r="F106" s="42"/>
      <c r="G106" s="43"/>
      <c r="H106" s="43"/>
      <c r="I106" s="43"/>
      <c r="J106" s="43"/>
      <c r="K106" s="43"/>
      <c r="L106" s="43"/>
      <c r="M106" s="245"/>
      <c r="N106" s="245"/>
      <c r="O106" s="245"/>
      <c r="P106" s="245"/>
      <c r="Q106" s="245"/>
      <c r="R106" s="245"/>
      <c r="S106" s="245"/>
      <c r="T106" s="43"/>
      <c r="U106" s="22"/>
      <c r="V106" s="27"/>
      <c r="W106" s="27"/>
      <c r="X106" s="27"/>
      <c r="Y106" s="27"/>
      <c r="Z106" s="27"/>
      <c r="AA106" s="27"/>
      <c r="AB106" s="27"/>
      <c r="AC106" s="27"/>
      <c r="AD106" s="27"/>
      <c r="AE106" s="27"/>
      <c r="AF106" s="27"/>
      <c r="AG106" s="27"/>
      <c r="AH106" s="27"/>
      <c r="AI106" s="27"/>
      <c r="AJ106" s="27"/>
      <c r="AK106" s="27"/>
      <c r="AL106" s="27"/>
      <c r="AM106" s="27"/>
      <c r="AN106" s="27"/>
      <c r="AO106" s="27"/>
    </row>
    <row r="107" spans="1:64" s="59" customFormat="1" ht="24.95" customHeight="1">
      <c r="A107" s="23"/>
      <c r="B107" s="42" t="s">
        <v>127</v>
      </c>
      <c r="C107" s="42"/>
      <c r="D107" s="43"/>
      <c r="E107" s="43"/>
      <c r="F107" s="42"/>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27"/>
      <c r="AI107" s="27"/>
      <c r="AJ107" s="27"/>
      <c r="AK107" s="58"/>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64" s="59" customFormat="1" ht="24.95" customHeight="1">
      <c r="A108" s="23"/>
      <c r="B108" s="27"/>
      <c r="C108" s="42"/>
      <c r="D108" s="43"/>
      <c r="E108" s="43"/>
      <c r="F108" s="42"/>
      <c r="G108" s="43"/>
      <c r="H108" s="43"/>
      <c r="I108" s="43"/>
      <c r="J108" s="43"/>
      <c r="K108" s="43"/>
      <c r="L108" s="43"/>
      <c r="M108" s="505">
        <f>IF(OR($AP$98=0,$AR$98=0),0,IF($AK$39=1,$AP$98,$AR$98))</f>
        <v>0</v>
      </c>
      <c r="N108" s="505"/>
      <c r="O108" s="505"/>
      <c r="P108" s="505"/>
      <c r="Q108" s="505"/>
      <c r="R108" s="505"/>
      <c r="S108" s="505"/>
      <c r="T108" s="43" t="s">
        <v>128</v>
      </c>
      <c r="U108" s="22"/>
      <c r="V108" s="58"/>
      <c r="AB108" s="27"/>
      <c r="AC108" s="27"/>
      <c r="AD108" s="27"/>
      <c r="AE108" s="58"/>
      <c r="AI108" s="27"/>
      <c r="AJ108" s="27"/>
      <c r="AK108" s="58"/>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64" s="59" customFormat="1" ht="15" customHeight="1">
      <c r="A109" s="23"/>
      <c r="B109" s="27"/>
      <c r="C109" s="42"/>
      <c r="D109" s="43"/>
      <c r="E109" s="43"/>
      <c r="F109" s="42"/>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27"/>
      <c r="AI109" s="27"/>
      <c r="AJ109" s="27"/>
      <c r="AK109" s="58"/>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row>
    <row r="110" spans="1:64" s="163" customFormat="1" ht="24.95" customHeight="1">
      <c r="A110" s="156"/>
      <c r="B110" s="158" t="s">
        <v>271</v>
      </c>
      <c r="C110" s="31"/>
      <c r="D110" s="146"/>
      <c r="E110" s="146"/>
      <c r="F110" s="158"/>
      <c r="G110" s="146"/>
      <c r="H110" s="146"/>
      <c r="I110" s="146"/>
      <c r="J110" s="146"/>
      <c r="K110" s="146"/>
      <c r="L110" s="146"/>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162"/>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row>
    <row r="111" spans="1:64" ht="24.95" customHeight="1">
      <c r="A111" s="23"/>
      <c r="C111" s="42"/>
      <c r="D111" s="43"/>
      <c r="E111" s="43"/>
      <c r="I111" s="27" t="s">
        <v>272</v>
      </c>
      <c r="M111" s="535" t="str">
        <f>IFERROR(IF((M47*12000*1.165)/(M51*10)&lt;=0,0,(M47*12000*1.165)/(M51*10)),"")</f>
        <v/>
      </c>
      <c r="N111" s="535"/>
      <c r="O111" s="535"/>
      <c r="P111" s="535"/>
      <c r="Q111" s="535"/>
      <c r="R111" s="535"/>
      <c r="S111" s="535"/>
      <c r="T111" s="43"/>
      <c r="U111" s="22"/>
      <c r="V111" s="58"/>
      <c r="W111" s="59"/>
      <c r="X111" s="59"/>
      <c r="Y111" s="59"/>
      <c r="Z111" s="59"/>
      <c r="AA111" s="59"/>
      <c r="AE111" s="58"/>
      <c r="AF111" s="59"/>
      <c r="AG111" s="59"/>
    </row>
    <row r="112" spans="1:64" ht="24.95" customHeight="1">
      <c r="A112" s="23"/>
      <c r="C112" s="42"/>
      <c r="D112" s="43"/>
      <c r="E112" s="43"/>
      <c r="G112" s="43"/>
      <c r="H112" s="43"/>
      <c r="I112" s="43"/>
      <c r="J112" s="43"/>
      <c r="K112" s="43"/>
      <c r="L112" s="43"/>
      <c r="M112" s="43"/>
      <c r="N112" s="43"/>
      <c r="O112" s="43"/>
      <c r="P112" s="43"/>
      <c r="Q112" s="43"/>
      <c r="R112" s="43"/>
      <c r="S112" s="43"/>
      <c r="AP112" s="144"/>
    </row>
    <row r="113" spans="1:46" s="165" customFormat="1" ht="30" customHeight="1">
      <c r="A113" s="164"/>
      <c r="B113" s="531" t="s">
        <v>273</v>
      </c>
      <c r="C113" s="531"/>
      <c r="D113" s="531"/>
      <c r="E113" s="531"/>
      <c r="F113" s="533" t="s">
        <v>274</v>
      </c>
      <c r="G113" s="533"/>
      <c r="H113" s="533"/>
      <c r="I113" s="533"/>
      <c r="J113" s="533"/>
      <c r="K113" s="533"/>
      <c r="L113" s="533"/>
      <c r="M113" s="533"/>
      <c r="N113" s="533"/>
      <c r="O113" s="533"/>
      <c r="P113" s="533"/>
      <c r="Q113" s="533"/>
      <c r="R113" s="533"/>
      <c r="S113" s="533"/>
      <c r="T113" s="533"/>
      <c r="U113" s="533"/>
      <c r="V113" s="533"/>
      <c r="W113" s="533"/>
      <c r="X113" s="533"/>
      <c r="Y113" s="533"/>
      <c r="Z113" s="533"/>
      <c r="AA113" s="533"/>
      <c r="AB113" s="533"/>
      <c r="AC113" s="533"/>
      <c r="AD113" s="533"/>
      <c r="AE113" s="533"/>
      <c r="AF113" s="533"/>
      <c r="AG113" s="533"/>
      <c r="AH113" s="533"/>
      <c r="AK113" s="166"/>
      <c r="AL113" s="167"/>
      <c r="AM113" s="167"/>
      <c r="AN113" s="167"/>
      <c r="AO113" s="167"/>
      <c r="AP113" s="167"/>
    </row>
    <row r="114" spans="1:46" s="165" customFormat="1" ht="30" customHeight="1">
      <c r="A114" s="164"/>
      <c r="B114" s="531"/>
      <c r="C114" s="531"/>
      <c r="D114" s="531"/>
      <c r="E114" s="531"/>
      <c r="F114" s="528" t="s">
        <v>1229</v>
      </c>
      <c r="G114" s="528"/>
      <c r="H114" s="528"/>
      <c r="I114" s="528"/>
      <c r="J114" s="528"/>
      <c r="K114" s="528"/>
      <c r="L114" s="528"/>
      <c r="M114" s="528"/>
      <c r="N114" s="528"/>
      <c r="O114" s="528"/>
      <c r="P114" s="528"/>
      <c r="Q114" s="528"/>
      <c r="R114" s="528"/>
      <c r="S114" s="528"/>
      <c r="T114" s="528"/>
      <c r="U114" s="528"/>
      <c r="V114" s="528"/>
      <c r="W114" s="528"/>
      <c r="X114" s="528"/>
      <c r="Y114" s="528"/>
      <c r="Z114" s="528"/>
      <c r="AA114" s="528"/>
      <c r="AB114" s="528"/>
      <c r="AC114" s="528"/>
      <c r="AD114" s="528"/>
      <c r="AE114" s="528"/>
      <c r="AF114" s="528"/>
      <c r="AG114" s="528"/>
      <c r="AH114" s="528"/>
      <c r="AK114" s="166"/>
      <c r="AL114" s="167"/>
      <c r="AM114" s="167"/>
      <c r="AN114" s="167"/>
      <c r="AO114" s="167"/>
      <c r="AP114" s="168"/>
    </row>
    <row r="115" spans="1:46" s="165" customFormat="1" ht="30" customHeight="1">
      <c r="A115" s="164"/>
      <c r="B115" s="531"/>
      <c r="C115" s="531"/>
      <c r="D115" s="531"/>
      <c r="E115" s="531"/>
      <c r="F115" s="169"/>
      <c r="G115" s="170"/>
      <c r="H115" s="170"/>
      <c r="I115" s="170"/>
      <c r="J115" s="532" t="s">
        <v>275</v>
      </c>
      <c r="K115" s="532"/>
      <c r="L115" s="532"/>
      <c r="M115" s="532"/>
      <c r="N115" s="532"/>
      <c r="O115" s="532"/>
      <c r="P115" s="532"/>
      <c r="Q115" s="532"/>
      <c r="R115" s="532"/>
      <c r="S115" s="532"/>
      <c r="T115" s="532"/>
      <c r="U115" s="532"/>
      <c r="V115" s="532"/>
      <c r="W115" s="532"/>
      <c r="X115" s="532"/>
      <c r="Y115" s="532"/>
      <c r="Z115" s="532"/>
      <c r="AA115" s="532"/>
      <c r="AB115" s="532"/>
      <c r="AC115" s="532"/>
      <c r="AD115" s="532"/>
      <c r="AE115" s="170"/>
      <c r="AF115" s="170"/>
      <c r="AG115" s="170"/>
      <c r="AH115" s="170"/>
      <c r="AK115" s="166"/>
      <c r="AL115" s="167"/>
      <c r="AM115" s="167"/>
      <c r="AN115" s="167"/>
      <c r="AO115" s="167"/>
      <c r="AP115" s="167"/>
    </row>
    <row r="116" spans="1:46" ht="15" customHeight="1">
      <c r="A116" s="23"/>
      <c r="B116" s="42"/>
      <c r="C116" s="34"/>
      <c r="D116" s="43"/>
      <c r="E116" s="43"/>
      <c r="F116" s="26"/>
      <c r="G116" s="43"/>
      <c r="H116" s="43"/>
      <c r="I116" s="43"/>
      <c r="J116" s="43"/>
      <c r="K116" s="43"/>
      <c r="L116" s="43"/>
      <c r="M116" s="43"/>
      <c r="N116" s="43"/>
      <c r="O116" s="43"/>
      <c r="P116" s="43"/>
      <c r="Q116" s="43"/>
      <c r="R116" s="43"/>
      <c r="S116" s="43"/>
      <c r="Z116" s="53"/>
      <c r="AA116" s="22"/>
      <c r="AB116" s="22"/>
      <c r="AC116" s="22"/>
      <c r="AD116" s="22"/>
      <c r="AE116" s="52"/>
      <c r="AF116" s="52"/>
      <c r="AG116" s="22"/>
      <c r="AH116" s="22"/>
      <c r="AI116" s="22"/>
      <c r="AJ116" s="22"/>
      <c r="AK116" s="64"/>
      <c r="AQ116" s="59"/>
      <c r="AR116" s="59"/>
      <c r="AS116" s="59"/>
      <c r="AT116" s="59"/>
    </row>
    <row r="117" spans="1:46" ht="24.95" customHeight="1">
      <c r="A117" s="23"/>
      <c r="C117" s="42"/>
      <c r="D117" s="43"/>
      <c r="E117" s="43"/>
      <c r="I117" s="27" t="s">
        <v>276</v>
      </c>
      <c r="M117" s="506" t="str">
        <f>IFERROR(IF((N81-(M108*10))/(M51*10)&lt;=0,0,(N81-(M108*10))/(M51*10)),"")</f>
        <v/>
      </c>
      <c r="N117" s="506"/>
      <c r="O117" s="506"/>
      <c r="P117" s="506"/>
      <c r="Q117" s="506"/>
      <c r="R117" s="506"/>
      <c r="S117" s="506"/>
      <c r="T117" s="43"/>
      <c r="U117" s="22"/>
      <c r="V117" s="58"/>
      <c r="W117" s="59"/>
      <c r="X117" s="59"/>
      <c r="Y117" s="59"/>
      <c r="Z117" s="59"/>
      <c r="AA117" s="59"/>
      <c r="AE117" s="58"/>
      <c r="AF117" s="59"/>
      <c r="AG117" s="59"/>
    </row>
    <row r="118" spans="1:46" ht="24.95" customHeight="1">
      <c r="A118" s="23"/>
      <c r="C118" s="42"/>
      <c r="D118" s="43"/>
      <c r="E118" s="43"/>
      <c r="G118" s="43"/>
      <c r="H118" s="43"/>
      <c r="I118" s="43"/>
      <c r="J118" s="43"/>
      <c r="K118" s="43"/>
      <c r="L118" s="43"/>
      <c r="M118" s="43"/>
      <c r="N118" s="43"/>
      <c r="O118" s="43"/>
      <c r="P118" s="43"/>
      <c r="Q118" s="43"/>
      <c r="R118" s="43"/>
      <c r="S118" s="43"/>
      <c r="AP118" s="144"/>
    </row>
    <row r="119" spans="1:46" s="165" customFormat="1" ht="30" customHeight="1">
      <c r="A119" s="164"/>
      <c r="B119" s="531" t="s">
        <v>277</v>
      </c>
      <c r="C119" s="531"/>
      <c r="D119" s="531"/>
      <c r="E119" s="531"/>
      <c r="F119" s="534" t="s">
        <v>278</v>
      </c>
      <c r="G119" s="534"/>
      <c r="H119" s="534"/>
      <c r="I119" s="534"/>
      <c r="J119" s="534"/>
      <c r="K119" s="534"/>
      <c r="L119" s="534"/>
      <c r="M119" s="534"/>
      <c r="N119" s="534"/>
      <c r="O119" s="534"/>
      <c r="P119" s="534"/>
      <c r="Q119" s="534"/>
      <c r="R119" s="534"/>
      <c r="S119" s="534"/>
      <c r="T119" s="534"/>
      <c r="U119" s="534"/>
      <c r="V119" s="534"/>
      <c r="W119" s="534"/>
      <c r="X119" s="534"/>
      <c r="Y119" s="534"/>
      <c r="Z119" s="534"/>
      <c r="AA119" s="534"/>
      <c r="AB119" s="534"/>
      <c r="AC119" s="534"/>
      <c r="AD119" s="534"/>
      <c r="AE119" s="534"/>
      <c r="AF119" s="534"/>
      <c r="AG119" s="534"/>
      <c r="AH119" s="534"/>
      <c r="AK119" s="166"/>
      <c r="AL119" s="167"/>
      <c r="AM119" s="167"/>
      <c r="AN119" s="167"/>
      <c r="AO119" s="167"/>
      <c r="AP119" s="167"/>
    </row>
    <row r="120" spans="1:46" s="165" customFormat="1" ht="30" customHeight="1">
      <c r="A120" s="164"/>
      <c r="B120" s="531"/>
      <c r="C120" s="531"/>
      <c r="D120" s="531"/>
      <c r="E120" s="531"/>
      <c r="F120" s="528" t="s">
        <v>135</v>
      </c>
      <c r="G120" s="528"/>
      <c r="H120" s="528"/>
      <c r="I120" s="528"/>
      <c r="J120" s="528"/>
      <c r="K120" s="528"/>
      <c r="L120" s="528"/>
      <c r="M120" s="528"/>
      <c r="N120" s="528"/>
      <c r="O120" s="528"/>
      <c r="P120" s="528"/>
      <c r="Q120" s="528"/>
      <c r="R120" s="528"/>
      <c r="S120" s="528"/>
      <c r="T120" s="528"/>
      <c r="U120" s="528"/>
      <c r="V120" s="528"/>
      <c r="W120" s="528"/>
      <c r="X120" s="528"/>
      <c r="Y120" s="528"/>
      <c r="Z120" s="528"/>
      <c r="AA120" s="528"/>
      <c r="AB120" s="528"/>
      <c r="AC120" s="528"/>
      <c r="AD120" s="528"/>
      <c r="AE120" s="528"/>
      <c r="AF120" s="528"/>
      <c r="AG120" s="528"/>
      <c r="AH120" s="528"/>
      <c r="AK120" s="166"/>
      <c r="AL120" s="167"/>
      <c r="AM120" s="167"/>
      <c r="AN120" s="167"/>
      <c r="AO120" s="167"/>
      <c r="AP120" s="168"/>
    </row>
    <row r="121" spans="1:46" s="165" customFormat="1" ht="30" customHeight="1">
      <c r="A121" s="164"/>
      <c r="B121" s="531"/>
      <c r="C121" s="531"/>
      <c r="D121" s="531"/>
      <c r="E121" s="531"/>
      <c r="F121" s="169"/>
      <c r="G121" s="170"/>
      <c r="H121" s="170"/>
      <c r="I121" s="170"/>
      <c r="J121" s="532" t="s">
        <v>275</v>
      </c>
      <c r="K121" s="532"/>
      <c r="L121" s="532"/>
      <c r="M121" s="532"/>
      <c r="N121" s="532"/>
      <c r="O121" s="532"/>
      <c r="P121" s="532"/>
      <c r="Q121" s="532"/>
      <c r="R121" s="532"/>
      <c r="S121" s="532"/>
      <c r="T121" s="532"/>
      <c r="U121" s="532"/>
      <c r="V121" s="532"/>
      <c r="W121" s="532"/>
      <c r="X121" s="532"/>
      <c r="Y121" s="532"/>
      <c r="Z121" s="532"/>
      <c r="AA121" s="532"/>
      <c r="AB121" s="532"/>
      <c r="AC121" s="532"/>
      <c r="AD121" s="532"/>
      <c r="AE121" s="170"/>
      <c r="AF121" s="170"/>
      <c r="AG121" s="170"/>
      <c r="AH121" s="170"/>
      <c r="AK121" s="166"/>
      <c r="AL121" s="167"/>
      <c r="AM121" s="167"/>
      <c r="AN121" s="167"/>
      <c r="AO121" s="167"/>
      <c r="AP121" s="167"/>
    </row>
    <row r="122" spans="1:46" ht="15" customHeight="1">
      <c r="A122" s="23"/>
      <c r="B122" s="42"/>
      <c r="C122" s="34"/>
      <c r="D122" s="43"/>
      <c r="E122" s="43"/>
      <c r="F122" s="26"/>
      <c r="G122" s="43"/>
      <c r="H122" s="43"/>
      <c r="I122" s="43"/>
      <c r="J122" s="43"/>
      <c r="K122" s="43"/>
      <c r="L122" s="43"/>
      <c r="M122" s="43"/>
      <c r="N122" s="43"/>
      <c r="O122" s="43"/>
      <c r="P122" s="43"/>
      <c r="Q122" s="43"/>
      <c r="R122" s="43"/>
      <c r="S122" s="43"/>
      <c r="Z122" s="53"/>
      <c r="AA122" s="22"/>
      <c r="AB122" s="22"/>
      <c r="AC122" s="22"/>
      <c r="AD122" s="22"/>
      <c r="AE122" s="52"/>
      <c r="AF122" s="52"/>
      <c r="AG122" s="22"/>
      <c r="AH122" s="22"/>
      <c r="AI122" s="22"/>
      <c r="AJ122" s="22"/>
      <c r="AK122" s="64"/>
      <c r="AQ122" s="59"/>
      <c r="AR122" s="59"/>
      <c r="AS122" s="59"/>
      <c r="AT122" s="59"/>
    </row>
    <row r="123" spans="1:46" ht="24.95" customHeight="1">
      <c r="A123" s="23" t="s">
        <v>142</v>
      </c>
      <c r="B123" s="42" t="s">
        <v>143</v>
      </c>
      <c r="D123" s="43"/>
      <c r="E123" s="43"/>
      <c r="G123" s="43"/>
      <c r="H123" s="43"/>
      <c r="I123" s="43"/>
      <c r="J123" s="43"/>
      <c r="K123" s="43"/>
      <c r="L123" s="43"/>
      <c r="M123" s="43"/>
      <c r="N123" s="43"/>
      <c r="O123" s="43"/>
      <c r="P123" s="43"/>
      <c r="Q123" s="43"/>
      <c r="R123" s="43"/>
      <c r="S123" s="43"/>
    </row>
    <row r="124" spans="1:46" s="22" customFormat="1" ht="30" customHeight="1">
      <c r="A124" s="23"/>
      <c r="B124" s="42" t="s">
        <v>1215</v>
      </c>
      <c r="D124" s="43"/>
      <c r="E124" s="43"/>
      <c r="F124" s="42"/>
      <c r="G124" s="43"/>
      <c r="H124" s="43"/>
      <c r="I124" s="43"/>
      <c r="J124" s="43"/>
      <c r="K124" s="43"/>
      <c r="L124" s="43"/>
      <c r="M124" s="43"/>
      <c r="N124" s="43"/>
      <c r="O124" s="43"/>
      <c r="P124" s="43"/>
      <c r="Q124" s="43"/>
      <c r="R124" s="43"/>
      <c r="S124" s="43"/>
    </row>
    <row r="125" spans="1:46" s="22" customFormat="1" ht="24.95" customHeight="1">
      <c r="A125" s="23"/>
      <c r="B125" s="42"/>
      <c r="C125" s="42" t="s">
        <v>1212</v>
      </c>
      <c r="D125" s="43"/>
      <c r="E125" s="43"/>
      <c r="H125" s="43"/>
      <c r="I125" s="43"/>
      <c r="J125" s="43"/>
      <c r="K125" s="43"/>
      <c r="L125" s="43"/>
      <c r="M125" s="43"/>
      <c r="N125" s="43"/>
      <c r="O125" s="43"/>
      <c r="P125" s="43"/>
      <c r="Q125" s="43"/>
      <c r="R125" s="43"/>
      <c r="S125" s="43"/>
    </row>
    <row r="126" spans="1:46" s="22" customFormat="1" ht="24.95" customHeight="1">
      <c r="A126" s="23"/>
      <c r="B126" s="42"/>
      <c r="C126" s="22" t="s">
        <v>279</v>
      </c>
      <c r="D126" s="43"/>
      <c r="E126" s="43"/>
      <c r="F126" s="42"/>
      <c r="H126" s="43"/>
      <c r="I126" s="43"/>
      <c r="J126" s="43"/>
      <c r="K126" s="43"/>
      <c r="L126" s="43"/>
      <c r="M126" s="43"/>
      <c r="N126" s="43"/>
      <c r="O126" s="43"/>
      <c r="P126" s="43"/>
      <c r="Q126" s="43"/>
      <c r="R126" s="43"/>
      <c r="S126" s="43"/>
      <c r="AE126" s="57"/>
      <c r="AK126" s="60" t="b">
        <v>0</v>
      </c>
      <c r="AL126" s="22">
        <f>IF(AK126=TRUE,1,0)</f>
        <v>0</v>
      </c>
    </row>
    <row r="127" spans="1:46" s="22" customFormat="1" ht="24.95" customHeight="1">
      <c r="A127" s="23"/>
      <c r="B127" s="42"/>
      <c r="C127" s="22" t="s">
        <v>280</v>
      </c>
      <c r="E127" s="43"/>
      <c r="F127" s="42"/>
      <c r="H127" s="43"/>
      <c r="I127" s="43"/>
      <c r="J127" s="43"/>
      <c r="K127" s="43"/>
      <c r="L127" s="43"/>
      <c r="M127" s="43"/>
      <c r="N127" s="43"/>
      <c r="O127" s="43"/>
      <c r="P127" s="43"/>
      <c r="Q127" s="43"/>
      <c r="R127" s="43"/>
      <c r="S127" s="43"/>
    </row>
    <row r="128" spans="1:46" s="22" customFormat="1" ht="30" customHeight="1">
      <c r="A128" s="23"/>
      <c r="B128" s="42"/>
      <c r="D128" s="43"/>
      <c r="E128" s="42" t="s">
        <v>281</v>
      </c>
      <c r="F128" s="43"/>
      <c r="G128" s="43"/>
      <c r="H128" s="43"/>
      <c r="I128" s="43"/>
      <c r="J128" s="43"/>
      <c r="K128" s="206"/>
      <c r="L128" s="516"/>
      <c r="M128" s="516"/>
      <c r="N128" s="516"/>
      <c r="O128" s="22" t="s">
        <v>282</v>
      </c>
      <c r="P128" s="22" t="s">
        <v>283</v>
      </c>
      <c r="T128" s="207" t="str">
        <f>IF(L42="","",IF(AK27=TRUE,L42-1,L42-2))</f>
        <v/>
      </c>
      <c r="U128" s="22" t="s">
        <v>284</v>
      </c>
      <c r="V128" s="43"/>
      <c r="AD128" s="43"/>
      <c r="AE128" s="207" t="str">
        <f>IF(OR(L128&gt;=200,AK130=TRUE),"☑","□")</f>
        <v>□</v>
      </c>
      <c r="AF128" s="43"/>
      <c r="AL128" s="22">
        <f>IF(AE128="☑",1,0)</f>
        <v>0</v>
      </c>
    </row>
    <row r="129" spans="1:39" s="22" customFormat="1" ht="15" customHeight="1">
      <c r="A129" s="23"/>
      <c r="B129" s="42"/>
      <c r="D129" s="43"/>
      <c r="E129" s="43"/>
      <c r="F129" s="42"/>
      <c r="H129" s="43"/>
      <c r="I129" s="43"/>
      <c r="J129" s="43"/>
      <c r="K129" s="43"/>
      <c r="L129" s="43"/>
      <c r="M129" s="43"/>
      <c r="N129" s="43"/>
      <c r="O129" s="43"/>
      <c r="P129" s="43"/>
      <c r="Q129" s="43"/>
      <c r="R129" s="43"/>
      <c r="S129" s="43"/>
    </row>
    <row r="130" spans="1:39" s="22" customFormat="1" ht="15" customHeight="1">
      <c r="A130" s="23"/>
      <c r="B130" s="442"/>
      <c r="C130" s="444" t="s">
        <v>1923</v>
      </c>
      <c r="D130" s="443"/>
      <c r="E130" s="443"/>
      <c r="F130" s="442"/>
      <c r="H130" s="443"/>
      <c r="I130" s="443"/>
      <c r="J130" s="443"/>
      <c r="K130" s="443"/>
      <c r="L130" s="443"/>
      <c r="M130" s="443"/>
      <c r="N130" s="443"/>
      <c r="O130" s="443"/>
      <c r="P130" s="443"/>
      <c r="Q130" s="443"/>
      <c r="R130" s="443"/>
      <c r="S130" s="443"/>
      <c r="AE130" s="529"/>
      <c r="AK130" s="60" t="b">
        <v>0</v>
      </c>
      <c r="AL130" s="60">
        <f>IF(AK130=TRUE,1,0)</f>
        <v>0</v>
      </c>
      <c r="AM130" s="60"/>
    </row>
    <row r="131" spans="1:39" s="22" customFormat="1" ht="15" customHeight="1">
      <c r="A131" s="23"/>
      <c r="B131" s="442"/>
      <c r="C131" s="444" t="s">
        <v>1924</v>
      </c>
      <c r="D131" s="443"/>
      <c r="E131" s="443"/>
      <c r="F131" s="442"/>
      <c r="H131" s="443"/>
      <c r="I131" s="443"/>
      <c r="J131" s="443"/>
      <c r="K131" s="443"/>
      <c r="L131" s="443"/>
      <c r="M131" s="443"/>
      <c r="N131" s="443"/>
      <c r="O131" s="443"/>
      <c r="P131" s="443"/>
      <c r="Q131" s="443"/>
      <c r="R131" s="443"/>
      <c r="S131" s="443"/>
      <c r="AE131" s="529"/>
    </row>
    <row r="132" spans="1:39" s="22" customFormat="1" ht="15" customHeight="1">
      <c r="A132" s="23"/>
      <c r="B132" s="442"/>
      <c r="C132" s="444"/>
      <c r="D132" s="443"/>
      <c r="E132" s="443"/>
      <c r="F132" s="442"/>
      <c r="H132" s="443"/>
      <c r="I132" s="443"/>
      <c r="J132" s="443"/>
      <c r="K132" s="443"/>
      <c r="L132" s="443"/>
      <c r="M132" s="443"/>
      <c r="N132" s="443"/>
      <c r="O132" s="443"/>
      <c r="P132" s="443"/>
      <c r="Q132" s="443"/>
      <c r="R132" s="443"/>
      <c r="S132" s="443"/>
    </row>
    <row r="133" spans="1:39" s="22" customFormat="1" ht="30" customHeight="1">
      <c r="A133" s="23"/>
      <c r="B133" s="42"/>
      <c r="C133" s="22" t="s">
        <v>1213</v>
      </c>
      <c r="D133" s="43"/>
      <c r="E133" s="43"/>
      <c r="H133" s="43"/>
      <c r="I133" s="43"/>
      <c r="J133" s="43"/>
      <c r="K133" s="43"/>
      <c r="L133" s="43"/>
      <c r="M133" s="43"/>
      <c r="N133" s="43"/>
      <c r="O133" s="43"/>
      <c r="P133" s="43"/>
      <c r="Q133" s="43"/>
      <c r="R133" s="43"/>
      <c r="S133" s="43"/>
      <c r="AE133" s="57"/>
      <c r="AK133" s="60" t="b">
        <v>0</v>
      </c>
      <c r="AL133" s="22">
        <f>IF(AK133=TRUE,1,0)</f>
        <v>0</v>
      </c>
    </row>
    <row r="134" spans="1:39" s="22" customFormat="1" ht="40.5" customHeight="1">
      <c r="A134" s="23"/>
      <c r="B134" s="42" t="s">
        <v>1214</v>
      </c>
      <c r="D134" s="43"/>
      <c r="E134" s="43"/>
      <c r="F134" s="42"/>
      <c r="G134" s="43"/>
      <c r="H134" s="43"/>
      <c r="I134" s="43"/>
      <c r="J134" s="43"/>
      <c r="K134" s="43"/>
      <c r="L134" s="43"/>
      <c r="M134" s="43"/>
      <c r="N134" s="43"/>
      <c r="O134" s="43"/>
      <c r="P134" s="43"/>
      <c r="Q134" s="43"/>
      <c r="R134" s="43"/>
      <c r="S134" s="43"/>
    </row>
    <row r="135" spans="1:39" ht="24.75" customHeight="1">
      <c r="A135" s="23"/>
      <c r="B135" s="42" t="s">
        <v>144</v>
      </c>
      <c r="D135" s="43"/>
      <c r="E135" s="43"/>
      <c r="H135" s="43"/>
      <c r="I135" s="43"/>
      <c r="J135" s="43"/>
      <c r="K135" s="43"/>
      <c r="L135" s="43"/>
      <c r="M135" s="43"/>
      <c r="N135" s="43"/>
      <c r="O135" s="43"/>
      <c r="P135" s="43"/>
      <c r="Q135" s="43"/>
      <c r="R135" s="43"/>
      <c r="S135" s="43"/>
      <c r="AE135" s="207" t="str">
        <f>IF(J31&gt;=2,"☑",IF(AL36=1,"☑","□"))</f>
        <v>□</v>
      </c>
      <c r="AK135" s="58" t="b">
        <f>IF(AE135="☑",TRUE,FALSE)</f>
        <v>0</v>
      </c>
      <c r="AM135" s="58">
        <f>IF(AK135=TRUE,1,0)</f>
        <v>0</v>
      </c>
    </row>
    <row r="136" spans="1:39" ht="15" customHeight="1">
      <c r="A136" s="23"/>
      <c r="B136" s="42"/>
      <c r="D136" s="43"/>
      <c r="E136" s="43"/>
      <c r="H136" s="43"/>
      <c r="I136" s="43"/>
      <c r="J136" s="43"/>
      <c r="K136" s="43"/>
      <c r="L136" s="43"/>
      <c r="M136" s="43"/>
      <c r="N136" s="43"/>
      <c r="O136" s="43"/>
      <c r="P136" s="43"/>
      <c r="Q136" s="43"/>
      <c r="R136" s="43"/>
      <c r="S136" s="43"/>
      <c r="AE136" s="118"/>
    </row>
    <row r="137" spans="1:39" ht="24.75" customHeight="1">
      <c r="A137" s="23"/>
      <c r="B137" s="42" t="s">
        <v>285</v>
      </c>
      <c r="D137" s="43"/>
      <c r="E137" s="43"/>
      <c r="H137" s="43"/>
      <c r="I137" s="43"/>
      <c r="J137" s="43"/>
      <c r="K137" s="43"/>
      <c r="L137" s="43"/>
      <c r="M137" s="43"/>
      <c r="N137" s="43"/>
      <c r="O137" s="43"/>
      <c r="P137" s="43"/>
      <c r="Q137" s="43"/>
      <c r="R137" s="43"/>
      <c r="S137" s="43"/>
      <c r="AE137" s="57"/>
      <c r="AK137" s="58" t="b">
        <v>0</v>
      </c>
      <c r="AM137" s="58">
        <f>IF(AK137=TRUE,1,0)</f>
        <v>0</v>
      </c>
    </row>
    <row r="138" spans="1:39" ht="24.75" customHeight="1">
      <c r="A138" s="23"/>
      <c r="B138" s="42" t="s">
        <v>286</v>
      </c>
      <c r="D138" s="43"/>
      <c r="E138" s="43"/>
      <c r="H138" s="43"/>
      <c r="I138" s="43"/>
      <c r="J138" s="43"/>
      <c r="K138" s="43"/>
      <c r="L138" s="43"/>
      <c r="M138" s="43"/>
      <c r="N138" s="43"/>
      <c r="O138" s="43"/>
      <c r="P138" s="43"/>
      <c r="Q138" s="43"/>
      <c r="R138" s="43"/>
      <c r="S138" s="43"/>
      <c r="AE138" s="118"/>
    </row>
    <row r="139" spans="1:39" ht="24.75" customHeight="1">
      <c r="A139" s="23"/>
      <c r="B139" s="42" t="s">
        <v>287</v>
      </c>
      <c r="E139" s="43"/>
      <c r="H139" s="43"/>
      <c r="I139" s="43"/>
      <c r="J139" s="43"/>
      <c r="K139" s="43"/>
      <c r="L139" s="43"/>
      <c r="M139" s="43"/>
      <c r="N139" s="43"/>
      <c r="O139" s="43"/>
      <c r="P139" s="43"/>
      <c r="Q139" s="43"/>
      <c r="R139" s="43"/>
      <c r="S139" s="43"/>
      <c r="AE139" s="118"/>
    </row>
    <row r="140" spans="1:39" ht="15" customHeight="1">
      <c r="A140" s="23"/>
      <c r="B140" s="42"/>
      <c r="D140" s="43"/>
      <c r="E140" s="43"/>
      <c r="H140" s="43"/>
      <c r="I140" s="43"/>
      <c r="J140" s="43"/>
      <c r="K140" s="43"/>
      <c r="L140" s="43"/>
      <c r="M140" s="43"/>
      <c r="N140" s="43"/>
      <c r="O140" s="43"/>
      <c r="P140" s="43"/>
      <c r="Q140" s="43"/>
      <c r="R140" s="43"/>
      <c r="S140" s="43"/>
      <c r="AE140" s="118"/>
    </row>
    <row r="141" spans="1:39" ht="24.75" customHeight="1">
      <c r="A141" s="23"/>
      <c r="B141" s="42" t="s">
        <v>1210</v>
      </c>
      <c r="D141" s="43"/>
      <c r="E141" s="43"/>
      <c r="H141" s="43"/>
      <c r="I141" s="43"/>
      <c r="J141" s="43"/>
      <c r="K141" s="43"/>
      <c r="L141" s="43"/>
      <c r="M141" s="43"/>
      <c r="N141" s="43"/>
      <c r="O141" s="43"/>
      <c r="P141" s="43"/>
      <c r="Q141" s="43"/>
      <c r="R141" s="43"/>
      <c r="S141" s="43"/>
      <c r="AE141" s="57"/>
      <c r="AK141" s="58" t="b">
        <v>0</v>
      </c>
      <c r="AL141" s="58">
        <f>IF(AK141=TRUE,1,0)</f>
        <v>0</v>
      </c>
    </row>
    <row r="142" spans="1:39" ht="24.75" customHeight="1">
      <c r="A142" s="23"/>
      <c r="B142" s="42" t="s">
        <v>288</v>
      </c>
      <c r="D142" s="43"/>
      <c r="E142" s="43"/>
      <c r="H142" s="43"/>
      <c r="I142" s="43"/>
      <c r="J142" s="43"/>
      <c r="K142" s="43"/>
      <c r="L142" s="43"/>
      <c r="M142" s="43"/>
      <c r="N142" s="43"/>
      <c r="O142" s="43"/>
      <c r="P142" s="43"/>
      <c r="Q142" s="43"/>
      <c r="R142" s="43"/>
      <c r="S142" s="43"/>
      <c r="AE142" s="118"/>
    </row>
    <row r="143" spans="1:39" ht="24.75" customHeight="1">
      <c r="A143" s="23"/>
      <c r="B143" s="42" t="s">
        <v>289</v>
      </c>
      <c r="D143" s="43"/>
      <c r="E143" s="43"/>
      <c r="H143" s="43"/>
      <c r="I143" s="43"/>
      <c r="J143" s="43"/>
      <c r="K143" s="43"/>
      <c r="L143" s="43"/>
      <c r="M143" s="43"/>
      <c r="N143" s="43"/>
      <c r="O143" s="43"/>
      <c r="P143" s="43"/>
      <c r="Q143" s="43"/>
      <c r="R143" s="43"/>
      <c r="S143" s="43"/>
      <c r="AE143" s="118"/>
    </row>
    <row r="144" spans="1:39" ht="15" customHeight="1">
      <c r="A144" s="23"/>
      <c r="B144" s="42"/>
      <c r="D144" s="43"/>
      <c r="E144" s="43"/>
      <c r="H144" s="43"/>
      <c r="I144" s="43"/>
      <c r="J144" s="43"/>
      <c r="K144" s="43"/>
      <c r="L144" s="43"/>
      <c r="M144" s="43"/>
      <c r="N144" s="43"/>
      <c r="O144" s="43"/>
      <c r="P144" s="43"/>
      <c r="Q144" s="43"/>
      <c r="R144" s="43"/>
      <c r="S144" s="43"/>
      <c r="AE144" s="118"/>
    </row>
    <row r="145" spans="1:64" ht="24.75" customHeight="1">
      <c r="A145" s="23"/>
      <c r="B145" s="42" t="s">
        <v>150</v>
      </c>
      <c r="D145" s="43"/>
      <c r="E145" s="43"/>
      <c r="H145" s="43"/>
      <c r="I145" s="43"/>
      <c r="J145" s="43"/>
      <c r="K145" s="43"/>
      <c r="L145" s="43"/>
      <c r="M145" s="43"/>
      <c r="N145" s="43"/>
      <c r="O145" s="43"/>
      <c r="P145" s="43"/>
      <c r="Q145" s="43"/>
      <c r="R145" s="43"/>
      <c r="S145" s="43"/>
      <c r="AE145" s="57"/>
      <c r="AK145" s="58" t="b">
        <v>0</v>
      </c>
      <c r="AL145" s="58">
        <f>IF(AK145=TRUE,1,0)</f>
        <v>0</v>
      </c>
    </row>
    <row r="146" spans="1:64" ht="24.75" customHeight="1">
      <c r="A146" s="23"/>
      <c r="B146" s="26"/>
      <c r="C146" s="26" t="s">
        <v>290</v>
      </c>
      <c r="D146" s="43"/>
      <c r="E146" s="43"/>
      <c r="H146" s="43"/>
      <c r="I146" s="43"/>
      <c r="J146" s="43"/>
      <c r="K146" s="43"/>
      <c r="L146" s="43"/>
      <c r="M146" s="43"/>
      <c r="N146" s="43"/>
      <c r="O146" s="43"/>
      <c r="P146" s="43"/>
      <c r="Q146" s="43"/>
      <c r="R146" s="43"/>
      <c r="S146" s="43"/>
    </row>
    <row r="147" spans="1:64" ht="15" customHeight="1">
      <c r="A147" s="23"/>
      <c r="B147" s="42"/>
      <c r="D147" s="43"/>
      <c r="E147" s="43"/>
      <c r="G147" s="43"/>
      <c r="H147" s="43"/>
      <c r="I147" s="43"/>
      <c r="J147" s="43"/>
      <c r="K147" s="43"/>
      <c r="L147" s="43"/>
      <c r="M147" s="43"/>
      <c r="N147" s="43"/>
      <c r="O147" s="43"/>
      <c r="P147" s="43"/>
      <c r="Q147" s="43"/>
      <c r="R147" s="43"/>
      <c r="S147" s="43"/>
    </row>
    <row r="148" spans="1:64" ht="24.95" customHeight="1">
      <c r="A148" s="23" t="s">
        <v>151</v>
      </c>
      <c r="B148" s="42" t="s">
        <v>291</v>
      </c>
      <c r="D148" s="43"/>
      <c r="E148" s="43"/>
      <c r="G148" s="43"/>
      <c r="H148" s="43"/>
      <c r="I148" s="43"/>
      <c r="J148" s="43"/>
      <c r="K148" s="43"/>
      <c r="L148" s="43"/>
      <c r="M148" s="43"/>
      <c r="N148" s="43"/>
      <c r="O148" s="43"/>
      <c r="P148" s="43"/>
      <c r="Q148" s="43"/>
      <c r="R148" s="43"/>
      <c r="S148" s="43"/>
    </row>
    <row r="149" spans="1:64" ht="24.95" customHeight="1">
      <c r="A149" s="23"/>
      <c r="B149" s="27" t="s">
        <v>292</v>
      </c>
      <c r="E149" s="43"/>
      <c r="F149" s="43"/>
      <c r="G149" s="43"/>
      <c r="H149" s="43"/>
      <c r="I149" s="43"/>
      <c r="J149" s="43"/>
      <c r="K149" s="43"/>
      <c r="L149" s="43"/>
      <c r="M149" s="43"/>
      <c r="N149" s="43"/>
      <c r="O149" s="43"/>
    </row>
    <row r="150" spans="1:64" s="157" customFormat="1" ht="35.1" customHeight="1">
      <c r="A150" s="156"/>
      <c r="F150" s="158"/>
      <c r="L150" s="530" t="str">
        <f>IFERROR(IF(AND(AL126*AL128=0,AL133=0),"",IF(M111&lt;=0,"算定不可",VLOOKUP("該当",'リスト（看護処遇）'!I:K,3,FALSE))),"")</f>
        <v/>
      </c>
      <c r="M150" s="530"/>
      <c r="N150" s="530"/>
      <c r="O150" s="530"/>
      <c r="P150" s="530"/>
      <c r="Q150" s="530"/>
      <c r="R150" s="530"/>
      <c r="S150" s="530"/>
      <c r="T150" s="530"/>
      <c r="U150" s="530"/>
      <c r="V150" s="530"/>
      <c r="W150" s="530"/>
      <c r="X150" s="530"/>
      <c r="AK150" s="159">
        <f>IFERROR(VLOOKUP(L150,'リスト（外来R9）'!L:N,3,FALSE),0)</f>
        <v>0</v>
      </c>
      <c r="AL150" s="160"/>
      <c r="AM150" s="160"/>
      <c r="AN150" s="160"/>
      <c r="AO150" s="160"/>
      <c r="AP150" s="160"/>
    </row>
    <row r="151" spans="1:64" s="59" customFormat="1" ht="24.95" customHeight="1">
      <c r="A151" s="23"/>
      <c r="B151" s="42"/>
      <c r="C151" s="27"/>
      <c r="D151" s="43"/>
      <c r="E151" s="43"/>
      <c r="F151" s="43"/>
      <c r="G151" s="43"/>
      <c r="H151" s="43"/>
      <c r="I151" s="43"/>
      <c r="J151" s="43"/>
      <c r="K151" s="43"/>
      <c r="L151" s="43"/>
      <c r="M151" s="42" t="str">
        <f>IF(AK27=TRUE,"",IF(AND(AK28=TRUE,OR(AF47="☑",AF52="☑")),"","※区分変更の必要はありません"))</f>
        <v>※区分変更の必要はありません</v>
      </c>
      <c r="N151" s="43"/>
      <c r="O151" s="43"/>
      <c r="P151" s="43"/>
      <c r="Q151" s="43"/>
      <c r="R151" s="27"/>
      <c r="S151" s="43"/>
      <c r="T151" s="43"/>
      <c r="U151" s="43"/>
      <c r="V151" s="43"/>
      <c r="W151" s="43"/>
      <c r="X151" s="43"/>
      <c r="Y151" s="43"/>
      <c r="Z151" s="43"/>
      <c r="AA151" s="43"/>
      <c r="AB151" s="43"/>
      <c r="AC151" s="27"/>
      <c r="AD151" s="27"/>
      <c r="AE151" s="27"/>
      <c r="AF151" s="27"/>
      <c r="AG151" s="27"/>
      <c r="AH151" s="27"/>
      <c r="AI151" s="27"/>
      <c r="AJ151" s="27"/>
      <c r="AK151" s="58"/>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spans="1:64" ht="24.95" customHeight="1">
      <c r="A152" s="23"/>
      <c r="B152" s="27" t="s">
        <v>293</v>
      </c>
      <c r="E152" s="43"/>
      <c r="F152" s="43"/>
      <c r="G152" s="43"/>
      <c r="H152" s="43"/>
      <c r="I152" s="43"/>
      <c r="J152" s="43"/>
      <c r="K152" s="43"/>
      <c r="L152" s="43"/>
      <c r="M152" s="43"/>
      <c r="N152" s="43"/>
      <c r="O152" s="43"/>
    </row>
    <row r="153" spans="1:64" s="157" customFormat="1" ht="35.1" customHeight="1">
      <c r="A153" s="156"/>
      <c r="F153" s="158"/>
      <c r="L153" s="530" t="str">
        <f>IFERROR(IF(OR(AM135*AM137*AL141*AL145=0),"",IF(M117&lt;=0,"算定不可",VLOOKUP("該当",CHOOSE(AK39,'リスト（入院R8）'!I:K,'リスト（入院R9）'!I:K),3,FALSE))),"")</f>
        <v/>
      </c>
      <c r="M153" s="530"/>
      <c r="N153" s="530"/>
      <c r="O153" s="530"/>
      <c r="P153" s="530"/>
      <c r="Q153" s="530"/>
      <c r="R153" s="530"/>
      <c r="S153" s="530"/>
      <c r="T153" s="530"/>
      <c r="U153" s="530"/>
      <c r="V153" s="530"/>
      <c r="W153" s="530"/>
      <c r="X153" s="530"/>
      <c r="AK153" s="159">
        <f>IFERROR(VLOOKUP(L153,'リスト（外来R9）'!L:N,3,FALSE),0)</f>
        <v>0</v>
      </c>
      <c r="AL153" s="160"/>
      <c r="AM153" s="160"/>
      <c r="AN153" s="160"/>
      <c r="AO153" s="160"/>
      <c r="AP153" s="160"/>
    </row>
    <row r="154" spans="1:64" s="59" customFormat="1" ht="24.95" customHeight="1">
      <c r="A154" s="23"/>
      <c r="B154" s="42"/>
      <c r="C154" s="27"/>
      <c r="D154" s="43"/>
      <c r="E154" s="43"/>
      <c r="F154" s="43"/>
      <c r="G154" s="43"/>
      <c r="H154" s="43"/>
      <c r="I154" s="43"/>
      <c r="J154" s="43"/>
      <c r="K154" s="43"/>
      <c r="L154" s="43"/>
      <c r="M154" s="42" t="str">
        <f>IF(AK27=TRUE,"",IF(AND(AK28=TRUE,OR(AD32="☑",AF52="☑")),"","※区分変更の必要はありません"))</f>
        <v>※区分変更の必要はありません</v>
      </c>
      <c r="N154" s="43"/>
      <c r="O154" s="43"/>
      <c r="P154" s="43"/>
      <c r="Q154" s="43"/>
      <c r="R154" s="27"/>
      <c r="S154" s="43"/>
      <c r="T154" s="43"/>
      <c r="U154" s="43"/>
      <c r="V154" s="43"/>
      <c r="W154" s="43"/>
      <c r="X154" s="43"/>
      <c r="Y154" s="43"/>
      <c r="Z154" s="43"/>
      <c r="AA154" s="43"/>
      <c r="AB154" s="43"/>
      <c r="AC154" s="27"/>
      <c r="AD154" s="27"/>
      <c r="AE154" s="27"/>
      <c r="AF154" s="27"/>
      <c r="AG154" s="27"/>
      <c r="AH154" s="27"/>
      <c r="AI154" s="27"/>
      <c r="AJ154" s="27"/>
      <c r="AK154" s="58"/>
      <c r="AQ154" s="27"/>
      <c r="AR154" s="27"/>
      <c r="AS154" s="27"/>
      <c r="AT154" s="27"/>
      <c r="AU154" s="27"/>
      <c r="AV154" s="27"/>
      <c r="AW154" s="27"/>
      <c r="AX154" s="27"/>
      <c r="AY154" s="27"/>
      <c r="AZ154" s="27"/>
      <c r="BA154" s="27"/>
      <c r="BB154" s="27"/>
      <c r="BC154" s="27"/>
      <c r="BD154" s="27"/>
      <c r="BE154" s="27"/>
      <c r="BF154" s="27"/>
      <c r="BG154" s="27"/>
      <c r="BH154" s="27"/>
      <c r="BI154" s="27"/>
      <c r="BJ154" s="27"/>
      <c r="BK154" s="27"/>
      <c r="BL154" s="27"/>
    </row>
    <row r="155" spans="1:64" s="59" customFormat="1" ht="24.95" customHeight="1">
      <c r="A155" s="27" t="s">
        <v>51</v>
      </c>
      <c r="B155" s="27"/>
      <c r="C155" s="27"/>
      <c r="D155" s="27"/>
      <c r="E155" s="27"/>
      <c r="F155" s="42"/>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58"/>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27"/>
    </row>
    <row r="156" spans="1:64" ht="24.95" customHeight="1">
      <c r="A156" s="27" t="s">
        <v>52</v>
      </c>
    </row>
    <row r="157" spans="1:64" ht="24.95" customHeight="1">
      <c r="A157" s="27" t="s">
        <v>206</v>
      </c>
    </row>
    <row r="158" spans="1:64" ht="24.95" customHeight="1">
      <c r="A158" s="27" t="s">
        <v>207</v>
      </c>
    </row>
    <row r="159" spans="1:64" ht="24.95" customHeight="1">
      <c r="A159" s="27" t="s">
        <v>208</v>
      </c>
    </row>
    <row r="160" spans="1:64" ht="24.95" customHeight="1">
      <c r="A160" s="27" t="s">
        <v>1498</v>
      </c>
      <c r="F160" s="280"/>
    </row>
    <row r="161" spans="1:6" ht="24.95" customHeight="1">
      <c r="A161" s="27" t="s">
        <v>209</v>
      </c>
      <c r="F161" s="280"/>
    </row>
    <row r="162" spans="1:6" ht="24.95" customHeight="1">
      <c r="A162" s="27" t="s">
        <v>1216</v>
      </c>
      <c r="F162" s="280"/>
    </row>
    <row r="163" spans="1:6" ht="24.95" customHeight="1">
      <c r="A163" s="27" t="s">
        <v>1217</v>
      </c>
      <c r="F163" s="280"/>
    </row>
    <row r="164" spans="1:6" ht="24.95" customHeight="1">
      <c r="A164" s="22" t="s">
        <v>1283</v>
      </c>
      <c r="F164" s="280"/>
    </row>
    <row r="165" spans="1:6" ht="24.95" customHeight="1">
      <c r="A165" s="22" t="s">
        <v>1282</v>
      </c>
      <c r="F165" s="280"/>
    </row>
    <row r="166" spans="1:6" ht="24.95" customHeight="1">
      <c r="A166" s="22" t="s">
        <v>1284</v>
      </c>
      <c r="F166" s="322"/>
    </row>
    <row r="167" spans="1:6" ht="24.95" customHeight="1">
      <c r="A167" s="22" t="s">
        <v>1285</v>
      </c>
      <c r="F167" s="322"/>
    </row>
    <row r="168" spans="1:6" ht="24.95" customHeight="1">
      <c r="A168" s="22" t="s">
        <v>1679</v>
      </c>
      <c r="F168" s="280"/>
    </row>
    <row r="169" spans="1:6" ht="24.95" customHeight="1">
      <c r="A169" s="22" t="s">
        <v>1231</v>
      </c>
      <c r="F169" s="280"/>
    </row>
    <row r="170" spans="1:6" ht="24.95" customHeight="1">
      <c r="A170" s="22" t="s">
        <v>1680</v>
      </c>
      <c r="F170" s="280"/>
    </row>
    <row r="171" spans="1:6" ht="24.95" customHeight="1">
      <c r="A171" s="22" t="s">
        <v>210</v>
      </c>
      <c r="F171" s="280"/>
    </row>
    <row r="172" spans="1:6" ht="24.95" customHeight="1">
      <c r="A172" s="22" t="s">
        <v>211</v>
      </c>
      <c r="F172" s="280"/>
    </row>
    <row r="173" spans="1:6" ht="24.95" customHeight="1">
      <c r="A173" s="27" t="s">
        <v>1219</v>
      </c>
      <c r="F173" s="280"/>
    </row>
    <row r="174" spans="1:6" ht="24.95" customHeight="1">
      <c r="A174" s="27" t="s">
        <v>1218</v>
      </c>
      <c r="F174" s="280"/>
    </row>
    <row r="175" spans="1:6" ht="24.95" customHeight="1">
      <c r="A175" s="27" t="s">
        <v>1564</v>
      </c>
      <c r="F175" s="336"/>
    </row>
    <row r="176" spans="1:6" ht="24.95" customHeight="1">
      <c r="A176" s="27" t="s">
        <v>1254</v>
      </c>
      <c r="F176" s="336"/>
    </row>
    <row r="177" spans="1:64" ht="24.95" customHeight="1">
      <c r="A177" s="22" t="s">
        <v>1681</v>
      </c>
      <c r="F177" s="280"/>
    </row>
    <row r="178" spans="1:64" ht="24.95" customHeight="1">
      <c r="A178" s="22" t="s">
        <v>1220</v>
      </c>
      <c r="F178" s="280"/>
    </row>
    <row r="179" spans="1:64" s="59" customFormat="1" ht="24.95" customHeight="1">
      <c r="A179" s="27" t="s">
        <v>1682</v>
      </c>
      <c r="B179" s="27"/>
      <c r="C179" s="27"/>
      <c r="D179" s="27"/>
      <c r="E179" s="27"/>
      <c r="F179" s="42"/>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58"/>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row>
    <row r="180" spans="1:64" s="59" customFormat="1" ht="24.95" customHeight="1">
      <c r="A180" s="27" t="s">
        <v>212</v>
      </c>
      <c r="B180" s="27"/>
      <c r="C180" s="27"/>
      <c r="D180" s="27"/>
      <c r="E180" s="27"/>
      <c r="F180" s="42"/>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58"/>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row>
    <row r="181" spans="1:64" s="59" customFormat="1" ht="24.95" customHeight="1">
      <c r="A181" s="27" t="s">
        <v>213</v>
      </c>
      <c r="B181" s="27"/>
      <c r="C181" s="27"/>
      <c r="D181" s="27"/>
      <c r="E181" s="27"/>
      <c r="F181" s="42"/>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58"/>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row>
    <row r="182" spans="1:64" s="59" customFormat="1" ht="24.95" customHeight="1">
      <c r="A182" s="27" t="s">
        <v>214</v>
      </c>
      <c r="B182" s="27"/>
      <c r="C182" s="27"/>
      <c r="D182" s="27"/>
      <c r="E182" s="27"/>
      <c r="F182" s="42"/>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58"/>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row>
    <row r="183" spans="1:64" s="59" customFormat="1" ht="24.95" customHeight="1">
      <c r="A183" s="27" t="s">
        <v>1683</v>
      </c>
      <c r="B183" s="27"/>
      <c r="C183" s="27"/>
      <c r="D183" s="27"/>
      <c r="E183" s="27"/>
      <c r="F183" s="42"/>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58"/>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row>
    <row r="184" spans="1:64" s="59" customFormat="1" ht="24.95" customHeight="1">
      <c r="A184" s="27" t="s">
        <v>215</v>
      </c>
      <c r="B184" s="27"/>
      <c r="C184" s="27"/>
      <c r="D184" s="27"/>
      <c r="E184" s="27"/>
      <c r="F184" s="42"/>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58"/>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row>
    <row r="185" spans="1:64" s="59" customFormat="1" ht="24.95" customHeight="1">
      <c r="A185" s="27" t="s">
        <v>216</v>
      </c>
      <c r="B185" s="27"/>
      <c r="C185" s="27"/>
      <c r="D185" s="27"/>
      <c r="E185" s="27"/>
      <c r="F185" s="42"/>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58"/>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row>
    <row r="186" spans="1:64" s="59" customFormat="1" ht="24.95" customHeight="1">
      <c r="A186" s="27" t="s">
        <v>217</v>
      </c>
      <c r="B186" s="27"/>
      <c r="C186" s="27"/>
      <c r="D186" s="27"/>
      <c r="E186" s="27"/>
      <c r="F186" s="42"/>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58"/>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row>
    <row r="187" spans="1:64" s="59" customFormat="1" ht="24.95" customHeight="1">
      <c r="A187" s="27" t="s">
        <v>218</v>
      </c>
      <c r="B187" s="27"/>
      <c r="C187" s="27"/>
      <c r="D187" s="27"/>
      <c r="E187" s="27"/>
      <c r="F187" s="42"/>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58"/>
      <c r="AQ187" s="27"/>
      <c r="AR187" s="27"/>
      <c r="AS187" s="27"/>
      <c r="AT187" s="27"/>
      <c r="AU187" s="27"/>
      <c r="AV187" s="27"/>
      <c r="AW187" s="27"/>
      <c r="AX187" s="27"/>
      <c r="AY187" s="27"/>
      <c r="AZ187" s="27"/>
      <c r="BA187" s="27"/>
      <c r="BB187" s="27"/>
      <c r="BC187" s="27"/>
      <c r="BD187" s="27"/>
      <c r="BE187" s="27"/>
      <c r="BF187" s="27"/>
      <c r="BG187" s="27"/>
      <c r="BH187" s="27"/>
      <c r="BI187" s="27"/>
      <c r="BJ187" s="27"/>
      <c r="BK187" s="27"/>
      <c r="BL187" s="27"/>
    </row>
    <row r="188" spans="1:64" s="59" customFormat="1" ht="24.95" customHeight="1">
      <c r="A188" s="27" t="s">
        <v>219</v>
      </c>
      <c r="B188" s="27"/>
      <c r="C188" s="27"/>
      <c r="D188" s="27"/>
      <c r="E188" s="27"/>
      <c r="F188" s="42"/>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58"/>
      <c r="AQ188" s="27"/>
      <c r="AR188" s="27"/>
      <c r="AS188" s="27"/>
      <c r="AT188" s="27"/>
      <c r="AU188" s="27"/>
      <c r="AV188" s="27"/>
      <c r="AW188" s="27"/>
      <c r="AX188" s="27"/>
      <c r="AY188" s="27"/>
      <c r="AZ188" s="27"/>
      <c r="BA188" s="27"/>
      <c r="BB188" s="27"/>
      <c r="BC188" s="27"/>
      <c r="BD188" s="27"/>
      <c r="BE188" s="27"/>
      <c r="BF188" s="27"/>
      <c r="BG188" s="27"/>
      <c r="BH188" s="27"/>
      <c r="BI188" s="27"/>
      <c r="BJ188" s="27"/>
      <c r="BK188" s="27"/>
      <c r="BL188" s="27"/>
    </row>
    <row r="189" spans="1:64" s="59" customFormat="1" ht="24.95" customHeight="1">
      <c r="A189" s="27" t="s">
        <v>220</v>
      </c>
      <c r="B189" s="27"/>
      <c r="C189" s="27"/>
      <c r="D189" s="27"/>
      <c r="E189" s="27"/>
      <c r="F189" s="42"/>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58"/>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27"/>
    </row>
    <row r="190" spans="1:64" ht="24.95" customHeight="1">
      <c r="A190" s="27" t="s">
        <v>221</v>
      </c>
    </row>
    <row r="191" spans="1:64" ht="24.95" customHeight="1">
      <c r="A191" s="27" t="s">
        <v>222</v>
      </c>
    </row>
    <row r="192" spans="1:64" ht="24.95" customHeight="1">
      <c r="A192" s="27" t="s">
        <v>223</v>
      </c>
    </row>
    <row r="193" spans="1:42" ht="24.95" customHeight="1">
      <c r="A193" s="27" t="s">
        <v>224</v>
      </c>
    </row>
    <row r="194" spans="1:42" ht="24.95" customHeight="1">
      <c r="A194" s="27" t="s">
        <v>1684</v>
      </c>
    </row>
    <row r="195" spans="1:42" ht="24.95" customHeight="1">
      <c r="A195" s="27" t="s">
        <v>226</v>
      </c>
    </row>
    <row r="196" spans="1:42" ht="24.95" customHeight="1">
      <c r="A196" s="27" t="s">
        <v>227</v>
      </c>
    </row>
    <row r="197" spans="1:42" ht="24.95" customHeight="1">
      <c r="A197" s="27" t="s">
        <v>1685</v>
      </c>
    </row>
    <row r="198" spans="1:42" ht="24.95" customHeight="1">
      <c r="A198" s="27" t="s">
        <v>229</v>
      </c>
    </row>
    <row r="199" spans="1:42" ht="24.95" customHeight="1">
      <c r="A199" s="27" t="s">
        <v>230</v>
      </c>
    </row>
    <row r="200" spans="1:42" ht="24.95" customHeight="1">
      <c r="A200" s="27" t="s">
        <v>1686</v>
      </c>
    </row>
    <row r="201" spans="1:42" ht="24.95" customHeight="1">
      <c r="A201" s="27" t="s">
        <v>232</v>
      </c>
    </row>
    <row r="202" spans="1:42" ht="24.95" customHeight="1">
      <c r="A202" s="27" t="s">
        <v>1687</v>
      </c>
    </row>
    <row r="203" spans="1:42" s="22" customFormat="1" ht="24.95" customHeight="1">
      <c r="A203" s="22" t="s">
        <v>234</v>
      </c>
      <c r="F203" s="42"/>
      <c r="AK203" s="58"/>
      <c r="AL203" s="60"/>
      <c r="AM203" s="60"/>
      <c r="AN203" s="60"/>
      <c r="AO203" s="60"/>
      <c r="AP203" s="60"/>
    </row>
    <row r="204" spans="1:42" ht="24.95" customHeight="1">
      <c r="A204" s="27" t="s">
        <v>235</v>
      </c>
    </row>
    <row r="205" spans="1:42" ht="24.95" customHeight="1">
      <c r="A205" s="27" t="s">
        <v>236</v>
      </c>
    </row>
    <row r="206" spans="1:42" ht="24.95" customHeight="1">
      <c r="A206" s="27" t="s">
        <v>237</v>
      </c>
    </row>
    <row r="207" spans="1:42" ht="24.95" customHeight="1">
      <c r="A207" s="27" t="s">
        <v>1688</v>
      </c>
    </row>
    <row r="208" spans="1:42" ht="24.95" customHeight="1">
      <c r="A208" s="27" t="s">
        <v>239</v>
      </c>
    </row>
    <row r="209" spans="1:64" ht="24.95" customHeight="1">
      <c r="A209" s="27" t="s">
        <v>1689</v>
      </c>
    </row>
    <row r="210" spans="1:64" ht="24.95" customHeight="1">
      <c r="A210" s="27" t="s">
        <v>241</v>
      </c>
    </row>
    <row r="211" spans="1:64" ht="24.95" customHeight="1">
      <c r="A211" s="27" t="s">
        <v>242</v>
      </c>
    </row>
    <row r="212" spans="1:64" ht="24.95" customHeight="1">
      <c r="A212" s="27" t="s">
        <v>243</v>
      </c>
    </row>
    <row r="213" spans="1:64" ht="24.95" customHeight="1">
      <c r="A213" s="27" t="s">
        <v>244</v>
      </c>
    </row>
    <row r="214" spans="1:64" ht="24.95" customHeight="1">
      <c r="A214" s="27" t="s">
        <v>245</v>
      </c>
    </row>
    <row r="215" spans="1:64" s="22" customFormat="1" ht="24.95" customHeight="1">
      <c r="A215" s="22" t="s">
        <v>246</v>
      </c>
      <c r="F215" s="42"/>
      <c r="AK215" s="58"/>
      <c r="AL215" s="60"/>
      <c r="AM215" s="60"/>
      <c r="AN215" s="60"/>
      <c r="AO215" s="60"/>
      <c r="AP215" s="60"/>
    </row>
    <row r="216" spans="1:64" s="22" customFormat="1" ht="24.95" customHeight="1">
      <c r="A216" s="22" t="s">
        <v>247</v>
      </c>
      <c r="F216" s="42"/>
      <c r="AK216" s="58"/>
      <c r="AL216" s="60"/>
      <c r="AM216" s="60"/>
      <c r="AN216" s="60"/>
      <c r="AO216" s="60"/>
      <c r="AP216" s="60"/>
    </row>
    <row r="217" spans="1:64" s="59" customFormat="1" ht="24.95" customHeight="1">
      <c r="A217" s="27" t="s">
        <v>1690</v>
      </c>
      <c r="B217" s="27"/>
      <c r="C217" s="27"/>
      <c r="D217" s="27"/>
      <c r="E217" s="27"/>
      <c r="F217" s="42"/>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58"/>
      <c r="AQ217" s="27"/>
      <c r="AR217" s="27"/>
      <c r="AS217" s="27"/>
      <c r="AT217" s="27"/>
      <c r="AU217" s="27"/>
      <c r="AV217" s="27"/>
      <c r="AW217" s="27"/>
      <c r="AX217" s="27"/>
      <c r="AY217" s="27"/>
      <c r="AZ217" s="27"/>
      <c r="BA217" s="27"/>
      <c r="BB217" s="27"/>
      <c r="BC217" s="27"/>
      <c r="BD217" s="27"/>
      <c r="BE217" s="27"/>
      <c r="BF217" s="27"/>
      <c r="BG217" s="27"/>
      <c r="BH217" s="27"/>
      <c r="BI217" s="27"/>
      <c r="BJ217" s="27"/>
      <c r="BK217" s="27"/>
      <c r="BL217" s="27"/>
    </row>
    <row r="218" spans="1:64" ht="24.95" customHeight="1">
      <c r="A218" s="22"/>
    </row>
    <row r="219" spans="1:64" ht="24.95" customHeight="1">
      <c r="A219" s="22"/>
    </row>
    <row r="220" spans="1:64" ht="24.95" customHeight="1">
      <c r="F220" s="27"/>
      <c r="AK220" s="59"/>
    </row>
    <row r="221" spans="1:64" ht="24.95" customHeight="1">
      <c r="F221" s="27"/>
      <c r="AK221" s="59"/>
    </row>
    <row r="222" spans="1:64" ht="24.95" customHeight="1">
      <c r="F222" s="27"/>
      <c r="AK222" s="59"/>
    </row>
    <row r="223" spans="1:64" s="59" customFormat="1" ht="24.9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row>
    <row r="224" spans="1:64" s="59" customFormat="1" ht="24.9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row>
    <row r="225" spans="1:64" s="59" customFormat="1" ht="24.9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row>
    <row r="226" spans="1:64" s="59" customFormat="1" ht="24.9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row>
    <row r="227" spans="1:64" s="59" customFormat="1" ht="24.9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row>
    <row r="228" spans="1:64" s="59" customFormat="1" ht="24.9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row>
    <row r="229" spans="1:64" s="59" customFormat="1" ht="24.9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row>
    <row r="230" spans="1:64" s="59" customFormat="1" ht="24.9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row>
    <row r="231" spans="1:64" s="59" customFormat="1" ht="24.9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row>
    <row r="232" spans="1:64" s="59" customFormat="1" ht="24.9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row>
    <row r="233" spans="1:64" s="59" customFormat="1" ht="24.9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row>
    <row r="234" spans="1:64" s="59" customFormat="1" ht="24.9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row>
    <row r="235" spans="1:64" s="59" customFormat="1" ht="24.9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row>
    <row r="236" spans="1:64" s="59" customFormat="1" ht="24.9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row>
    <row r="237" spans="1:64" s="59" customFormat="1" ht="24.9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row>
    <row r="238" spans="1:64" s="59" customFormat="1" ht="24.9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row>
    <row r="239" spans="1:64" s="59" customFormat="1" ht="24.9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row>
    <row r="240" spans="1:64" s="59" customFormat="1" ht="24.9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row>
    <row r="241" spans="1:64" s="59" customFormat="1" ht="24.9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row>
    <row r="242" spans="1:64" s="59" customFormat="1" ht="24.9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row>
    <row r="243" spans="1:64" s="59" customFormat="1" ht="24.9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27"/>
    </row>
    <row r="244" spans="1:64" s="59" customFormat="1" ht="24.95" customHeight="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Q244" s="27"/>
      <c r="AR244" s="27"/>
      <c r="AS244" s="27"/>
      <c r="AT244" s="27"/>
      <c r="AU244" s="27"/>
      <c r="AV244" s="27"/>
      <c r="AW244" s="27"/>
      <c r="AX244" s="27"/>
      <c r="AY244" s="27"/>
      <c r="AZ244" s="27"/>
      <c r="BA244" s="27"/>
      <c r="BB244" s="27"/>
      <c r="BC244" s="27"/>
      <c r="BD244" s="27"/>
      <c r="BE244" s="27"/>
      <c r="BF244" s="27"/>
      <c r="BG244" s="27"/>
      <c r="BH244" s="27"/>
      <c r="BI244" s="27"/>
      <c r="BJ244" s="27"/>
      <c r="BK244" s="27"/>
      <c r="BL244" s="27"/>
    </row>
    <row r="245" spans="1:64" s="59" customFormat="1" ht="24.95" customHeight="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Q245" s="27"/>
      <c r="AR245" s="27"/>
      <c r="AS245" s="27"/>
      <c r="AT245" s="27"/>
      <c r="AU245" s="27"/>
      <c r="AV245" s="27"/>
      <c r="AW245" s="27"/>
      <c r="AX245" s="27"/>
      <c r="AY245" s="27"/>
      <c r="AZ245" s="27"/>
      <c r="BA245" s="27"/>
      <c r="BB245" s="27"/>
      <c r="BC245" s="27"/>
      <c r="BD245" s="27"/>
      <c r="BE245" s="27"/>
      <c r="BF245" s="27"/>
      <c r="BG245" s="27"/>
      <c r="BH245" s="27"/>
      <c r="BI245" s="27"/>
      <c r="BJ245" s="27"/>
      <c r="BK245" s="27"/>
      <c r="BL245" s="27"/>
    </row>
    <row r="246" spans="1:64" s="59" customFormat="1" ht="24.95" customHeight="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Q246" s="27"/>
      <c r="AR246" s="27"/>
      <c r="AS246" s="27"/>
      <c r="AT246" s="27"/>
      <c r="AU246" s="27"/>
      <c r="AV246" s="27"/>
      <c r="AW246" s="27"/>
      <c r="AX246" s="27"/>
      <c r="AY246" s="27"/>
      <c r="AZ246" s="27"/>
      <c r="BA246" s="27"/>
      <c r="BB246" s="27"/>
      <c r="BC246" s="27"/>
      <c r="BD246" s="27"/>
      <c r="BE246" s="27"/>
      <c r="BF246" s="27"/>
      <c r="BG246" s="27"/>
      <c r="BH246" s="27"/>
      <c r="BI246" s="27"/>
      <c r="BJ246" s="27"/>
      <c r="BK246" s="27"/>
      <c r="BL246" s="27"/>
    </row>
  </sheetData>
  <sheetProtection algorithmName="SHA-512" hashValue="FSrvfMg/xKsVgBP2Cp7Ih7DMitx3+/o1i7EDJiHHTo3Jj8TRmkXpidt20OEW5WOB18eHhX3ex0RAyq90TDLibg==" saltValue="oN0nS6UF7ILtMXuVN3HieA==" spinCount="100000" sheet="1" objects="1" scenarios="1"/>
  <mergeCells count="107">
    <mergeCell ref="AE130:AE131"/>
    <mergeCell ref="B90:B93"/>
    <mergeCell ref="L153:X153"/>
    <mergeCell ref="L150:X150"/>
    <mergeCell ref="L128:N128"/>
    <mergeCell ref="B119:E121"/>
    <mergeCell ref="J121:AD121"/>
    <mergeCell ref="B113:E115"/>
    <mergeCell ref="F113:AH113"/>
    <mergeCell ref="F114:AH114"/>
    <mergeCell ref="J115:AD115"/>
    <mergeCell ref="M117:S117"/>
    <mergeCell ref="F119:AH119"/>
    <mergeCell ref="B94:B97"/>
    <mergeCell ref="AC94:AE94"/>
    <mergeCell ref="AC95:AE95"/>
    <mergeCell ref="AC97:AE97"/>
    <mergeCell ref="AC96:AE96"/>
    <mergeCell ref="AC91:AE91"/>
    <mergeCell ref="O91:Q91"/>
    <mergeCell ref="M111:S111"/>
    <mergeCell ref="D96:N96"/>
    <mergeCell ref="O96:Q96"/>
    <mergeCell ref="S96:U96"/>
    <mergeCell ref="F120:AH120"/>
    <mergeCell ref="D93:N93"/>
    <mergeCell ref="M105:S105"/>
    <mergeCell ref="M108:S108"/>
    <mergeCell ref="BI27:BI28"/>
    <mergeCell ref="AH96:AJ96"/>
    <mergeCell ref="AH97:AJ97"/>
    <mergeCell ref="AC93:AE93"/>
    <mergeCell ref="AH92:AJ92"/>
    <mergeCell ref="AH93:AJ93"/>
    <mergeCell ref="AH94:AJ94"/>
    <mergeCell ref="AH95:AJ95"/>
    <mergeCell ref="W95:Y95"/>
    <mergeCell ref="D97:N97"/>
    <mergeCell ref="O97:Q97"/>
    <mergeCell ref="S97:U97"/>
    <mergeCell ref="W97:Y97"/>
    <mergeCell ref="S91:U91"/>
    <mergeCell ref="W91:Y91"/>
    <mergeCell ref="AC90:AE90"/>
    <mergeCell ref="J31:P31"/>
    <mergeCell ref="X31:AD31"/>
    <mergeCell ref="N39:O39"/>
    <mergeCell ref="N42:O42"/>
    <mergeCell ref="W96:Y96"/>
    <mergeCell ref="D95:N95"/>
    <mergeCell ref="O95:Q95"/>
    <mergeCell ref="S95:U95"/>
    <mergeCell ref="BL27:BL28"/>
    <mergeCell ref="AZ27:AZ28"/>
    <mergeCell ref="BA27:BB28"/>
    <mergeCell ref="BC27:BC28"/>
    <mergeCell ref="BD27:BE28"/>
    <mergeCell ref="BF27:BF28"/>
    <mergeCell ref="BG27:BH28"/>
    <mergeCell ref="AY27:AY28"/>
    <mergeCell ref="AL31:AO31"/>
    <mergeCell ref="BJ27:BK28"/>
    <mergeCell ref="W92:Y92"/>
    <mergeCell ref="D94:N94"/>
    <mergeCell ref="O94:Q94"/>
    <mergeCell ref="S94:U94"/>
    <mergeCell ref="D92:N92"/>
    <mergeCell ref="AC92:AE92"/>
    <mergeCell ref="W90:Y90"/>
    <mergeCell ref="M65:S65"/>
    <mergeCell ref="M68:S68"/>
    <mergeCell ref="M51:S51"/>
    <mergeCell ref="O92:Q92"/>
    <mergeCell ref="S92:U92"/>
    <mergeCell ref="O93:Q93"/>
    <mergeCell ref="S93:U93"/>
    <mergeCell ref="W93:Y93"/>
    <mergeCell ref="W94:Y94"/>
    <mergeCell ref="N81:T81"/>
    <mergeCell ref="A3:AJ3"/>
    <mergeCell ref="B17:G17"/>
    <mergeCell ref="H17:T17"/>
    <mergeCell ref="B18:G18"/>
    <mergeCell ref="H18:T18"/>
    <mergeCell ref="D14:E14"/>
    <mergeCell ref="G14:H14"/>
    <mergeCell ref="J14:K14"/>
    <mergeCell ref="S14:AD14"/>
    <mergeCell ref="B6:H6"/>
    <mergeCell ref="Q40:AJ40"/>
    <mergeCell ref="AC89:AF89"/>
    <mergeCell ref="W89:Z89"/>
    <mergeCell ref="AH90:AJ90"/>
    <mergeCell ref="AH91:AJ91"/>
    <mergeCell ref="D90:N90"/>
    <mergeCell ref="D91:N91"/>
    <mergeCell ref="C89:M89"/>
    <mergeCell ref="O89:R89"/>
    <mergeCell ref="S89:V89"/>
    <mergeCell ref="F74:L74"/>
    <mergeCell ref="F77:L77"/>
    <mergeCell ref="Z51:AF51"/>
    <mergeCell ref="Z46:AF46"/>
    <mergeCell ref="O90:Q90"/>
    <mergeCell ref="S90:U90"/>
    <mergeCell ref="M47:S47"/>
    <mergeCell ref="AH70:AH71"/>
  </mergeCells>
  <phoneticPr fontId="1"/>
  <conditionalFormatting sqref="A62:AJ68 A69:V69 AG69:AJ69 A70:AJ79">
    <cfRule type="expression" dxfId="53" priority="5">
      <formula>$AK$60=TRUE</formula>
    </cfRule>
  </conditionalFormatting>
  <conditionalFormatting sqref="B6:H6">
    <cfRule type="expression" dxfId="52" priority="46">
      <formula>OR($AK$8=FALSE,$AK$12=FALSE)</formula>
    </cfRule>
  </conditionalFormatting>
  <conditionalFormatting sqref="I6">
    <cfRule type="expression" dxfId="51" priority="47">
      <formula>OR(AR8=FALSE,AR12=FALSE)</formula>
    </cfRule>
  </conditionalFormatting>
  <conditionalFormatting sqref="T30:AE32">
    <cfRule type="expression" dxfId="50" priority="54">
      <formula>$AK$28=FALSE</formula>
    </cfRule>
    <cfRule type="expression" dxfId="49" priority="55">
      <formula>$AK$28=FLASE</formula>
    </cfRule>
  </conditionalFormatting>
  <conditionalFormatting sqref="V45:AG47">
    <cfRule type="expression" dxfId="48" priority="1">
      <formula>$AK$28=FALSE</formula>
    </cfRule>
    <cfRule type="expression" dxfId="47" priority="2">
      <formula>$AK$28=FLASE</formula>
    </cfRule>
  </conditionalFormatting>
  <conditionalFormatting sqref="V50:AG52">
    <cfRule type="expression" dxfId="46" priority="3">
      <formula>$AK$28=FALSE</formula>
    </cfRule>
    <cfRule type="expression" dxfId="45" priority="4">
      <formula>$AK$28=FLASE</formula>
    </cfRule>
  </conditionalFormatting>
  <dataValidations count="2">
    <dataValidation imeMode="halfAlpha" allowBlank="1" showInputMessage="1" showErrorMessage="1" sqref="AF90:AF97 O90:O97 R90:S97 V90:W97 Z90:Z97 AC90:AC97" xr:uid="{4A9A1936-DFA1-4969-9531-C2116EB70190}"/>
    <dataValidation type="whole" operator="greaterThanOrEqual" allowBlank="1" showInputMessage="1" showErrorMessage="1" sqref="Y8:Y13 Y15" xr:uid="{5A11F4E6-AEBB-4281-A9FF-A323DE79B4D9}">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4" max="35" man="1"/>
    <brk id="81" max="35" man="1"/>
    <brk id="122" max="35" man="1"/>
    <brk id="15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56329" r:id="rId6" name="Check Box 9">
              <controlPr defaultSize="0" autoFill="0" autoLine="0" autoPict="0">
                <anchor moveWithCells="1">
                  <from>
                    <xdr:col>30</xdr:col>
                    <xdr:colOff>28575</xdr:colOff>
                    <xdr:row>144</xdr:row>
                    <xdr:rowOff>38100</xdr:rowOff>
                  </from>
                  <to>
                    <xdr:col>30</xdr:col>
                    <xdr:colOff>257175</xdr:colOff>
                    <xdr:row>144</xdr:row>
                    <xdr:rowOff>295275</xdr:rowOff>
                  </to>
                </anchor>
              </controlPr>
            </control>
          </mc:Choice>
        </mc:AlternateContent>
        <mc:AlternateContent xmlns:mc="http://schemas.openxmlformats.org/markup-compatibility/2006">
          <mc:Choice Requires="x14">
            <control shapeId="56346" r:id="rId7" name="Check Box 26">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56350" r:id="rId8" name="Check Box 30">
              <controlPr defaultSize="0" autoFill="0" autoLine="0" autoPict="0">
                <anchor moveWithCells="1">
                  <from>
                    <xdr:col>30</xdr:col>
                    <xdr:colOff>28575</xdr:colOff>
                    <xdr:row>140</xdr:row>
                    <xdr:rowOff>38100</xdr:rowOff>
                  </from>
                  <to>
                    <xdr:col>30</xdr:col>
                    <xdr:colOff>257175</xdr:colOff>
                    <xdr:row>140</xdr:row>
                    <xdr:rowOff>295275</xdr:rowOff>
                  </to>
                </anchor>
              </controlPr>
            </control>
          </mc:Choice>
        </mc:AlternateContent>
        <mc:AlternateContent xmlns:mc="http://schemas.openxmlformats.org/markup-compatibility/2006">
          <mc:Choice Requires="x14">
            <control shapeId="56351" r:id="rId9" name="Check Box 31">
              <controlPr defaultSize="0" autoFill="0" autoLine="0" autoPict="0">
                <anchor moveWithCells="1">
                  <from>
                    <xdr:col>30</xdr:col>
                    <xdr:colOff>28575</xdr:colOff>
                    <xdr:row>125</xdr:row>
                    <xdr:rowOff>38100</xdr:rowOff>
                  </from>
                  <to>
                    <xdr:col>30</xdr:col>
                    <xdr:colOff>257175</xdr:colOff>
                    <xdr:row>125</xdr:row>
                    <xdr:rowOff>247650</xdr:rowOff>
                  </to>
                </anchor>
              </controlPr>
            </control>
          </mc:Choice>
        </mc:AlternateContent>
        <mc:AlternateContent xmlns:mc="http://schemas.openxmlformats.org/markup-compatibility/2006">
          <mc:Choice Requires="x14">
            <control shapeId="56352" r:id="rId10" name="Check Box 32">
              <controlPr defaultSize="0" autoFill="0" autoLine="0" autoPict="0">
                <anchor moveWithCells="1">
                  <from>
                    <xdr:col>30</xdr:col>
                    <xdr:colOff>28575</xdr:colOff>
                    <xdr:row>132</xdr:row>
                    <xdr:rowOff>28575</xdr:rowOff>
                  </from>
                  <to>
                    <xdr:col>31</xdr:col>
                    <xdr:colOff>0</xdr:colOff>
                    <xdr:row>132</xdr:row>
                    <xdr:rowOff>314325</xdr:rowOff>
                  </to>
                </anchor>
              </controlPr>
            </control>
          </mc:Choice>
        </mc:AlternateContent>
        <mc:AlternateContent xmlns:mc="http://schemas.openxmlformats.org/markup-compatibility/2006">
          <mc:Choice Requires="x14">
            <control shapeId="56347" r:id="rId11" name="Check Box 27">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56327" r:id="rId12" name="Check Box 7">
              <controlPr defaultSize="0" autoFill="0" autoLine="0" autoPict="0">
                <anchor moveWithCells="1">
                  <from>
                    <xdr:col>30</xdr:col>
                    <xdr:colOff>28575</xdr:colOff>
                    <xdr:row>35</xdr:row>
                    <xdr:rowOff>38100</xdr:rowOff>
                  </from>
                  <to>
                    <xdr:col>30</xdr:col>
                    <xdr:colOff>257175</xdr:colOff>
                    <xdr:row>35</xdr:row>
                    <xdr:rowOff>295275</xdr:rowOff>
                  </to>
                </anchor>
              </controlPr>
            </control>
          </mc:Choice>
        </mc:AlternateContent>
        <mc:AlternateContent xmlns:mc="http://schemas.openxmlformats.org/markup-compatibility/2006">
          <mc:Choice Requires="x14">
            <control shapeId="56358" r:id="rId13" name="Check Box 38">
              <controlPr defaultSize="0" autoFill="0" autoLine="0" autoPict="0">
                <anchor moveWithCells="1">
                  <from>
                    <xdr:col>30</xdr:col>
                    <xdr:colOff>28575</xdr:colOff>
                    <xdr:row>136</xdr:row>
                    <xdr:rowOff>38100</xdr:rowOff>
                  </from>
                  <to>
                    <xdr:col>30</xdr:col>
                    <xdr:colOff>257175</xdr:colOff>
                    <xdr:row>136</xdr:row>
                    <xdr:rowOff>295275</xdr:rowOff>
                  </to>
                </anchor>
              </controlPr>
            </control>
          </mc:Choice>
        </mc:AlternateContent>
        <mc:AlternateContent xmlns:mc="http://schemas.openxmlformats.org/markup-compatibility/2006">
          <mc:Choice Requires="x14">
            <control shapeId="56364" r:id="rId14" name="Check Box 44">
              <controlPr defaultSize="0" autoFill="0" autoLine="0" autoPict="0">
                <anchor moveWithCells="1">
                  <from>
                    <xdr:col>1</xdr:col>
                    <xdr:colOff>28575</xdr:colOff>
                    <xdr:row>7</xdr:row>
                    <xdr:rowOff>66675</xdr:rowOff>
                  </from>
                  <to>
                    <xdr:col>1</xdr:col>
                    <xdr:colOff>247650</xdr:colOff>
                    <xdr:row>7</xdr:row>
                    <xdr:rowOff>323850</xdr:rowOff>
                  </to>
                </anchor>
              </controlPr>
            </control>
          </mc:Choice>
        </mc:AlternateContent>
        <mc:AlternateContent xmlns:mc="http://schemas.openxmlformats.org/markup-compatibility/2006">
          <mc:Choice Requires="x14">
            <control shapeId="56365" r:id="rId15" name="Check Box 45">
              <controlPr defaultSize="0" autoFill="0" autoLine="0" autoPict="0">
                <anchor moveWithCells="1">
                  <from>
                    <xdr:col>1</xdr:col>
                    <xdr:colOff>28575</xdr:colOff>
                    <xdr:row>11</xdr:row>
                    <xdr:rowOff>57150</xdr:rowOff>
                  </from>
                  <to>
                    <xdr:col>1</xdr:col>
                    <xdr:colOff>247650</xdr:colOff>
                    <xdr:row>11</xdr:row>
                    <xdr:rowOff>314325</xdr:rowOff>
                  </to>
                </anchor>
              </controlPr>
            </control>
          </mc:Choice>
        </mc:AlternateContent>
        <mc:AlternateContent xmlns:mc="http://schemas.openxmlformats.org/markup-compatibility/2006">
          <mc:Choice Requires="x14">
            <control shapeId="56366" r:id="rId16" name="Check Box 46">
              <controlPr defaultSize="0" autoFill="0" autoLine="0" autoPict="0">
                <anchor moveWithCells="1">
                  <from>
                    <xdr:col>20</xdr:col>
                    <xdr:colOff>38100</xdr:colOff>
                    <xdr:row>59</xdr:row>
                    <xdr:rowOff>85725</xdr:rowOff>
                  </from>
                  <to>
                    <xdr:col>21</xdr:col>
                    <xdr:colOff>0</xdr:colOff>
                    <xdr:row>59</xdr:row>
                    <xdr:rowOff>342900</xdr:rowOff>
                  </to>
                </anchor>
              </controlPr>
            </control>
          </mc:Choice>
        </mc:AlternateContent>
        <mc:AlternateContent xmlns:mc="http://schemas.openxmlformats.org/markup-compatibility/2006">
          <mc:Choice Requires="x14">
            <control shapeId="56369" r:id="rId17" name="Check Box 49">
              <controlPr defaultSize="0" autoFill="0" autoLine="0" autoPict="0">
                <anchor moveWithCells="1">
                  <from>
                    <xdr:col>33</xdr:col>
                    <xdr:colOff>38100</xdr:colOff>
                    <xdr:row>69</xdr:row>
                    <xdr:rowOff>47625</xdr:rowOff>
                  </from>
                  <to>
                    <xdr:col>34</xdr:col>
                    <xdr:colOff>0</xdr:colOff>
                    <xdr:row>70</xdr:row>
                    <xdr:rowOff>257175</xdr:rowOff>
                  </to>
                </anchor>
              </controlPr>
            </control>
          </mc:Choice>
        </mc:AlternateContent>
        <mc:AlternateContent xmlns:mc="http://schemas.openxmlformats.org/markup-compatibility/2006">
          <mc:Choice Requires="x14">
            <control shapeId="56375" r:id="rId18" name="Check Box 55">
              <controlPr defaultSize="0" autoFill="0" autoLine="0" autoPict="0">
                <anchor moveWithCells="1">
                  <from>
                    <xdr:col>30</xdr:col>
                    <xdr:colOff>19050</xdr:colOff>
                    <xdr:row>129</xdr:row>
                    <xdr:rowOff>19050</xdr:rowOff>
                  </from>
                  <to>
                    <xdr:col>30</xdr:col>
                    <xdr:colOff>247650</xdr:colOff>
                    <xdr:row>130</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57CA50D-0E8A-49C6-8183-761BE1236A0C}">
          <x14:formula1>
            <xm:f>プルダウンリスト一覧!$B$2:$B$13</xm:f>
          </x14:formula1>
          <xm:sqref>G14:H14 N39:O39 N42:O42</xm:sqref>
        </x14:dataValidation>
        <x14:dataValidation type="list" allowBlank="1" showInputMessage="1" showErrorMessage="1" xr:uid="{D3E22816-A53E-466B-9651-C76D309853A1}">
          <x14:formula1>
            <xm:f>プルダウンリスト一覧!$C$2:$C$32</xm:f>
          </x14:formula1>
          <xm:sqref>J14:K14</xm:sqref>
        </x14:dataValidation>
        <x14:dataValidation type="list" allowBlank="1" showInputMessage="1" showErrorMessage="1" xr:uid="{1D28AB8E-31F8-4806-A12F-56C94F38E65F}">
          <x14:formula1>
            <xm:f>プルダウンリスト一覧!$A$2:$A$5</xm:f>
          </x14:formula1>
          <xm:sqref>L39 L42 D14:E14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D953-4FAE-41C2-B853-7ADE0433E20D}">
  <sheetPr codeName="Sheet10">
    <tabColor theme="9" tint="0.79998168889431442"/>
    <pageSetUpPr fitToPage="1"/>
  </sheetPr>
  <dimension ref="A1:BN134"/>
  <sheetViews>
    <sheetView showGridLines="0" view="pageBreakPreview" zoomScale="85" zoomScaleNormal="100" zoomScaleSheetLayoutView="85" workbookViewId="0"/>
  </sheetViews>
  <sheetFormatPr defaultRowHeight="17.25" outlineLevelCol="1"/>
  <cols>
    <col min="1" max="5" width="3.625" style="27" customWidth="1"/>
    <col min="6" max="6" width="3.625" style="42" customWidth="1"/>
    <col min="7" max="37" width="3.625" style="27" customWidth="1"/>
    <col min="38" max="38" width="11" style="58" hidden="1" customWidth="1" outlineLevel="1"/>
    <col min="39" max="39" width="3.625" style="59" hidden="1" customWidth="1" outlineLevel="1"/>
    <col min="40" max="41" width="15.25" style="59" hidden="1" customWidth="1" outlineLevel="1"/>
    <col min="42" max="42" width="3.625" style="59" hidden="1" customWidth="1" outlineLevel="1"/>
    <col min="43" max="43" width="14.75" style="59" hidden="1" customWidth="1" outlineLevel="1"/>
    <col min="44" max="46" width="14.75" style="27" hidden="1" customWidth="1" outlineLevel="1"/>
    <col min="47" max="47" width="14.75" style="27" customWidth="1" collapsed="1"/>
    <col min="48" max="51" width="3.625" style="27" customWidth="1"/>
    <col min="52" max="16384" width="9" style="27"/>
  </cols>
  <sheetData>
    <row r="1" spans="1:66" ht="24.95" customHeight="1">
      <c r="A1" s="27" t="s">
        <v>294</v>
      </c>
    </row>
    <row r="2" spans="1:66" ht="15" customHeight="1"/>
    <row r="3" spans="1:66" ht="35.1"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5" spans="1:66" ht="15" customHeight="1">
      <c r="A5" s="43"/>
      <c r="B5" s="43"/>
      <c r="C5" s="43"/>
      <c r="D5" s="43"/>
      <c r="E5" s="43"/>
      <c r="G5" s="43"/>
      <c r="H5" s="43"/>
      <c r="I5" s="43"/>
    </row>
    <row r="6" spans="1:66" ht="35.1" customHeight="1">
      <c r="A6" s="509" t="s">
        <v>1572</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row>
    <row r="7" spans="1:66" ht="15" customHeight="1">
      <c r="A7" s="43"/>
      <c r="B7" s="43"/>
      <c r="C7" s="43"/>
      <c r="D7" s="43"/>
      <c r="E7" s="43"/>
      <c r="G7" s="43"/>
      <c r="H7" s="43"/>
      <c r="I7" s="43"/>
    </row>
    <row r="8" spans="1:66" ht="30" customHeight="1">
      <c r="A8" s="208" t="s">
        <v>33</v>
      </c>
      <c r="B8" s="42"/>
      <c r="C8" s="146"/>
      <c r="D8" s="146"/>
      <c r="E8" s="146"/>
      <c r="F8" s="197"/>
      <c r="G8" s="26"/>
      <c r="H8" s="146"/>
      <c r="I8" s="146"/>
      <c r="J8" s="146"/>
      <c r="K8" s="146"/>
      <c r="L8" s="146"/>
      <c r="M8" s="210"/>
      <c r="N8" s="210"/>
      <c r="O8" s="210"/>
      <c r="P8" s="210"/>
      <c r="Q8" s="210"/>
      <c r="R8" s="210"/>
      <c r="S8" s="210"/>
      <c r="T8" s="210"/>
      <c r="U8" s="210"/>
      <c r="V8" s="210"/>
      <c r="W8" s="210"/>
      <c r="X8" s="210"/>
      <c r="Y8" s="210"/>
      <c r="Z8" s="146"/>
      <c r="AA8" s="146"/>
      <c r="AB8" s="146"/>
      <c r="AC8" s="146"/>
      <c r="AD8" s="146"/>
      <c r="AE8" s="146"/>
      <c r="AF8" s="146"/>
      <c r="AG8" s="146"/>
      <c r="AH8" s="31"/>
      <c r="AI8" s="31"/>
      <c r="AJ8" s="31"/>
      <c r="AK8" s="31"/>
      <c r="AL8" s="27"/>
      <c r="AM8" s="211"/>
      <c r="AN8" s="143"/>
      <c r="AO8" s="211"/>
      <c r="AP8" s="27"/>
      <c r="AQ8" s="27"/>
      <c r="AT8" s="212"/>
      <c r="AU8" s="22"/>
      <c r="AV8" s="22"/>
      <c r="AW8" s="22"/>
      <c r="AX8" s="22"/>
      <c r="AY8" s="22"/>
      <c r="AZ8" s="22"/>
      <c r="BA8" s="22"/>
      <c r="BB8" s="22"/>
      <c r="BC8" s="22"/>
      <c r="BD8" s="22"/>
    </row>
    <row r="9" spans="1:66" ht="24.95" customHeight="1">
      <c r="A9" s="23" t="s">
        <v>34</v>
      </c>
      <c r="B9" s="478" t="s">
        <v>35</v>
      </c>
      <c r="C9" s="478"/>
      <c r="D9" s="478"/>
      <c r="E9" s="478"/>
      <c r="F9" s="478"/>
      <c r="G9" s="478"/>
      <c r="H9" s="510" t="str">
        <f>IF(別添2!E6="","",別添2!E6)</f>
        <v/>
      </c>
      <c r="I9" s="510"/>
      <c r="J9" s="510"/>
      <c r="K9" s="510"/>
      <c r="L9" s="510"/>
      <c r="M9" s="510"/>
      <c r="N9" s="510"/>
      <c r="O9" s="510"/>
      <c r="P9" s="510"/>
      <c r="Q9" s="510"/>
      <c r="R9" s="510"/>
      <c r="S9" s="510"/>
      <c r="T9" s="510"/>
    </row>
    <row r="10" spans="1:66" ht="24.95" customHeight="1">
      <c r="B10" s="478" t="s">
        <v>36</v>
      </c>
      <c r="C10" s="478"/>
      <c r="D10" s="478"/>
      <c r="E10" s="478"/>
      <c r="F10" s="478"/>
      <c r="G10" s="478"/>
      <c r="H10" s="527" t="str">
        <f>IF(別添2!H28="","",別添2!H28)</f>
        <v/>
      </c>
      <c r="I10" s="527"/>
      <c r="J10" s="527"/>
      <c r="K10" s="527"/>
      <c r="L10" s="527"/>
      <c r="M10" s="527"/>
      <c r="N10" s="527"/>
      <c r="O10" s="527"/>
      <c r="P10" s="527"/>
      <c r="Q10" s="527"/>
      <c r="R10" s="527"/>
      <c r="S10" s="527"/>
      <c r="T10" s="527"/>
    </row>
    <row r="11" spans="1:66" ht="15" customHeight="1">
      <c r="A11" s="23"/>
      <c r="B11" s="42"/>
      <c r="D11" s="43"/>
      <c r="E11" s="43"/>
      <c r="G11" s="43"/>
      <c r="H11" s="43"/>
      <c r="I11" s="43"/>
      <c r="J11" s="43"/>
      <c r="K11" s="43"/>
      <c r="L11" s="43"/>
      <c r="M11" s="43"/>
      <c r="N11" s="43"/>
      <c r="O11" s="43"/>
      <c r="P11" s="43"/>
      <c r="Q11" s="43"/>
      <c r="R11" s="43"/>
      <c r="S11" s="43"/>
    </row>
    <row r="12" spans="1:66" ht="24.95" customHeight="1">
      <c r="A12" s="23" t="s">
        <v>37</v>
      </c>
      <c r="B12" s="42" t="s">
        <v>1233</v>
      </c>
      <c r="C12" s="43"/>
      <c r="D12" s="43"/>
      <c r="E12" s="43"/>
      <c r="H12" s="43"/>
      <c r="I12" s="43"/>
      <c r="J12" s="43"/>
      <c r="K12" s="43"/>
      <c r="L12" s="43"/>
      <c r="M12" s="43"/>
      <c r="N12" s="43"/>
      <c r="O12" s="43"/>
      <c r="P12" s="43"/>
      <c r="Q12" s="43"/>
      <c r="R12" s="43"/>
      <c r="S12" s="43"/>
    </row>
    <row r="13" spans="1:66" ht="24.95" customHeight="1">
      <c r="A13" s="23"/>
      <c r="B13" s="43"/>
      <c r="C13" s="43"/>
      <c r="D13" s="43"/>
      <c r="E13" s="43"/>
      <c r="F13" s="57"/>
      <c r="G13" s="42" t="s">
        <v>295</v>
      </c>
      <c r="AL13" s="59" t="b">
        <v>0</v>
      </c>
      <c r="AZ13" s="43"/>
      <c r="BA13" s="472"/>
      <c r="BB13" s="475"/>
      <c r="BC13" s="472"/>
      <c r="BD13" s="472"/>
      <c r="BE13" s="475"/>
      <c r="BF13" s="472"/>
      <c r="BG13" s="472"/>
      <c r="BH13" s="475"/>
      <c r="BI13" s="472"/>
      <c r="BJ13" s="472"/>
      <c r="BK13" s="475"/>
      <c r="BL13" s="472"/>
      <c r="BM13" s="472"/>
      <c r="BN13" s="472"/>
    </row>
    <row r="14" spans="1:66" ht="24.95" customHeight="1">
      <c r="A14" s="23"/>
      <c r="B14" s="43"/>
      <c r="C14" s="43"/>
      <c r="D14" s="43"/>
      <c r="E14" s="43"/>
      <c r="F14" s="57"/>
      <c r="G14" s="42" t="s">
        <v>296</v>
      </c>
      <c r="H14" s="43"/>
      <c r="Y14" s="42"/>
      <c r="Z14" s="42"/>
      <c r="AL14" s="58" t="b">
        <v>0</v>
      </c>
      <c r="AZ14" s="43"/>
      <c r="BA14" s="472"/>
      <c r="BB14" s="475"/>
      <c r="BC14" s="472"/>
      <c r="BD14" s="472"/>
      <c r="BE14" s="475"/>
      <c r="BF14" s="472"/>
      <c r="BG14" s="472"/>
      <c r="BH14" s="475"/>
      <c r="BI14" s="472"/>
      <c r="BJ14" s="472"/>
      <c r="BK14" s="475"/>
      <c r="BL14" s="472"/>
      <c r="BM14" s="472"/>
      <c r="BN14" s="472"/>
    </row>
    <row r="15" spans="1:66" ht="24.95" customHeight="1">
      <c r="A15" s="23"/>
      <c r="B15" s="43"/>
      <c r="C15" s="43"/>
      <c r="D15" s="43"/>
      <c r="E15" s="43"/>
      <c r="F15" s="57"/>
      <c r="G15" s="42" t="s">
        <v>297</v>
      </c>
      <c r="H15" s="43"/>
      <c r="AL15" s="59" t="b">
        <v>0</v>
      </c>
      <c r="AZ15" s="43"/>
      <c r="BA15" s="472"/>
      <c r="BB15" s="475"/>
      <c r="BC15" s="472"/>
      <c r="BD15" s="472"/>
      <c r="BE15" s="475"/>
      <c r="BF15" s="472"/>
      <c r="BG15" s="472"/>
      <c r="BH15" s="475"/>
      <c r="BI15" s="472"/>
      <c r="BJ15" s="472"/>
      <c r="BK15" s="475"/>
      <c r="BL15" s="472"/>
      <c r="BM15" s="472"/>
      <c r="BN15" s="472"/>
    </row>
    <row r="16" spans="1:66" ht="24.95" customHeight="1">
      <c r="A16" s="23"/>
      <c r="B16" s="43"/>
      <c r="C16" s="43"/>
      <c r="D16" s="43"/>
      <c r="E16" s="43"/>
      <c r="F16" s="57"/>
      <c r="G16" s="42" t="s">
        <v>1278</v>
      </c>
      <c r="H16" s="43"/>
      <c r="Y16" s="42"/>
      <c r="Z16" s="42"/>
      <c r="AL16" s="58" t="b">
        <v>0</v>
      </c>
      <c r="AZ16" s="43"/>
      <c r="BA16" s="472"/>
      <c r="BB16" s="475"/>
      <c r="BC16" s="472"/>
      <c r="BD16" s="472"/>
      <c r="BE16" s="475"/>
      <c r="BF16" s="472"/>
      <c r="BG16" s="472"/>
      <c r="BH16" s="475"/>
      <c r="BI16" s="472"/>
      <c r="BJ16" s="472"/>
      <c r="BK16" s="475"/>
      <c r="BL16" s="472"/>
      <c r="BM16" s="472"/>
      <c r="BN16" s="472"/>
    </row>
    <row r="17" spans="1:66" ht="15" customHeight="1">
      <c r="A17" s="23"/>
      <c r="B17" s="43"/>
      <c r="C17" s="43"/>
      <c r="D17" s="43"/>
      <c r="E17" s="43"/>
      <c r="F17" s="118"/>
      <c r="G17" s="42"/>
      <c r="H17" s="43"/>
      <c r="Y17" s="42"/>
      <c r="Z17" s="42"/>
      <c r="AL17" s="59"/>
      <c r="AZ17" s="43"/>
      <c r="BA17" s="43"/>
      <c r="BB17" s="136"/>
      <c r="BC17" s="43"/>
      <c r="BD17" s="43"/>
      <c r="BE17" s="136"/>
      <c r="BF17" s="43"/>
      <c r="BG17" s="43"/>
      <c r="BH17" s="136"/>
      <c r="BI17" s="43"/>
      <c r="BJ17" s="43"/>
      <c r="BK17" s="136"/>
      <c r="BL17" s="43"/>
      <c r="BM17" s="43"/>
      <c r="BN17" s="43"/>
    </row>
    <row r="18" spans="1:66" s="22" customFormat="1" ht="30" customHeight="1">
      <c r="A18" s="23"/>
      <c r="B18" s="42" t="s">
        <v>298</v>
      </c>
      <c r="C18" s="43"/>
      <c r="D18" s="43"/>
      <c r="E18" s="43"/>
      <c r="F18" s="42"/>
      <c r="G18" s="472" t="s">
        <v>16</v>
      </c>
      <c r="H18" s="472"/>
      <c r="I18" s="311"/>
      <c r="J18" s="22" t="s">
        <v>17</v>
      </c>
      <c r="K18" s="496"/>
      <c r="L18" s="496"/>
      <c r="M18" s="43" t="s">
        <v>18</v>
      </c>
      <c r="N18" s="323"/>
      <c r="O18" s="323"/>
      <c r="P18" s="323"/>
      <c r="Q18" s="43"/>
      <c r="R18" s="43"/>
      <c r="S18" s="43"/>
      <c r="T18" s="43"/>
      <c r="U18" s="43"/>
      <c r="V18" s="43"/>
      <c r="W18" s="43"/>
      <c r="X18" s="286"/>
      <c r="Y18" s="43"/>
      <c r="Z18" s="43"/>
      <c r="AA18" s="43"/>
      <c r="AB18" s="43"/>
      <c r="AC18" s="43"/>
      <c r="AH18" s="145"/>
      <c r="AI18" s="119"/>
      <c r="AJ18" s="43"/>
      <c r="AL18" s="27">
        <f>IF(DATE(2018+I18,K18,1) &lt;= DATE(2018+9,5,1),1,2)</f>
        <v>1</v>
      </c>
      <c r="AN18" s="22" t="s">
        <v>74</v>
      </c>
    </row>
    <row r="19" spans="1:66" s="22" customFormat="1" ht="15" customHeight="1">
      <c r="A19" s="23"/>
      <c r="B19" s="42"/>
      <c r="C19" s="43"/>
      <c r="D19" s="43"/>
      <c r="E19" s="43"/>
      <c r="F19" s="42"/>
      <c r="G19" s="43"/>
      <c r="H19" s="43"/>
      <c r="I19" s="58"/>
      <c r="K19" s="58"/>
      <c r="L19" s="58"/>
      <c r="M19" s="43"/>
      <c r="N19" s="58"/>
      <c r="O19" s="58"/>
      <c r="P19" s="43"/>
      <c r="Q19" s="43"/>
      <c r="R19" s="43"/>
      <c r="S19" s="43"/>
      <c r="T19" s="43"/>
      <c r="U19" s="43"/>
      <c r="V19" s="43"/>
      <c r="W19" s="43"/>
      <c r="X19" s="286"/>
      <c r="Y19" s="43"/>
      <c r="Z19" s="43"/>
      <c r="AA19" s="43"/>
      <c r="AB19" s="43"/>
      <c r="AC19" s="43"/>
      <c r="AH19" s="145"/>
      <c r="AI19" s="119"/>
      <c r="AJ19" s="43"/>
      <c r="AN19" s="22" t="s">
        <v>75</v>
      </c>
    </row>
    <row r="20" spans="1:66" ht="24.95" customHeight="1">
      <c r="A20" s="23" t="s">
        <v>41</v>
      </c>
      <c r="B20" s="42" t="s">
        <v>299</v>
      </c>
      <c r="C20" s="43"/>
      <c r="D20" s="43"/>
      <c r="E20" s="43"/>
      <c r="H20" s="43"/>
      <c r="I20" s="43"/>
      <c r="J20" s="43"/>
      <c r="K20" s="43"/>
      <c r="L20" s="43"/>
      <c r="M20" s="43"/>
      <c r="N20" s="43"/>
      <c r="O20" s="43"/>
      <c r="P20" s="43"/>
      <c r="Q20" s="43"/>
      <c r="R20" s="43"/>
      <c r="S20" s="43"/>
    </row>
    <row r="21" spans="1:66" ht="24.95" customHeight="1">
      <c r="A21" s="23"/>
      <c r="B21" s="42" t="s">
        <v>1706</v>
      </c>
      <c r="C21" s="43"/>
      <c r="D21" s="43"/>
      <c r="E21" s="43"/>
      <c r="H21" s="43"/>
      <c r="I21" s="43"/>
      <c r="J21" s="43"/>
      <c r="K21" s="43"/>
      <c r="L21" s="43"/>
      <c r="M21" s="43"/>
      <c r="N21" s="43"/>
      <c r="O21" s="43"/>
      <c r="P21" s="43"/>
      <c r="Q21" s="43"/>
      <c r="R21" s="43"/>
      <c r="S21" s="43"/>
    </row>
    <row r="22" spans="1:66" ht="24.75" customHeight="1">
      <c r="A22" s="23"/>
      <c r="C22" s="42" t="s">
        <v>1232</v>
      </c>
      <c r="D22" s="43"/>
      <c r="E22" s="43"/>
      <c r="H22" s="43"/>
      <c r="I22" s="43"/>
      <c r="J22" s="43"/>
      <c r="K22" s="43"/>
      <c r="L22" s="43"/>
      <c r="M22" s="43"/>
      <c r="N22" s="43"/>
      <c r="O22" s="43"/>
      <c r="P22" s="43"/>
      <c r="Q22" s="43"/>
      <c r="R22" s="43"/>
      <c r="S22" s="43"/>
      <c r="AE22" s="27" t="s">
        <v>300</v>
      </c>
      <c r="AG22" s="57"/>
      <c r="AL22" s="58" t="b">
        <v>0</v>
      </c>
      <c r="AN22" s="58">
        <f>IF(AL22=TRUE,1,0)</f>
        <v>0</v>
      </c>
    </row>
    <row r="23" spans="1:66" ht="24.75" customHeight="1">
      <c r="A23" s="23"/>
      <c r="C23" s="42"/>
      <c r="D23" s="43"/>
      <c r="E23" s="354" t="s">
        <v>1234</v>
      </c>
      <c r="H23" s="43"/>
      <c r="I23" s="43"/>
      <c r="J23" s="43"/>
      <c r="K23" s="43"/>
      <c r="L23" s="43"/>
      <c r="M23" s="43"/>
      <c r="N23" s="43"/>
      <c r="O23" s="43"/>
      <c r="P23" s="43"/>
      <c r="Q23" s="43"/>
      <c r="R23" s="43"/>
      <c r="S23" s="43"/>
      <c r="AN23" s="58"/>
    </row>
    <row r="24" spans="1:66" ht="15" customHeight="1">
      <c r="A24" s="23"/>
      <c r="C24" s="42"/>
      <c r="D24" s="43"/>
      <c r="E24" s="42"/>
      <c r="H24" s="43"/>
      <c r="I24" s="43"/>
      <c r="J24" s="43"/>
      <c r="K24" s="43"/>
      <c r="L24" s="43"/>
      <c r="M24" s="43"/>
      <c r="N24" s="43"/>
      <c r="O24" s="43"/>
      <c r="P24" s="43"/>
      <c r="Q24" s="43"/>
      <c r="R24" s="43"/>
      <c r="S24" s="43"/>
      <c r="AN24" s="58"/>
    </row>
    <row r="25" spans="1:66" ht="24.95" customHeight="1">
      <c r="A25" s="23"/>
      <c r="B25" s="283" t="s">
        <v>1708</v>
      </c>
      <c r="C25" s="282"/>
      <c r="D25" s="282"/>
      <c r="E25" s="282"/>
      <c r="F25" s="283"/>
      <c r="H25" s="282"/>
      <c r="I25" s="282"/>
      <c r="J25" s="282"/>
      <c r="K25" s="282"/>
      <c r="L25" s="282"/>
      <c r="M25" s="282"/>
      <c r="N25" s="282"/>
      <c r="O25" s="282"/>
      <c r="P25" s="282"/>
      <c r="Q25" s="282"/>
      <c r="R25" s="282"/>
      <c r="S25" s="282"/>
    </row>
    <row r="26" spans="1:66" ht="24.75" customHeight="1">
      <c r="A26" s="23"/>
      <c r="C26" s="283" t="s">
        <v>1573</v>
      </c>
      <c r="D26" s="282"/>
      <c r="E26" s="282"/>
      <c r="F26" s="283"/>
      <c r="H26" s="282"/>
      <c r="I26" s="282"/>
      <c r="J26" s="282"/>
      <c r="K26" s="282"/>
      <c r="L26" s="282"/>
      <c r="M26" s="282"/>
      <c r="N26" s="282"/>
      <c r="O26" s="282"/>
      <c r="P26" s="282"/>
      <c r="Q26" s="282"/>
      <c r="R26" s="282"/>
      <c r="S26" s="282"/>
      <c r="AE26" s="27" t="s">
        <v>300</v>
      </c>
      <c r="AG26" s="57"/>
      <c r="AL26" s="58" t="b">
        <v>0</v>
      </c>
      <c r="AN26" s="58">
        <f>IF(AL26=TRUE,1,0)</f>
        <v>0</v>
      </c>
    </row>
    <row r="27" spans="1:66" ht="24.75" customHeight="1">
      <c r="A27" s="23"/>
      <c r="C27" s="283"/>
      <c r="D27" s="282"/>
      <c r="E27" s="354" t="s">
        <v>1234</v>
      </c>
      <c r="F27" s="283"/>
      <c r="H27" s="282"/>
      <c r="I27" s="282"/>
      <c r="J27" s="282"/>
      <c r="K27" s="282"/>
      <c r="L27" s="282"/>
      <c r="M27" s="282"/>
      <c r="N27" s="282"/>
      <c r="O27" s="282"/>
      <c r="P27" s="282"/>
      <c r="Q27" s="282"/>
      <c r="R27" s="282"/>
      <c r="S27" s="282"/>
      <c r="AN27" s="58"/>
    </row>
    <row r="28" spans="1:66" ht="24.75" customHeight="1">
      <c r="A28" s="23"/>
      <c r="C28" s="283" t="s">
        <v>1712</v>
      </c>
      <c r="D28" s="282"/>
      <c r="E28" s="282"/>
      <c r="F28" s="283"/>
      <c r="H28" s="282"/>
      <c r="I28" s="282"/>
      <c r="J28" s="282"/>
      <c r="K28" s="282"/>
      <c r="L28" s="282"/>
      <c r="M28" s="282"/>
      <c r="N28" s="282"/>
      <c r="O28" s="282"/>
      <c r="P28" s="282"/>
      <c r="Q28" s="282"/>
      <c r="R28" s="282"/>
      <c r="S28" s="282"/>
      <c r="AE28" s="27" t="s">
        <v>300</v>
      </c>
      <c r="AG28" s="57"/>
      <c r="AL28" s="58" t="b">
        <v>0</v>
      </c>
      <c r="AN28" s="58">
        <f>IF(AL28=TRUE,1,0)</f>
        <v>0</v>
      </c>
    </row>
    <row r="29" spans="1:66" ht="24.75" customHeight="1">
      <c r="A29" s="23"/>
      <c r="C29" s="283"/>
      <c r="D29" s="282"/>
      <c r="E29" s="354" t="s">
        <v>1234</v>
      </c>
      <c r="F29" s="283"/>
      <c r="H29" s="282"/>
      <c r="I29" s="282"/>
      <c r="J29" s="282"/>
      <c r="K29" s="282"/>
      <c r="L29" s="282"/>
      <c r="M29" s="282"/>
      <c r="N29" s="282"/>
      <c r="O29" s="282"/>
      <c r="P29" s="282"/>
      <c r="Q29" s="282"/>
      <c r="R29" s="282"/>
      <c r="S29" s="282"/>
      <c r="AN29" s="58"/>
    </row>
    <row r="30" spans="1:66" ht="15" customHeight="1">
      <c r="A30" s="23"/>
      <c r="C30" s="283"/>
      <c r="D30" s="282"/>
      <c r="E30" s="283"/>
      <c r="F30" s="283"/>
      <c r="H30" s="282"/>
      <c r="I30" s="282"/>
      <c r="J30" s="282"/>
      <c r="K30" s="282"/>
      <c r="L30" s="282"/>
      <c r="M30" s="282"/>
      <c r="N30" s="282"/>
      <c r="O30" s="282"/>
      <c r="P30" s="282"/>
      <c r="Q30" s="282"/>
      <c r="R30" s="282"/>
      <c r="S30" s="282"/>
      <c r="AN30" s="58"/>
    </row>
    <row r="31" spans="1:66" ht="24.75" customHeight="1">
      <c r="A31" s="23"/>
      <c r="C31" s="285" t="s">
        <v>1574</v>
      </c>
      <c r="D31" s="286"/>
      <c r="E31" s="286"/>
      <c r="F31" s="285"/>
      <c r="H31" s="286"/>
      <c r="I31" s="286"/>
      <c r="J31" s="286"/>
      <c r="K31" s="286"/>
      <c r="L31" s="286"/>
      <c r="M31" s="286"/>
      <c r="N31" s="286"/>
      <c r="O31" s="286"/>
      <c r="P31" s="286"/>
      <c r="Q31" s="286"/>
      <c r="R31" s="286"/>
      <c r="S31" s="286"/>
      <c r="AE31" s="27" t="s">
        <v>300</v>
      </c>
      <c r="AG31" s="57"/>
      <c r="AL31" s="58" t="b">
        <v>0</v>
      </c>
      <c r="AN31" s="58">
        <f>IF(AL31=TRUE,1,0)</f>
        <v>0</v>
      </c>
      <c r="AO31" s="180" t="s">
        <v>304</v>
      </c>
      <c r="AQ31" s="298" t="s">
        <v>1242</v>
      </c>
    </row>
    <row r="32" spans="1:66" ht="24.75" customHeight="1">
      <c r="A32" s="23"/>
      <c r="C32" s="285"/>
      <c r="D32" s="286"/>
      <c r="E32" s="354" t="s">
        <v>1709</v>
      </c>
      <c r="F32" s="285"/>
      <c r="H32" s="286"/>
      <c r="I32" s="286"/>
      <c r="J32" s="286"/>
      <c r="K32" s="286"/>
      <c r="L32" s="286"/>
      <c r="M32" s="286"/>
      <c r="N32" s="286"/>
      <c r="O32" s="286"/>
      <c r="P32" s="286"/>
      <c r="Q32" s="286"/>
      <c r="R32" s="286"/>
      <c r="S32" s="286"/>
      <c r="AN32" s="58"/>
      <c r="AO32" s="306">
        <v>2.2999999999999998</v>
      </c>
      <c r="AQ32" s="298" t="s">
        <v>1243</v>
      </c>
    </row>
    <row r="33" spans="1:47" ht="15" customHeight="1">
      <c r="A33" s="23"/>
      <c r="C33" s="285"/>
      <c r="D33" s="286"/>
      <c r="E33" s="285"/>
      <c r="F33" s="285"/>
      <c r="H33" s="286"/>
      <c r="I33" s="286"/>
      <c r="J33" s="286"/>
      <c r="K33" s="286"/>
      <c r="L33" s="286"/>
      <c r="M33" s="286"/>
      <c r="N33" s="286"/>
      <c r="O33" s="286"/>
      <c r="P33" s="286"/>
      <c r="Q33" s="286"/>
      <c r="R33" s="286"/>
      <c r="S33" s="286"/>
      <c r="AN33" s="58"/>
      <c r="AO33" s="298" t="s">
        <v>1488</v>
      </c>
      <c r="AQ33" s="356"/>
    </row>
    <row r="34" spans="1:47" ht="24.75" customHeight="1">
      <c r="A34" s="23"/>
      <c r="C34" s="346" t="s">
        <v>1711</v>
      </c>
      <c r="D34" s="345"/>
      <c r="E34" s="345"/>
      <c r="F34" s="346"/>
      <c r="H34" s="345"/>
      <c r="I34" s="345"/>
      <c r="J34" s="345"/>
      <c r="K34" s="345"/>
      <c r="L34" s="345"/>
      <c r="M34" s="345"/>
      <c r="N34" s="345"/>
      <c r="O34" s="345"/>
      <c r="P34" s="345"/>
      <c r="Q34" s="345"/>
      <c r="R34" s="345"/>
      <c r="S34" s="345"/>
      <c r="AE34" s="27" t="s">
        <v>300</v>
      </c>
      <c r="AG34" s="57"/>
      <c r="AL34" s="58" t="b">
        <v>0</v>
      </c>
      <c r="AN34" s="58">
        <f>IF(AL34=TRUE,1,0)</f>
        <v>0</v>
      </c>
      <c r="AO34" s="355"/>
      <c r="AP34" s="301"/>
      <c r="AQ34" s="301"/>
      <c r="AR34" s="259"/>
      <c r="AS34" s="259"/>
      <c r="AT34" s="259"/>
    </row>
    <row r="35" spans="1:47" ht="24.75" customHeight="1">
      <c r="A35" s="23"/>
      <c r="C35" s="346"/>
      <c r="D35" s="345"/>
      <c r="E35" s="354" t="s">
        <v>1710</v>
      </c>
      <c r="F35" s="346"/>
      <c r="H35" s="345"/>
      <c r="I35" s="345"/>
      <c r="J35" s="345"/>
      <c r="K35" s="345"/>
      <c r="L35" s="345"/>
      <c r="M35" s="345"/>
      <c r="N35" s="345"/>
      <c r="O35" s="345"/>
      <c r="P35" s="345"/>
      <c r="Q35" s="345"/>
      <c r="R35" s="345"/>
      <c r="S35" s="345"/>
      <c r="AN35" s="58"/>
      <c r="AO35" s="302"/>
      <c r="AP35" s="301"/>
      <c r="AQ35" s="301"/>
      <c r="AR35" s="259"/>
      <c r="AS35" s="259"/>
      <c r="AT35" s="259"/>
    </row>
    <row r="36" spans="1:47" ht="15" customHeight="1">
      <c r="A36" s="23"/>
      <c r="C36" s="346"/>
      <c r="D36" s="345"/>
      <c r="E36" s="346"/>
      <c r="F36" s="346"/>
      <c r="H36" s="345"/>
      <c r="I36" s="345"/>
      <c r="J36" s="345"/>
      <c r="K36" s="345"/>
      <c r="L36" s="345"/>
      <c r="M36" s="345"/>
      <c r="N36" s="345"/>
      <c r="O36" s="345"/>
      <c r="P36" s="345"/>
      <c r="Q36" s="345"/>
      <c r="R36" s="345"/>
      <c r="S36" s="345"/>
      <c r="AN36" s="58"/>
      <c r="AO36" s="301"/>
      <c r="AP36" s="301"/>
      <c r="AQ36" s="301"/>
      <c r="AR36" s="259"/>
      <c r="AS36" s="259"/>
      <c r="AT36" s="259"/>
    </row>
    <row r="37" spans="1:47" ht="24.95" customHeight="1">
      <c r="A37" s="23"/>
      <c r="B37" s="42" t="s">
        <v>1707</v>
      </c>
      <c r="D37" s="43"/>
      <c r="E37" s="43"/>
      <c r="H37" s="43"/>
      <c r="I37" s="22"/>
      <c r="J37" s="22"/>
      <c r="K37" s="22"/>
      <c r="L37" s="22"/>
      <c r="M37" s="22"/>
      <c r="N37" s="22"/>
      <c r="O37" s="22"/>
      <c r="P37" s="22"/>
      <c r="Q37" s="22"/>
      <c r="R37" s="22"/>
      <c r="S37" s="43"/>
      <c r="AO37" s="301"/>
      <c r="AP37" s="301"/>
      <c r="AQ37" s="301"/>
      <c r="AR37" s="259"/>
      <c r="AS37" s="259"/>
      <c r="AT37" s="259"/>
    </row>
    <row r="38" spans="1:47" ht="24.95" customHeight="1">
      <c r="A38" s="137"/>
      <c r="B38" s="50" t="s">
        <v>1565</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171"/>
      <c r="AD38" s="171"/>
      <c r="AE38" s="171"/>
      <c r="AF38" s="171"/>
      <c r="AG38" s="171"/>
      <c r="AH38" s="28"/>
      <c r="AI38" s="4"/>
      <c r="AN38" s="27"/>
    </row>
    <row r="39" spans="1:47" ht="24.95" customHeight="1">
      <c r="A39" s="137"/>
      <c r="B39" s="124" t="s">
        <v>266</v>
      </c>
      <c r="C39" s="126" t="s">
        <v>301</v>
      </c>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5"/>
      <c r="AD39" s="125"/>
      <c r="AE39" s="125"/>
      <c r="AF39" s="125"/>
      <c r="AG39" s="125"/>
      <c r="AH39" s="125"/>
      <c r="AI39" s="125"/>
      <c r="AN39" s="22"/>
    </row>
    <row r="40" spans="1:47" s="186" customFormat="1" ht="24.95" customHeight="1">
      <c r="A40" s="181"/>
      <c r="B40" s="182" t="s">
        <v>302</v>
      </c>
      <c r="C40" s="50"/>
      <c r="D40" s="50"/>
      <c r="E40" s="50"/>
      <c r="F40" s="50"/>
      <c r="G40" s="50"/>
      <c r="H40" s="50"/>
      <c r="I40" s="50"/>
      <c r="J40" s="50"/>
      <c r="K40" s="50"/>
      <c r="L40" s="50"/>
      <c r="M40" s="50"/>
      <c r="N40" s="183"/>
      <c r="O40" s="183"/>
      <c r="P40" s="183"/>
      <c r="Q40" s="183"/>
      <c r="R40" s="183"/>
      <c r="S40" s="183"/>
      <c r="T40" s="183"/>
      <c r="U40" s="183"/>
      <c r="V40" s="183"/>
      <c r="W40" s="183"/>
      <c r="X40" s="183"/>
      <c r="Y40" s="183"/>
      <c r="Z40" s="183"/>
      <c r="AA40" s="183"/>
      <c r="AB40" s="183"/>
      <c r="AC40" s="184"/>
      <c r="AD40" s="184"/>
      <c r="AE40" s="184"/>
      <c r="AF40" s="184"/>
      <c r="AG40" s="184"/>
      <c r="AH40" s="183"/>
      <c r="AI40" s="185"/>
      <c r="AL40" s="187"/>
      <c r="AM40" s="188"/>
      <c r="AN40" s="34"/>
      <c r="AO40" s="188"/>
      <c r="AP40" s="188"/>
      <c r="AQ40" s="188"/>
    </row>
    <row r="41" spans="1:47" s="186" customFormat="1" ht="24.95" customHeight="1">
      <c r="A41" s="23"/>
      <c r="C41" s="305" t="s">
        <v>1831</v>
      </c>
      <c r="D41" s="50"/>
      <c r="E41" s="50"/>
      <c r="F41" s="50"/>
      <c r="G41" s="50"/>
      <c r="H41" s="50"/>
      <c r="I41" s="50"/>
      <c r="J41" s="50"/>
      <c r="K41" s="50"/>
      <c r="L41" s="50"/>
      <c r="M41" s="50"/>
      <c r="N41" s="190"/>
      <c r="O41" s="190"/>
      <c r="P41" s="190"/>
      <c r="Q41" s="190"/>
      <c r="R41" s="190"/>
      <c r="S41" s="190"/>
      <c r="T41" s="190"/>
      <c r="U41" s="190"/>
      <c r="V41" s="190"/>
      <c r="W41" s="190"/>
      <c r="X41" s="190"/>
      <c r="Y41" s="190"/>
      <c r="Z41" s="190"/>
      <c r="AA41" s="190"/>
      <c r="AB41" s="190"/>
      <c r="AC41" s="191"/>
      <c r="AD41" s="191"/>
      <c r="AE41" s="191"/>
      <c r="AF41" s="191"/>
      <c r="AG41" s="191"/>
      <c r="AH41" s="191"/>
      <c r="AI41" s="191"/>
      <c r="AL41" s="187"/>
      <c r="AM41" s="188"/>
      <c r="AN41" s="34"/>
      <c r="AO41" s="188"/>
      <c r="AP41" s="188"/>
      <c r="AQ41" s="188"/>
    </row>
    <row r="42" spans="1:47" s="186" customFormat="1" ht="24.95" customHeight="1" thickBot="1">
      <c r="A42" s="181"/>
      <c r="B42" s="189"/>
      <c r="C42" s="50"/>
      <c r="D42" s="50"/>
      <c r="E42" s="50"/>
      <c r="F42" s="50"/>
      <c r="G42" s="50"/>
      <c r="H42" s="50"/>
      <c r="I42" s="50"/>
      <c r="J42" s="50"/>
      <c r="K42" s="50"/>
      <c r="L42" s="50"/>
      <c r="M42" s="50"/>
      <c r="N42" s="190"/>
      <c r="O42" s="305" t="s">
        <v>303</v>
      </c>
      <c r="P42" s="190"/>
      <c r="Q42" s="190"/>
      <c r="R42" s="190"/>
      <c r="S42" s="189"/>
      <c r="T42" s="190"/>
      <c r="U42" s="190"/>
      <c r="V42" s="190"/>
      <c r="W42" s="190"/>
      <c r="X42" s="190"/>
      <c r="Y42" s="190"/>
      <c r="Z42" s="190"/>
      <c r="AA42" s="190"/>
      <c r="AB42" s="190"/>
      <c r="AC42" s="191"/>
      <c r="AD42" s="191"/>
      <c r="AE42" s="191"/>
      <c r="AF42" s="191"/>
      <c r="AG42" s="191"/>
      <c r="AH42" s="191"/>
      <c r="AI42" s="191"/>
      <c r="AL42" s="187"/>
      <c r="AM42" s="188"/>
      <c r="AP42" s="59"/>
      <c r="AQ42" s="298" t="s">
        <v>1242</v>
      </c>
      <c r="AR42" s="299"/>
      <c r="AS42" s="299"/>
    </row>
    <row r="43" spans="1:47" ht="35.1" customHeight="1">
      <c r="A43" s="137"/>
      <c r="B43" s="551" t="s">
        <v>1487</v>
      </c>
      <c r="C43" s="552"/>
      <c r="D43" s="552"/>
      <c r="E43" s="552"/>
      <c r="F43" s="552"/>
      <c r="G43" s="552"/>
      <c r="H43" s="552"/>
      <c r="I43" s="552"/>
      <c r="J43" s="552"/>
      <c r="K43" s="552"/>
      <c r="L43" s="552"/>
      <c r="M43" s="554" t="s">
        <v>1241</v>
      </c>
      <c r="N43" s="554"/>
      <c r="O43" s="554"/>
      <c r="P43" s="554"/>
      <c r="Q43" s="542" t="str">
        <f>SUBSTITUTE(IF($AL$13,$AQ$43,"") &amp; "／" &amp; IF($AL$14,$AR$43,"") &amp; "／" &amp; IF(OR($AL$15,$AL$16),$AS$43,""), "／" &amp; "／", "／")</f>
        <v>／</v>
      </c>
      <c r="R43" s="542"/>
      <c r="S43" s="542"/>
      <c r="T43" s="542"/>
      <c r="U43" s="542"/>
      <c r="V43" s="542"/>
      <c r="W43" s="542"/>
      <c r="X43" s="542"/>
      <c r="Y43" s="542"/>
      <c r="Z43" s="542"/>
      <c r="AA43" s="542"/>
      <c r="AB43" s="297" t="s">
        <v>1240</v>
      </c>
      <c r="AC43" s="549" t="s">
        <v>16</v>
      </c>
      <c r="AD43" s="549"/>
      <c r="AE43" s="561"/>
      <c r="AF43" s="561"/>
      <c r="AG43" s="290" t="s">
        <v>17</v>
      </c>
      <c r="AH43" s="562"/>
      <c r="AI43" s="562"/>
      <c r="AJ43" s="291" t="s">
        <v>31</v>
      </c>
      <c r="AL43" s="27">
        <f>IF(DATE(2018+AE43,AH43,1) &lt;= DATE(2018+9,5,1),1,2)</f>
        <v>1</v>
      </c>
      <c r="AM43" s="22" t="s">
        <v>74</v>
      </c>
      <c r="AN43" s="301"/>
      <c r="AO43" s="301"/>
      <c r="AQ43" s="298" t="s">
        <v>1237</v>
      </c>
      <c r="AR43" s="298" t="s">
        <v>1238</v>
      </c>
      <c r="AS43" s="298" t="s">
        <v>1239</v>
      </c>
      <c r="AT43" s="59"/>
      <c r="AU43" s="59"/>
    </row>
    <row r="44" spans="1:47" ht="35.1" customHeight="1">
      <c r="A44" s="137"/>
      <c r="B44" s="544" t="s">
        <v>1820</v>
      </c>
      <c r="C44" s="545"/>
      <c r="D44" s="545"/>
      <c r="E44" s="545"/>
      <c r="F44" s="545"/>
      <c r="G44" s="545"/>
      <c r="H44" s="545"/>
      <c r="I44" s="545"/>
      <c r="J44" s="545"/>
      <c r="K44" s="545"/>
      <c r="L44" s="545"/>
      <c r="M44" s="545"/>
      <c r="N44" s="545"/>
      <c r="O44" s="545"/>
      <c r="P44" s="545"/>
      <c r="Q44" s="545"/>
      <c r="R44" s="545"/>
      <c r="S44" s="545"/>
      <c r="T44" s="545"/>
      <c r="U44" s="545"/>
      <c r="V44" s="545"/>
      <c r="W44" s="545"/>
      <c r="X44" s="545"/>
      <c r="Y44" s="545"/>
      <c r="Z44" s="545"/>
      <c r="AA44" s="545"/>
      <c r="AB44" s="545"/>
      <c r="AC44" s="545"/>
      <c r="AD44" s="545"/>
      <c r="AE44" s="546"/>
      <c r="AF44" s="546"/>
      <c r="AG44" s="546"/>
      <c r="AH44" s="546"/>
      <c r="AI44" s="546"/>
      <c r="AJ44" s="172" t="s">
        <v>306</v>
      </c>
      <c r="AL44" s="27"/>
      <c r="AM44" s="22" t="s">
        <v>75</v>
      </c>
      <c r="AN44" s="302"/>
      <c r="AO44" s="302"/>
      <c r="AR44" s="59"/>
      <c r="AS44" s="59"/>
    </row>
    <row r="45" spans="1:47" ht="35.1" customHeight="1">
      <c r="A45" s="137"/>
      <c r="B45" s="558" t="s">
        <v>1821</v>
      </c>
      <c r="C45" s="559"/>
      <c r="D45" s="559"/>
      <c r="E45" s="559"/>
      <c r="F45" s="559"/>
      <c r="G45" s="559"/>
      <c r="H45" s="559"/>
      <c r="I45" s="559"/>
      <c r="J45" s="559"/>
      <c r="K45" s="559"/>
      <c r="L45" s="559"/>
      <c r="M45" s="559"/>
      <c r="N45" s="559"/>
      <c r="O45" s="559"/>
      <c r="P45" s="559"/>
      <c r="Q45" s="559"/>
      <c r="R45" s="559"/>
      <c r="S45" s="559"/>
      <c r="T45" s="559"/>
      <c r="U45" s="559"/>
      <c r="V45" s="559"/>
      <c r="W45" s="559"/>
      <c r="X45" s="559"/>
      <c r="Y45" s="559"/>
      <c r="Z45" s="559"/>
      <c r="AA45" s="559"/>
      <c r="AB45" s="559"/>
      <c r="AC45" s="559"/>
      <c r="AD45" s="559"/>
      <c r="AE45" s="538"/>
      <c r="AF45" s="538"/>
      <c r="AG45" s="538"/>
      <c r="AH45" s="538"/>
      <c r="AI45" s="538"/>
      <c r="AJ45" s="172" t="s">
        <v>307</v>
      </c>
      <c r="AL45" s="27"/>
      <c r="AM45" s="58"/>
      <c r="AN45" s="303"/>
      <c r="AO45" s="303"/>
      <c r="AR45" s="59"/>
      <c r="AS45" s="59"/>
    </row>
    <row r="46" spans="1:47" ht="35.1" customHeight="1">
      <c r="A46" s="137"/>
      <c r="B46" s="555" t="s">
        <v>1493</v>
      </c>
      <c r="C46" s="556"/>
      <c r="D46" s="556"/>
      <c r="E46" s="556"/>
      <c r="F46" s="556"/>
      <c r="G46" s="556"/>
      <c r="H46" s="556"/>
      <c r="I46" s="556"/>
      <c r="J46" s="556"/>
      <c r="K46" s="556"/>
      <c r="L46" s="556"/>
      <c r="M46" s="556"/>
      <c r="N46" s="556"/>
      <c r="O46" s="556"/>
      <c r="P46" s="556"/>
      <c r="Q46" s="556"/>
      <c r="R46" s="556"/>
      <c r="S46" s="556"/>
      <c r="T46" s="556"/>
      <c r="U46" s="556"/>
      <c r="V46" s="556"/>
      <c r="W46" s="556"/>
      <c r="X46" s="556"/>
      <c r="Y46" s="556"/>
      <c r="Z46" s="556"/>
      <c r="AA46" s="556"/>
      <c r="AB46" s="556"/>
      <c r="AC46" s="556"/>
      <c r="AD46" s="556"/>
      <c r="AE46" s="538"/>
      <c r="AF46" s="538"/>
      <c r="AG46" s="538"/>
      <c r="AH46" s="538"/>
      <c r="AI46" s="538"/>
      <c r="AJ46" s="173" t="s">
        <v>307</v>
      </c>
      <c r="AL46" s="27"/>
      <c r="AM46" s="58"/>
      <c r="AN46" s="300" t="s">
        <v>304</v>
      </c>
      <c r="AO46" s="300" t="s">
        <v>305</v>
      </c>
      <c r="AQ46" s="59" t="s">
        <v>1842</v>
      </c>
      <c r="AR46" s="59" t="s">
        <v>1843</v>
      </c>
      <c r="AS46" s="59"/>
    </row>
    <row r="47" spans="1:47" ht="35.1" customHeight="1" thickBot="1">
      <c r="A47" s="137"/>
      <c r="B47" s="539" t="str">
        <f>IF(AL43=1,AN48,AO48)</f>
        <v>（Ⅴ）施設基準要件を満たすために必要な賃上げ額【（Ⅳ）×0.055】</v>
      </c>
      <c r="C47" s="540"/>
      <c r="D47" s="540"/>
      <c r="E47" s="540"/>
      <c r="F47" s="540"/>
      <c r="G47" s="540"/>
      <c r="H47" s="540"/>
      <c r="I47" s="540"/>
      <c r="J47" s="540"/>
      <c r="K47" s="540"/>
      <c r="L47" s="540"/>
      <c r="M47" s="540"/>
      <c r="N47" s="540"/>
      <c r="O47" s="540"/>
      <c r="P47" s="540"/>
      <c r="Q47" s="540"/>
      <c r="R47" s="540"/>
      <c r="S47" s="540"/>
      <c r="T47" s="540"/>
      <c r="U47" s="540"/>
      <c r="V47" s="540"/>
      <c r="W47" s="540"/>
      <c r="X47" s="540"/>
      <c r="Y47" s="540"/>
      <c r="Z47" s="540"/>
      <c r="AA47" s="540"/>
      <c r="AB47" s="540"/>
      <c r="AC47" s="540"/>
      <c r="AD47" s="540"/>
      <c r="AE47" s="560" t="str">
        <f>IF(OR($AQ$47=0,$AR$47=0),"",IF($AL$43=1,$AQ$47,$AR$47))</f>
        <v/>
      </c>
      <c r="AF47" s="560"/>
      <c r="AG47" s="560"/>
      <c r="AH47" s="560"/>
      <c r="AI47" s="560"/>
      <c r="AJ47" s="235" t="s">
        <v>307</v>
      </c>
      <c r="AL47" s="27"/>
      <c r="AM47" s="58"/>
      <c r="AN47" s="179">
        <v>5.5</v>
      </c>
      <c r="AO47" s="179">
        <v>8.6999999999999993</v>
      </c>
      <c r="AP47" s="59" t="s">
        <v>1841</v>
      </c>
      <c r="AQ47" s="59">
        <f>AE46*(AN47/100)</f>
        <v>0</v>
      </c>
      <c r="AR47" s="59">
        <f>AE46*(AO47/100)</f>
        <v>0</v>
      </c>
      <c r="AS47" s="59"/>
    </row>
    <row r="48" spans="1:47" ht="15" customHeight="1">
      <c r="A48" s="137"/>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4"/>
      <c r="AE48" s="176"/>
      <c r="AF48" s="176"/>
      <c r="AG48" s="176"/>
      <c r="AH48" s="176"/>
      <c r="AI48" s="176"/>
      <c r="AJ48" s="177"/>
      <c r="AL48" s="27"/>
      <c r="AM48" s="58"/>
      <c r="AN48" s="147" t="s">
        <v>1489</v>
      </c>
      <c r="AO48" s="147" t="s">
        <v>1490</v>
      </c>
      <c r="AR48" s="59"/>
      <c r="AS48" s="59"/>
    </row>
    <row r="49" spans="1:45" ht="24.95" customHeight="1">
      <c r="A49" s="23"/>
      <c r="C49" s="305" t="s">
        <v>1286</v>
      </c>
      <c r="D49" s="50"/>
      <c r="E49" s="50"/>
      <c r="F49" s="50"/>
      <c r="G49" s="50"/>
      <c r="H49" s="50"/>
      <c r="I49" s="50"/>
      <c r="J49" s="50"/>
      <c r="K49" s="50"/>
      <c r="L49" s="50"/>
      <c r="M49" s="50"/>
      <c r="N49" s="190"/>
      <c r="O49" s="190"/>
      <c r="P49" s="190"/>
      <c r="Q49" s="190"/>
      <c r="R49" s="190"/>
      <c r="S49" s="190"/>
      <c r="T49" s="190"/>
      <c r="U49" s="190"/>
      <c r="V49" s="190"/>
      <c r="W49" s="190"/>
      <c r="X49" s="190"/>
      <c r="Y49" s="190"/>
      <c r="Z49" s="190"/>
      <c r="AA49" s="190"/>
      <c r="AB49" s="190"/>
      <c r="AC49" s="191"/>
      <c r="AD49" s="191"/>
      <c r="AE49" s="191"/>
      <c r="AF49" s="191"/>
      <c r="AG49" s="191"/>
      <c r="AH49" s="191"/>
      <c r="AI49" s="191"/>
      <c r="AJ49" s="186"/>
      <c r="AK49" s="186"/>
      <c r="AL49" s="27"/>
      <c r="AM49" s="58"/>
      <c r="AN49" s="147"/>
      <c r="AO49" s="147"/>
      <c r="AR49" s="59"/>
      <c r="AS49" s="59"/>
    </row>
    <row r="50" spans="1:45" ht="24.95" customHeight="1" thickBot="1">
      <c r="A50" s="181"/>
      <c r="B50" s="189"/>
      <c r="C50" s="50"/>
      <c r="D50" s="50"/>
      <c r="E50" s="50"/>
      <c r="F50" s="50"/>
      <c r="G50" s="50"/>
      <c r="H50" s="50"/>
      <c r="I50" s="50"/>
      <c r="J50" s="50"/>
      <c r="K50" s="50"/>
      <c r="L50" s="50"/>
      <c r="M50" s="50"/>
      <c r="N50" s="190"/>
      <c r="O50" s="305" t="s">
        <v>308</v>
      </c>
      <c r="P50" s="190"/>
      <c r="Q50" s="190"/>
      <c r="R50" s="190"/>
      <c r="S50" s="190"/>
      <c r="T50" s="190"/>
      <c r="U50" s="190"/>
      <c r="V50" s="190"/>
      <c r="W50" s="190"/>
      <c r="X50" s="190"/>
      <c r="Y50" s="190"/>
      <c r="Z50" s="190"/>
      <c r="AA50" s="190"/>
      <c r="AB50" s="190"/>
      <c r="AC50" s="191"/>
      <c r="AD50" s="191"/>
      <c r="AE50" s="191"/>
      <c r="AF50" s="191"/>
      <c r="AG50" s="191"/>
      <c r="AH50" s="191"/>
      <c r="AI50" s="191"/>
      <c r="AJ50" s="186"/>
      <c r="AK50" s="186"/>
      <c r="AL50" s="27"/>
      <c r="AM50" s="58"/>
      <c r="AN50" s="288"/>
      <c r="AO50" s="147"/>
      <c r="AR50" s="59"/>
      <c r="AS50" s="59"/>
    </row>
    <row r="51" spans="1:45" ht="35.1" customHeight="1">
      <c r="A51" s="137"/>
      <c r="B51" s="551" t="s">
        <v>1487</v>
      </c>
      <c r="C51" s="552"/>
      <c r="D51" s="552"/>
      <c r="E51" s="552"/>
      <c r="F51" s="552"/>
      <c r="G51" s="552"/>
      <c r="H51" s="552"/>
      <c r="I51" s="552"/>
      <c r="J51" s="552"/>
      <c r="K51" s="552"/>
      <c r="L51" s="552"/>
      <c r="M51" s="553" t="s">
        <v>1241</v>
      </c>
      <c r="N51" s="553"/>
      <c r="O51" s="553"/>
      <c r="P51" s="553"/>
      <c r="Q51" s="542" t="str">
        <f>SUBSTITUTE(IF($AL$13,$AQ$43,"") &amp; "／" &amp; IF($AL$14,$AR$43,"") &amp; "／" &amp; IF(OR($AL$15,$AL$16),$AS$43,""), "／" &amp; "／", "／")</f>
        <v>／</v>
      </c>
      <c r="R51" s="542"/>
      <c r="S51" s="542"/>
      <c r="T51" s="542"/>
      <c r="U51" s="542"/>
      <c r="V51" s="542"/>
      <c r="W51" s="542"/>
      <c r="X51" s="542"/>
      <c r="Y51" s="542"/>
      <c r="Z51" s="542"/>
      <c r="AA51" s="542"/>
      <c r="AB51" s="297" t="s">
        <v>1240</v>
      </c>
      <c r="AC51" s="549" t="s">
        <v>16</v>
      </c>
      <c r="AD51" s="549"/>
      <c r="AE51" s="561"/>
      <c r="AF51" s="561"/>
      <c r="AG51" s="290" t="s">
        <v>17</v>
      </c>
      <c r="AH51" s="562"/>
      <c r="AI51" s="562"/>
      <c r="AJ51" s="291" t="s">
        <v>31</v>
      </c>
      <c r="AL51" s="27">
        <f>IF(DATE(2018+AE51,AH51,1) &lt;= DATE(2018+9,5,1),1,2)</f>
        <v>1</v>
      </c>
      <c r="AM51" s="22" t="s">
        <v>74</v>
      </c>
      <c r="AN51" s="301"/>
      <c r="AO51" s="147"/>
      <c r="AR51" s="59"/>
      <c r="AS51" s="59"/>
    </row>
    <row r="52" spans="1:45" s="186" customFormat="1" ht="35.1" customHeight="1">
      <c r="A52" s="137"/>
      <c r="B52" s="544" t="s">
        <v>1820</v>
      </c>
      <c r="C52" s="545"/>
      <c r="D52" s="545"/>
      <c r="E52" s="545"/>
      <c r="F52" s="545"/>
      <c r="G52" s="545"/>
      <c r="H52" s="545"/>
      <c r="I52" s="545"/>
      <c r="J52" s="545"/>
      <c r="K52" s="545"/>
      <c r="L52" s="545"/>
      <c r="M52" s="545"/>
      <c r="N52" s="545"/>
      <c r="O52" s="545"/>
      <c r="P52" s="545"/>
      <c r="Q52" s="545"/>
      <c r="R52" s="545"/>
      <c r="S52" s="545"/>
      <c r="T52" s="545"/>
      <c r="U52" s="545"/>
      <c r="V52" s="545"/>
      <c r="W52" s="545"/>
      <c r="X52" s="545"/>
      <c r="Y52" s="545"/>
      <c r="Z52" s="545"/>
      <c r="AA52" s="545"/>
      <c r="AB52" s="545"/>
      <c r="AC52" s="545"/>
      <c r="AD52" s="545"/>
      <c r="AE52" s="546"/>
      <c r="AF52" s="546"/>
      <c r="AG52" s="546"/>
      <c r="AH52" s="546"/>
      <c r="AI52" s="546"/>
      <c r="AJ52" s="172" t="s">
        <v>306</v>
      </c>
      <c r="AK52" s="27"/>
      <c r="AL52" s="27"/>
      <c r="AM52" s="22" t="s">
        <v>75</v>
      </c>
      <c r="AN52" s="302"/>
      <c r="AO52" s="147"/>
      <c r="AP52" s="59"/>
      <c r="AQ52" s="59"/>
    </row>
    <row r="53" spans="1:45" s="186" customFormat="1" ht="35.1" customHeight="1">
      <c r="A53" s="137"/>
      <c r="B53" s="536" t="s">
        <v>1822</v>
      </c>
      <c r="C53" s="537"/>
      <c r="D53" s="537"/>
      <c r="E53" s="537"/>
      <c r="F53" s="537"/>
      <c r="G53" s="537"/>
      <c r="H53" s="537"/>
      <c r="I53" s="537"/>
      <c r="J53" s="537"/>
      <c r="K53" s="537"/>
      <c r="L53" s="537"/>
      <c r="M53" s="537"/>
      <c r="N53" s="537"/>
      <c r="O53" s="537"/>
      <c r="P53" s="537"/>
      <c r="Q53" s="537"/>
      <c r="R53" s="537"/>
      <c r="S53" s="537"/>
      <c r="T53" s="537"/>
      <c r="U53" s="537"/>
      <c r="V53" s="537"/>
      <c r="W53" s="537"/>
      <c r="X53" s="537"/>
      <c r="Y53" s="537"/>
      <c r="Z53" s="537"/>
      <c r="AA53" s="537"/>
      <c r="AB53" s="537"/>
      <c r="AC53" s="537"/>
      <c r="AD53" s="537"/>
      <c r="AE53" s="538"/>
      <c r="AF53" s="538"/>
      <c r="AG53" s="538"/>
      <c r="AH53" s="538"/>
      <c r="AI53" s="538"/>
      <c r="AJ53" s="172" t="s">
        <v>307</v>
      </c>
      <c r="AK53" s="27"/>
      <c r="AL53" s="187"/>
      <c r="AM53" s="188"/>
      <c r="AN53" s="147"/>
      <c r="AO53" s="147"/>
      <c r="AP53" s="59"/>
      <c r="AQ53" s="59"/>
    </row>
    <row r="54" spans="1:45" ht="35.1" customHeight="1">
      <c r="A54" s="137"/>
      <c r="B54" s="536" t="s">
        <v>1493</v>
      </c>
      <c r="C54" s="537"/>
      <c r="D54" s="537"/>
      <c r="E54" s="537"/>
      <c r="F54" s="537"/>
      <c r="G54" s="537"/>
      <c r="H54" s="537"/>
      <c r="I54" s="537"/>
      <c r="J54" s="537"/>
      <c r="K54" s="537"/>
      <c r="L54" s="537"/>
      <c r="M54" s="537"/>
      <c r="N54" s="537"/>
      <c r="O54" s="537"/>
      <c r="P54" s="537"/>
      <c r="Q54" s="537"/>
      <c r="R54" s="537"/>
      <c r="S54" s="537"/>
      <c r="T54" s="537"/>
      <c r="U54" s="537"/>
      <c r="V54" s="537"/>
      <c r="W54" s="537"/>
      <c r="X54" s="537"/>
      <c r="Y54" s="537"/>
      <c r="Z54" s="537"/>
      <c r="AA54" s="537"/>
      <c r="AB54" s="537"/>
      <c r="AC54" s="537"/>
      <c r="AD54" s="537"/>
      <c r="AE54" s="538"/>
      <c r="AF54" s="538"/>
      <c r="AG54" s="538"/>
      <c r="AH54" s="538"/>
      <c r="AI54" s="538"/>
      <c r="AJ54" s="173" t="s">
        <v>307</v>
      </c>
      <c r="AL54" s="27"/>
      <c r="AM54" s="58"/>
      <c r="AN54" s="179"/>
      <c r="AO54" s="179"/>
      <c r="AR54" s="59"/>
      <c r="AS54" s="59"/>
    </row>
    <row r="55" spans="1:45" ht="35.1" customHeight="1" thickBot="1">
      <c r="A55" s="137"/>
      <c r="B55" s="539" t="str">
        <f>IF(AL51=1,AN56,AO56)</f>
        <v>（Ⅴ）施設基準要件を満たすために必要な賃上げ額【（Ⅳ）×0.08】</v>
      </c>
      <c r="C55" s="540"/>
      <c r="D55" s="540"/>
      <c r="E55" s="540"/>
      <c r="F55" s="540"/>
      <c r="G55" s="540"/>
      <c r="H55" s="540"/>
      <c r="I55" s="540"/>
      <c r="J55" s="540"/>
      <c r="K55" s="540"/>
      <c r="L55" s="540"/>
      <c r="M55" s="540"/>
      <c r="N55" s="540"/>
      <c r="O55" s="540"/>
      <c r="P55" s="540"/>
      <c r="Q55" s="540"/>
      <c r="R55" s="540"/>
      <c r="S55" s="540"/>
      <c r="T55" s="540"/>
      <c r="U55" s="540"/>
      <c r="V55" s="540"/>
      <c r="W55" s="540"/>
      <c r="X55" s="540"/>
      <c r="Y55" s="540"/>
      <c r="Z55" s="540"/>
      <c r="AA55" s="540"/>
      <c r="AB55" s="540"/>
      <c r="AC55" s="540"/>
      <c r="AD55" s="540"/>
      <c r="AE55" s="541" t="str">
        <f>IF(OR($AQ$55=0,$AR$55=0),"",IF($AL$51=1,$AQ$55,$AR$55))</f>
        <v/>
      </c>
      <c r="AF55" s="541"/>
      <c r="AG55" s="541"/>
      <c r="AH55" s="541"/>
      <c r="AI55" s="541"/>
      <c r="AJ55" s="235" t="s">
        <v>307</v>
      </c>
      <c r="AL55" s="27"/>
      <c r="AM55" s="58"/>
      <c r="AN55" s="179">
        <v>8</v>
      </c>
      <c r="AO55" s="179">
        <v>13.7</v>
      </c>
      <c r="AP55" s="59" t="s">
        <v>1841</v>
      </c>
      <c r="AQ55" s="59">
        <f>AE54*(AN55/100)</f>
        <v>0</v>
      </c>
      <c r="AR55" s="59">
        <f>AE54*(AO55/100)</f>
        <v>0</v>
      </c>
      <c r="AS55" s="59"/>
    </row>
    <row r="56" spans="1:45" ht="15" customHeight="1">
      <c r="A56" s="137"/>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4"/>
      <c r="AE56" s="176"/>
      <c r="AF56" s="176"/>
      <c r="AG56" s="176"/>
      <c r="AH56" s="176"/>
      <c r="AI56" s="176"/>
      <c r="AJ56" s="177"/>
      <c r="AL56" s="27"/>
      <c r="AM56" s="58"/>
      <c r="AN56" s="289" t="s">
        <v>1491</v>
      </c>
      <c r="AO56" s="289" t="s">
        <v>1492</v>
      </c>
      <c r="AR56" s="59"/>
      <c r="AS56" s="59"/>
    </row>
    <row r="57" spans="1:45" ht="24.95" customHeight="1">
      <c r="A57" s="23"/>
      <c r="C57" s="357" t="s">
        <v>1713</v>
      </c>
      <c r="D57" s="50"/>
      <c r="E57" s="50"/>
      <c r="F57" s="50"/>
      <c r="G57" s="50"/>
      <c r="H57" s="50"/>
      <c r="I57" s="50"/>
      <c r="J57" s="50"/>
      <c r="K57" s="50"/>
      <c r="L57" s="50"/>
      <c r="M57" s="50"/>
      <c r="N57" s="190"/>
      <c r="O57" s="190"/>
      <c r="P57" s="190"/>
      <c r="Q57" s="190"/>
      <c r="R57" s="190"/>
      <c r="S57" s="190"/>
      <c r="T57" s="190"/>
      <c r="U57" s="190"/>
      <c r="V57" s="190"/>
      <c r="W57" s="190"/>
      <c r="X57" s="190"/>
      <c r="Y57" s="190"/>
      <c r="Z57" s="190"/>
      <c r="AA57" s="190"/>
      <c r="AB57" s="190"/>
      <c r="AC57" s="191"/>
      <c r="AD57" s="191"/>
      <c r="AE57" s="191"/>
      <c r="AF57" s="191"/>
      <c r="AG57" s="191"/>
      <c r="AH57" s="191"/>
      <c r="AI57" s="191"/>
      <c r="AJ57" s="186"/>
      <c r="AK57" s="186"/>
      <c r="AL57" s="27"/>
      <c r="AM57" s="58"/>
      <c r="AN57" s="348"/>
      <c r="AO57" s="348"/>
      <c r="AR57" s="59"/>
      <c r="AS57" s="59"/>
    </row>
    <row r="58" spans="1:45" ht="24.95" customHeight="1" thickBot="1">
      <c r="A58" s="181"/>
      <c r="B58" s="189"/>
      <c r="C58" s="50"/>
      <c r="D58" s="189" t="s">
        <v>1701</v>
      </c>
      <c r="E58" s="189"/>
      <c r="F58" s="50"/>
      <c r="G58" s="50"/>
      <c r="H58" s="189"/>
      <c r="I58" s="50"/>
      <c r="J58" s="189"/>
      <c r="K58" s="50"/>
      <c r="L58" s="50"/>
      <c r="M58" s="50"/>
      <c r="N58" s="190"/>
      <c r="O58" s="305"/>
      <c r="P58" s="190"/>
      <c r="Q58" s="190"/>
      <c r="R58" s="190"/>
      <c r="S58" s="190"/>
      <c r="T58" s="190"/>
      <c r="U58" s="190"/>
      <c r="V58" s="190"/>
      <c r="W58" s="190"/>
      <c r="X58" s="190"/>
      <c r="Y58" s="190"/>
      <c r="Z58" s="190"/>
      <c r="AA58" s="190"/>
      <c r="AB58" s="190"/>
      <c r="AC58" s="191"/>
      <c r="AD58" s="191"/>
      <c r="AE58" s="191"/>
      <c r="AF58" s="191"/>
      <c r="AG58" s="191"/>
      <c r="AH58" s="191"/>
      <c r="AI58" s="191"/>
      <c r="AJ58" s="186"/>
      <c r="AK58" s="186"/>
      <c r="AL58" s="27"/>
      <c r="AM58" s="58"/>
      <c r="AN58" s="301"/>
      <c r="AO58" s="301"/>
      <c r="AR58" s="59"/>
      <c r="AS58" s="59"/>
    </row>
    <row r="59" spans="1:45" ht="35.1" customHeight="1">
      <c r="A59" s="137"/>
      <c r="B59" s="352" t="s">
        <v>1845</v>
      </c>
      <c r="C59" s="353"/>
      <c r="D59" s="353"/>
      <c r="E59" s="353"/>
      <c r="F59" s="353"/>
      <c r="G59" s="353"/>
      <c r="H59" s="353"/>
      <c r="I59" s="353"/>
      <c r="J59" s="353"/>
      <c r="K59" s="353"/>
      <c r="L59" s="353"/>
      <c r="M59" s="351"/>
      <c r="N59" s="351"/>
      <c r="O59" s="351"/>
      <c r="P59" s="351"/>
      <c r="Q59" s="350"/>
      <c r="R59" s="350"/>
      <c r="S59" s="350"/>
      <c r="T59" s="542" t="s">
        <v>1705</v>
      </c>
      <c r="U59" s="542"/>
      <c r="V59" s="542"/>
      <c r="W59" s="542"/>
      <c r="X59" s="542"/>
      <c r="Y59" s="542"/>
      <c r="Z59" s="542"/>
      <c r="AA59" s="542"/>
      <c r="AB59" s="542"/>
      <c r="AC59" s="549" t="s">
        <v>16</v>
      </c>
      <c r="AD59" s="549"/>
      <c r="AE59" s="550" t="str">
        <f>IF(I18="","",IF(AH59=1,I18+1,I18))</f>
        <v/>
      </c>
      <c r="AF59" s="550"/>
      <c r="AG59" s="347" t="s">
        <v>17</v>
      </c>
      <c r="AH59" s="543" t="str">
        <f>IF(K18="","",MONTH(DATE(2000,K18,1)))</f>
        <v/>
      </c>
      <c r="AI59" s="543"/>
      <c r="AJ59" s="291" t="s">
        <v>31</v>
      </c>
      <c r="AL59" s="27" t="e">
        <f>IF(DATE(2018+AE59,AH59,1) &lt;= DATE(2018+9,5,1),1,2)</f>
        <v>#VALUE!</v>
      </c>
      <c r="AM59" s="22" t="s">
        <v>74</v>
      </c>
      <c r="AN59" s="301"/>
      <c r="AO59" s="301"/>
      <c r="AR59" s="59"/>
      <c r="AS59" s="59"/>
    </row>
    <row r="60" spans="1:45" s="186" customFormat="1" ht="35.1" customHeight="1">
      <c r="A60" s="137"/>
      <c r="B60" s="544" t="s">
        <v>1844</v>
      </c>
      <c r="C60" s="545"/>
      <c r="D60" s="545"/>
      <c r="E60" s="545"/>
      <c r="F60" s="545"/>
      <c r="G60" s="545"/>
      <c r="H60" s="545"/>
      <c r="I60" s="545"/>
      <c r="J60" s="545"/>
      <c r="K60" s="545"/>
      <c r="L60" s="545"/>
      <c r="M60" s="545"/>
      <c r="N60" s="545"/>
      <c r="O60" s="545"/>
      <c r="P60" s="545"/>
      <c r="Q60" s="545"/>
      <c r="R60" s="545"/>
      <c r="S60" s="545"/>
      <c r="T60" s="545"/>
      <c r="U60" s="545"/>
      <c r="V60" s="545"/>
      <c r="W60" s="545"/>
      <c r="X60" s="545"/>
      <c r="Y60" s="545"/>
      <c r="Z60" s="545"/>
      <c r="AA60" s="545"/>
      <c r="AB60" s="545"/>
      <c r="AC60" s="545"/>
      <c r="AD60" s="545"/>
      <c r="AE60" s="546"/>
      <c r="AF60" s="546"/>
      <c r="AG60" s="546"/>
      <c r="AH60" s="546"/>
      <c r="AI60" s="546"/>
      <c r="AJ60" s="172" t="s">
        <v>306</v>
      </c>
      <c r="AK60" s="27"/>
      <c r="AL60" s="27"/>
      <c r="AM60" s="22" t="s">
        <v>75</v>
      </c>
      <c r="AN60" s="302"/>
      <c r="AO60" s="301"/>
      <c r="AP60" s="59"/>
      <c r="AQ60" s="59"/>
    </row>
    <row r="61" spans="1:45" s="186" customFormat="1" ht="35.1" customHeight="1">
      <c r="A61" s="137"/>
      <c r="B61" s="547" t="s">
        <v>1846</v>
      </c>
      <c r="C61" s="548"/>
      <c r="D61" s="548"/>
      <c r="E61" s="548"/>
      <c r="F61" s="548"/>
      <c r="G61" s="548"/>
      <c r="H61" s="548"/>
      <c r="I61" s="548"/>
      <c r="J61" s="548"/>
      <c r="K61" s="548"/>
      <c r="L61" s="548"/>
      <c r="M61" s="548"/>
      <c r="N61" s="548"/>
      <c r="O61" s="548"/>
      <c r="P61" s="548"/>
      <c r="Q61" s="548"/>
      <c r="R61" s="548"/>
      <c r="S61" s="548"/>
      <c r="T61" s="548"/>
      <c r="U61" s="548"/>
      <c r="V61" s="548"/>
      <c r="W61" s="548"/>
      <c r="X61" s="548"/>
      <c r="Y61" s="548"/>
      <c r="Z61" s="548"/>
      <c r="AA61" s="548"/>
      <c r="AB61" s="548"/>
      <c r="AC61" s="548"/>
      <c r="AD61" s="548"/>
      <c r="AE61" s="538"/>
      <c r="AF61" s="538"/>
      <c r="AG61" s="538"/>
      <c r="AH61" s="538"/>
      <c r="AI61" s="538"/>
      <c r="AJ61" s="172" t="s">
        <v>307</v>
      </c>
      <c r="AK61" s="27"/>
      <c r="AL61" s="187"/>
      <c r="AM61" s="188"/>
      <c r="AN61" s="301"/>
      <c r="AO61" s="301"/>
      <c r="AP61" s="59"/>
      <c r="AQ61" s="59"/>
    </row>
    <row r="62" spans="1:45" ht="35.1" customHeight="1">
      <c r="A62" s="137"/>
      <c r="B62" s="536" t="s">
        <v>1493</v>
      </c>
      <c r="C62" s="537"/>
      <c r="D62" s="537"/>
      <c r="E62" s="537"/>
      <c r="F62" s="537"/>
      <c r="G62" s="537"/>
      <c r="H62" s="537"/>
      <c r="I62" s="537"/>
      <c r="J62" s="537"/>
      <c r="K62" s="537"/>
      <c r="L62" s="537"/>
      <c r="M62" s="537"/>
      <c r="N62" s="537"/>
      <c r="O62" s="537"/>
      <c r="P62" s="537"/>
      <c r="Q62" s="537"/>
      <c r="R62" s="537"/>
      <c r="S62" s="537"/>
      <c r="T62" s="537"/>
      <c r="U62" s="537"/>
      <c r="V62" s="537"/>
      <c r="W62" s="537"/>
      <c r="X62" s="537"/>
      <c r="Y62" s="537"/>
      <c r="Z62" s="537"/>
      <c r="AA62" s="537"/>
      <c r="AB62" s="537"/>
      <c r="AC62" s="537"/>
      <c r="AD62" s="537"/>
      <c r="AE62" s="538"/>
      <c r="AF62" s="538"/>
      <c r="AG62" s="538"/>
      <c r="AH62" s="538"/>
      <c r="AI62" s="538"/>
      <c r="AJ62" s="173" t="s">
        <v>307</v>
      </c>
      <c r="AL62" s="27"/>
      <c r="AM62" s="58" t="str">
        <f>IFERROR(IF(AL59=1,AE62*(AN63/100),AE62*(AO63/100)),"")</f>
        <v/>
      </c>
      <c r="AN62" s="302"/>
      <c r="AO62" s="302"/>
      <c r="AR62" s="59"/>
      <c r="AS62" s="59"/>
    </row>
    <row r="63" spans="1:45" ht="35.1" customHeight="1" thickBot="1">
      <c r="A63" s="137"/>
      <c r="B63" s="539" t="s">
        <v>1702</v>
      </c>
      <c r="C63" s="540"/>
      <c r="D63" s="540"/>
      <c r="E63" s="540"/>
      <c r="F63" s="540"/>
      <c r="G63" s="540"/>
      <c r="H63" s="540"/>
      <c r="I63" s="540"/>
      <c r="J63" s="540"/>
      <c r="K63" s="540"/>
      <c r="L63" s="540"/>
      <c r="M63" s="540"/>
      <c r="N63" s="540"/>
      <c r="O63" s="540"/>
      <c r="P63" s="540"/>
      <c r="Q63" s="540"/>
      <c r="R63" s="540"/>
      <c r="S63" s="540"/>
      <c r="T63" s="540"/>
      <c r="U63" s="540"/>
      <c r="V63" s="540"/>
      <c r="W63" s="540"/>
      <c r="X63" s="540"/>
      <c r="Y63" s="540"/>
      <c r="Z63" s="540"/>
      <c r="AA63" s="540"/>
      <c r="AB63" s="540"/>
      <c r="AC63" s="540"/>
      <c r="AD63" s="540"/>
      <c r="AE63" s="541" t="str">
        <f>IF($AQ$63=0,"",$AQ$63)</f>
        <v/>
      </c>
      <c r="AF63" s="541"/>
      <c r="AG63" s="541"/>
      <c r="AH63" s="541"/>
      <c r="AI63" s="541"/>
      <c r="AJ63" s="235" t="s">
        <v>307</v>
      </c>
      <c r="AL63" s="27"/>
      <c r="AM63" s="58"/>
      <c r="AN63" s="302">
        <v>2.2999999999999998</v>
      </c>
      <c r="AO63" s="302"/>
      <c r="AP63" s="59" t="s">
        <v>1841</v>
      </c>
      <c r="AQ63" s="59">
        <f>AE62*(AN63/100)</f>
        <v>0</v>
      </c>
      <c r="AR63" s="59"/>
      <c r="AS63" s="59"/>
    </row>
    <row r="64" spans="1:45" ht="15" customHeight="1">
      <c r="A64" s="137"/>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4"/>
      <c r="AE64" s="176"/>
      <c r="AF64" s="176"/>
      <c r="AG64" s="176"/>
      <c r="AH64" s="176"/>
      <c r="AI64" s="176"/>
      <c r="AJ64" s="177"/>
      <c r="AL64" s="27"/>
      <c r="AM64" s="58"/>
      <c r="AN64" s="301"/>
      <c r="AO64" s="301"/>
      <c r="AR64" s="59"/>
      <c r="AS64" s="59"/>
    </row>
    <row r="65" spans="1:45" ht="35.1" customHeight="1">
      <c r="A65" s="23"/>
      <c r="B65" s="42" t="s">
        <v>309</v>
      </c>
      <c r="D65" s="43"/>
      <c r="E65" s="43"/>
      <c r="H65" s="43"/>
      <c r="I65" s="22"/>
      <c r="J65" s="22"/>
      <c r="K65" s="22"/>
      <c r="L65" s="22"/>
      <c r="M65" s="22"/>
      <c r="N65" s="22"/>
      <c r="O65" s="22"/>
      <c r="P65" s="22"/>
      <c r="Q65" s="22"/>
      <c r="R65" s="22"/>
      <c r="S65" s="43"/>
      <c r="AF65" s="227"/>
      <c r="AG65" s="227"/>
      <c r="AH65" s="227"/>
      <c r="AI65" s="227"/>
      <c r="AJ65" s="227"/>
      <c r="AK65" s="227"/>
      <c r="AL65" s="27"/>
      <c r="AM65" s="58"/>
      <c r="AO65" s="22"/>
      <c r="AR65" s="59"/>
      <c r="AS65" s="59"/>
    </row>
    <row r="66" spans="1:45" ht="20.100000000000001" customHeight="1" thickBot="1">
      <c r="A66" s="23"/>
      <c r="B66" s="42"/>
      <c r="D66" s="43"/>
      <c r="E66" s="43"/>
      <c r="H66" s="43"/>
      <c r="I66" s="22"/>
      <c r="J66" s="22"/>
      <c r="K66" s="22"/>
      <c r="L66" s="22"/>
      <c r="N66" s="22"/>
      <c r="O66" s="22"/>
      <c r="P66" s="22" t="s">
        <v>1244</v>
      </c>
      <c r="R66" s="22"/>
      <c r="S66" s="43"/>
      <c r="AF66" s="227"/>
      <c r="AG66" s="227"/>
      <c r="AH66" s="227"/>
      <c r="AI66" s="227"/>
      <c r="AJ66" s="227"/>
      <c r="AK66" s="227"/>
      <c r="AL66" s="27"/>
      <c r="AM66" s="58"/>
      <c r="AN66" s="22" t="s">
        <v>1703</v>
      </c>
      <c r="AR66" s="59"/>
      <c r="AS66" s="59"/>
    </row>
    <row r="67" spans="1:45" ht="30" customHeight="1" thickBot="1">
      <c r="A67" s="23"/>
      <c r="B67" s="42"/>
      <c r="D67" s="43"/>
      <c r="F67" s="27" t="s">
        <v>266</v>
      </c>
      <c r="G67" s="284" t="str">
        <f>IF(AL31=TRUE,AN69,AN67)</f>
        <v>｛①(Ⅲ)＋②(Ⅲ)｝－｛①(Ⅳ)＋①(Ⅴ)＋②(Ⅳ)＋②(Ⅴ)｝</v>
      </c>
      <c r="J67" s="22"/>
      <c r="K67" s="22"/>
      <c r="L67" s="22"/>
      <c r="M67" s="22"/>
      <c r="N67" s="22"/>
      <c r="O67" s="22"/>
      <c r="P67" s="22"/>
      <c r="Q67" s="22"/>
      <c r="R67" s="43"/>
      <c r="X67" s="563" t="s">
        <v>1575</v>
      </c>
      <c r="Y67" s="563"/>
      <c r="Z67" s="557" t="str">
        <f>IFERROR(IF(AL31=TRUE,AS69,AS67),"")</f>
        <v/>
      </c>
      <c r="AA67" s="557"/>
      <c r="AB67" s="557"/>
      <c r="AC67" s="557"/>
      <c r="AD67" s="557"/>
      <c r="AE67" s="557"/>
      <c r="AF67" s="557"/>
      <c r="AG67" s="43" t="s">
        <v>307</v>
      </c>
      <c r="AL67" s="27"/>
      <c r="AM67" s="58"/>
      <c r="AN67" s="22" t="s">
        <v>1500</v>
      </c>
      <c r="AR67" s="59"/>
      <c r="AS67" s="349" t="str">
        <f>_xlfn.LET(_xlpm.x,SUM(AE45,AE53)-(SUM(AE46,AE47)+SUM(AE54,AE55)),IF(_xlpm.x=0,"",_xlpm.x))</f>
        <v/>
      </c>
    </row>
    <row r="68" spans="1:45" ht="30" customHeight="1" thickBot="1">
      <c r="A68" s="137"/>
      <c r="B68" s="42"/>
      <c r="D68" s="43"/>
      <c r="E68" s="285" t="s">
        <v>1245</v>
      </c>
      <c r="H68" s="43"/>
      <c r="I68" s="43"/>
      <c r="R68" s="43"/>
      <c r="S68" s="43"/>
      <c r="AL68" s="27"/>
      <c r="AM68" s="58"/>
      <c r="AN68" s="22" t="s">
        <v>1703</v>
      </c>
      <c r="AO68" s="22"/>
      <c r="AR68" s="59"/>
      <c r="AS68" s="59"/>
    </row>
    <row r="69" spans="1:45" ht="15" customHeight="1" thickBot="1">
      <c r="A69" s="137"/>
      <c r="B69" s="285"/>
      <c r="D69" s="286"/>
      <c r="E69" s="285"/>
      <c r="F69" s="285"/>
      <c r="H69" s="286"/>
      <c r="I69" s="286"/>
      <c r="R69" s="286"/>
      <c r="S69" s="286"/>
      <c r="AL69" s="27"/>
      <c r="AM69" s="58"/>
      <c r="AN69" s="22" t="s">
        <v>1704</v>
      </c>
      <c r="AO69" s="22"/>
      <c r="AR69" s="59"/>
      <c r="AS69" s="349" t="e">
        <f>AE61-(AE62+AE63)</f>
        <v>#VALUE!</v>
      </c>
    </row>
    <row r="70" spans="1:45" ht="35.1" customHeight="1">
      <c r="A70" s="137" t="s">
        <v>45</v>
      </c>
      <c r="B70" s="42" t="s">
        <v>310</v>
      </c>
      <c r="D70" s="43"/>
      <c r="E70" s="43"/>
      <c r="H70" s="43"/>
      <c r="I70" s="43"/>
      <c r="R70" s="43"/>
      <c r="S70" s="43"/>
      <c r="AL70" s="227"/>
    </row>
    <row r="71" spans="1:45" ht="30" customHeight="1">
      <c r="A71" s="23"/>
      <c r="B71" s="178" t="s">
        <v>311</v>
      </c>
      <c r="D71" s="43"/>
      <c r="E71" s="43"/>
      <c r="H71" s="43"/>
      <c r="I71" s="22"/>
      <c r="J71" s="22"/>
      <c r="K71" s="22"/>
      <c r="L71" s="22"/>
      <c r="M71" s="22"/>
      <c r="N71" s="22"/>
      <c r="O71" s="22"/>
      <c r="P71" s="22"/>
      <c r="Q71" s="22"/>
      <c r="R71" s="22"/>
      <c r="S71" s="43"/>
      <c r="AA71" s="203" t="s">
        <v>312</v>
      </c>
      <c r="AL71" s="227"/>
    </row>
    <row r="72" spans="1:45" ht="15" customHeight="1">
      <c r="A72" s="23"/>
      <c r="D72" s="43"/>
      <c r="E72" s="43"/>
      <c r="H72" s="43"/>
      <c r="I72" s="22"/>
      <c r="J72" s="22"/>
      <c r="K72" s="22"/>
      <c r="L72" s="22"/>
      <c r="M72" s="178" t="s">
        <v>313</v>
      </c>
      <c r="N72" s="22"/>
      <c r="O72" s="22"/>
      <c r="P72" s="22"/>
      <c r="R72" s="22"/>
      <c r="S72" s="43"/>
      <c r="AA72" s="203"/>
    </row>
    <row r="73" spans="1:45" ht="30" customHeight="1">
      <c r="A73" s="23"/>
      <c r="B73" s="178" t="s">
        <v>314</v>
      </c>
      <c r="D73" s="43"/>
      <c r="E73" s="43"/>
      <c r="H73" s="43"/>
      <c r="I73" s="22"/>
      <c r="J73" s="22"/>
      <c r="K73" s="22"/>
      <c r="L73" s="22"/>
      <c r="M73" s="22"/>
      <c r="N73" s="22"/>
      <c r="O73" s="22"/>
      <c r="P73" s="22"/>
      <c r="Q73" s="22"/>
      <c r="R73" s="22"/>
      <c r="S73" s="43"/>
      <c r="AA73" s="203" t="str">
        <f>IF(AL18=1,"注５","注６")</f>
        <v>注５</v>
      </c>
      <c r="AN73" s="22"/>
    </row>
    <row r="74" spans="1:45" ht="30" customHeight="1">
      <c r="A74" s="23"/>
      <c r="D74" s="42" t="s">
        <v>315</v>
      </c>
      <c r="E74" s="43"/>
      <c r="H74" s="43"/>
      <c r="I74" s="22"/>
      <c r="J74" s="22"/>
      <c r="K74" s="22"/>
      <c r="L74" s="22"/>
      <c r="M74" s="22"/>
      <c r="N74" s="22"/>
      <c r="O74" s="22"/>
      <c r="P74" s="22"/>
      <c r="Q74" s="22"/>
      <c r="R74" s="22"/>
      <c r="S74" s="43"/>
    </row>
    <row r="75" spans="1:45" ht="30" customHeight="1">
      <c r="A75" s="23"/>
      <c r="B75" s="42"/>
      <c r="D75" s="43"/>
      <c r="E75" s="43"/>
      <c r="H75" s="43"/>
      <c r="I75" s="22"/>
      <c r="J75" s="22"/>
      <c r="K75" s="22"/>
      <c r="L75" s="22"/>
      <c r="M75" s="564" t="str">
        <f>IF(Z67&gt;=0,"算定可能","算定不可")</f>
        <v>算定可能</v>
      </c>
      <c r="N75" s="564"/>
      <c r="O75" s="564"/>
      <c r="P75" s="564"/>
      <c r="Q75" s="564"/>
      <c r="R75" s="564"/>
      <c r="S75" s="564"/>
      <c r="T75" s="43"/>
      <c r="AN75" s="59" t="str">
        <f>IF(Z67="","",IF(Z67&gt;=0,"算定可能","算定不可"))</f>
        <v/>
      </c>
    </row>
    <row r="76" spans="1:45" ht="15" customHeight="1">
      <c r="A76" s="23"/>
      <c r="B76" s="42"/>
      <c r="D76" s="43"/>
      <c r="E76" s="43"/>
      <c r="H76" s="43"/>
      <c r="I76" s="22"/>
      <c r="J76" s="22"/>
      <c r="K76" s="22"/>
      <c r="L76" s="22"/>
      <c r="M76" s="138"/>
      <c r="N76" s="138"/>
      <c r="O76" s="138"/>
      <c r="P76" s="138"/>
      <c r="Q76" s="138"/>
      <c r="R76" s="138"/>
      <c r="S76" s="138"/>
      <c r="T76" s="43"/>
    </row>
    <row r="77" spans="1:45" ht="24.95" customHeight="1">
      <c r="A77" s="137" t="s">
        <v>142</v>
      </c>
      <c r="B77" s="42" t="s">
        <v>316</v>
      </c>
      <c r="D77" s="43"/>
      <c r="E77" s="43"/>
      <c r="H77" s="43"/>
      <c r="I77" s="43"/>
      <c r="R77" s="43"/>
      <c r="S77" s="43"/>
    </row>
    <row r="78" spans="1:45" ht="24.95" customHeight="1">
      <c r="A78" s="23"/>
      <c r="B78" s="178" t="s">
        <v>317</v>
      </c>
      <c r="D78" s="43"/>
      <c r="E78" s="43"/>
      <c r="H78" s="43"/>
      <c r="I78" s="22"/>
      <c r="J78" s="22"/>
      <c r="K78" s="22"/>
      <c r="L78" s="22"/>
      <c r="M78" s="22"/>
      <c r="N78" s="22"/>
      <c r="O78" s="22"/>
      <c r="P78" s="22"/>
      <c r="Q78" s="22"/>
      <c r="R78" s="22"/>
      <c r="S78" s="43"/>
      <c r="AA78" s="203"/>
    </row>
    <row r="79" spans="1:45" ht="15" customHeight="1">
      <c r="A79" s="23"/>
      <c r="D79" s="43"/>
      <c r="E79" s="43"/>
      <c r="H79" s="43"/>
      <c r="I79" s="22"/>
      <c r="J79" s="22"/>
      <c r="K79" s="22"/>
      <c r="L79" s="22"/>
      <c r="M79" s="178" t="s">
        <v>313</v>
      </c>
      <c r="N79" s="22"/>
      <c r="O79" s="22"/>
      <c r="P79" s="22"/>
      <c r="R79" s="22"/>
      <c r="S79" s="43"/>
      <c r="AA79" s="203"/>
    </row>
    <row r="80" spans="1:45" ht="24.95" customHeight="1">
      <c r="A80" s="23"/>
      <c r="B80" s="178" t="s">
        <v>318</v>
      </c>
      <c r="D80" s="43"/>
      <c r="E80" s="43"/>
      <c r="H80" s="43"/>
      <c r="I80" s="22"/>
      <c r="J80" s="22"/>
      <c r="K80" s="22"/>
      <c r="L80" s="22"/>
      <c r="M80" s="22"/>
      <c r="N80" s="22"/>
      <c r="O80" s="22"/>
      <c r="P80" s="22"/>
      <c r="Q80" s="22"/>
      <c r="R80" s="22"/>
      <c r="S80" s="43"/>
      <c r="AA80" s="203"/>
    </row>
    <row r="81" spans="1:46" ht="24.95" customHeight="1">
      <c r="A81" s="23"/>
      <c r="D81" s="42" t="s">
        <v>315</v>
      </c>
      <c r="E81" s="43"/>
      <c r="H81" s="43"/>
      <c r="I81" s="22"/>
      <c r="J81" s="22"/>
      <c r="K81" s="22"/>
      <c r="L81" s="22"/>
      <c r="M81" s="22"/>
      <c r="N81" s="22"/>
      <c r="O81" s="22"/>
      <c r="P81" s="22"/>
      <c r="Q81" s="22"/>
      <c r="R81" s="22"/>
      <c r="S81" s="43"/>
    </row>
    <row r="82" spans="1:46" ht="24.95" customHeight="1">
      <c r="A82" s="23"/>
      <c r="B82" s="42"/>
      <c r="D82" s="43"/>
      <c r="E82" s="43"/>
      <c r="H82" s="43"/>
      <c r="I82" s="22"/>
      <c r="J82" s="22"/>
      <c r="K82" s="22"/>
      <c r="L82" s="22"/>
      <c r="M82" s="564" t="str">
        <f>IF(OR(AL22=TRUE,AL26=TRUE,AL28=TRUE,Z67&gt;=0),"減算免除","減算対象")</f>
        <v>減算免除</v>
      </c>
      <c r="N82" s="564"/>
      <c r="O82" s="564"/>
      <c r="P82" s="564"/>
      <c r="Q82" s="564"/>
      <c r="R82" s="564"/>
      <c r="S82" s="564"/>
      <c r="T82" s="43"/>
    </row>
    <row r="83" spans="1:46" ht="24.95" customHeight="1">
      <c r="A83" s="3" t="s">
        <v>319</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69"/>
      <c r="AJ83" s="61"/>
      <c r="AK83" s="61"/>
    </row>
    <row r="84" spans="1:46" ht="20.100000000000001" customHeight="1">
      <c r="A84" s="304" t="s">
        <v>1246</v>
      </c>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69"/>
      <c r="AJ84" s="61"/>
      <c r="AK84" s="61"/>
    </row>
    <row r="85" spans="1:46" ht="20.100000000000001" customHeight="1">
      <c r="B85" s="304" t="s">
        <v>1247</v>
      </c>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71"/>
      <c r="AJ85" s="61"/>
      <c r="AK85" s="61"/>
    </row>
    <row r="86" spans="1:46" ht="20.100000000000001" customHeight="1">
      <c r="A86" s="304"/>
      <c r="B86" s="304" t="s">
        <v>1248</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70"/>
      <c r="AJ86" s="61"/>
      <c r="AK86" s="61"/>
    </row>
    <row r="87" spans="1:46" s="61" customFormat="1" ht="20.100000000000001" customHeight="1">
      <c r="A87" s="44"/>
      <c r="B87" s="304" t="s">
        <v>1249</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70"/>
      <c r="AT87" s="4"/>
    </row>
    <row r="88" spans="1:46" ht="20.100000000000001" customHeight="1">
      <c r="A88" s="304" t="s">
        <v>1576</v>
      </c>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69"/>
      <c r="AJ88" s="61"/>
      <c r="AK88" s="61"/>
    </row>
    <row r="89" spans="1:46" ht="20.100000000000001" customHeight="1">
      <c r="A89" s="304" t="s">
        <v>1503</v>
      </c>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69"/>
      <c r="AJ89" s="61"/>
      <c r="AK89" s="61"/>
    </row>
    <row r="90" spans="1:46" ht="20.100000000000001" customHeight="1">
      <c r="A90" s="304" t="s">
        <v>1577</v>
      </c>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69"/>
      <c r="AJ90" s="61"/>
      <c r="AK90" s="61"/>
    </row>
    <row r="91" spans="1:46" s="61" customFormat="1" ht="20.100000000000001" customHeight="1">
      <c r="A91" s="304" t="s">
        <v>1578</v>
      </c>
      <c r="B91" s="44"/>
      <c r="C91" s="44"/>
      <c r="D91" s="44"/>
      <c r="E91" s="44"/>
      <c r="F91" s="44"/>
      <c r="G91" s="44"/>
      <c r="H91" s="44"/>
      <c r="I91" s="44"/>
      <c r="J91" s="44"/>
      <c r="K91" s="44"/>
      <c r="L91" s="44"/>
      <c r="M91" s="44"/>
      <c r="N91" s="44"/>
      <c r="O91" s="44"/>
      <c r="P91" s="44"/>
      <c r="Q91" s="44"/>
      <c r="R91" s="44"/>
      <c r="S91" s="44"/>
      <c r="T91" s="44"/>
      <c r="U91" s="44"/>
      <c r="V91" s="337"/>
      <c r="W91" s="44"/>
      <c r="X91" s="44"/>
      <c r="Y91" s="44"/>
      <c r="Z91" s="44"/>
      <c r="AA91" s="44"/>
      <c r="AB91" s="44"/>
      <c r="AC91" s="44"/>
      <c r="AD91" s="44"/>
      <c r="AE91" s="44"/>
      <c r="AF91" s="44"/>
      <c r="AG91" s="44"/>
      <c r="AH91" s="44"/>
      <c r="AI91" s="70"/>
      <c r="AT91" s="4"/>
    </row>
    <row r="92" spans="1:46" s="61" customFormat="1" ht="20.100000000000001" customHeight="1">
      <c r="A92" s="304" t="s">
        <v>1504</v>
      </c>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70"/>
      <c r="AT92" s="4"/>
    </row>
    <row r="93" spans="1:46" s="61" customFormat="1" ht="20.100000000000001" customHeight="1">
      <c r="A93" s="304" t="s">
        <v>1505</v>
      </c>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70"/>
      <c r="AT93" s="4"/>
    </row>
    <row r="94" spans="1:46" s="61" customFormat="1" ht="20.100000000000001" customHeight="1">
      <c r="A94" s="304" t="s">
        <v>1494</v>
      </c>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72"/>
      <c r="AT94" s="4"/>
    </row>
    <row r="95" spans="1:46" s="61" customFormat="1" ht="20.100000000000001" customHeight="1">
      <c r="A95" s="324" t="s">
        <v>1495</v>
      </c>
      <c r="B95" s="30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69"/>
      <c r="AT95" s="4"/>
    </row>
    <row r="96" spans="1:46" s="61" customFormat="1" ht="20.100000000000001" customHeight="1">
      <c r="A96" s="304" t="s">
        <v>1506</v>
      </c>
      <c r="B96" s="30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69"/>
      <c r="AT96" s="4"/>
    </row>
    <row r="97" spans="1:66" s="61" customFormat="1" ht="20.100000000000001" customHeight="1">
      <c r="A97" s="304" t="s">
        <v>1507</v>
      </c>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70"/>
      <c r="AT97" s="4"/>
    </row>
    <row r="98" spans="1:66" s="61" customFormat="1" ht="20.100000000000001" customHeight="1">
      <c r="A98" s="304" t="s">
        <v>1509</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69"/>
      <c r="AT98" s="4"/>
    </row>
    <row r="99" spans="1:66" s="61" customFormat="1" ht="20.100000000000001" customHeight="1">
      <c r="A99" s="304" t="s">
        <v>1496</v>
      </c>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69"/>
      <c r="AT99" s="4"/>
    </row>
    <row r="100" spans="1:66" s="61" customFormat="1" ht="20.100000000000001" customHeight="1">
      <c r="A100" s="304" t="s">
        <v>1579</v>
      </c>
      <c r="B100" s="30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69"/>
      <c r="AT100" s="4"/>
    </row>
    <row r="101" spans="1:66" s="61" customFormat="1" ht="20.100000000000001" customHeight="1">
      <c r="A101" s="304" t="s">
        <v>1508</v>
      </c>
      <c r="B101" s="30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69"/>
      <c r="AT101" s="4"/>
    </row>
    <row r="102" spans="1:66" s="61" customFormat="1" ht="20.100000000000001" customHeight="1">
      <c r="A102" s="44"/>
      <c r="B102" s="304" t="s">
        <v>1580</v>
      </c>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69"/>
      <c r="AT102" s="4"/>
    </row>
    <row r="103" spans="1:66" s="61" customFormat="1" ht="20.100000000000001"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69"/>
      <c r="AT103" s="4"/>
    </row>
    <row r="104" spans="1:66" s="61" customFormat="1" ht="1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T104" s="4"/>
    </row>
    <row r="105" spans="1:66" s="61" customFormat="1" ht="1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T105" s="4"/>
    </row>
    <row r="106" spans="1:66" s="61" customFormat="1" ht="1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T106" s="4"/>
    </row>
    <row r="107" spans="1:66" s="61" customFormat="1" ht="1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T107" s="4"/>
    </row>
    <row r="108" spans="1:66" ht="24.95" customHeight="1">
      <c r="F108" s="27"/>
      <c r="AL108" s="59"/>
    </row>
    <row r="109" spans="1:66" ht="24.95" customHeight="1">
      <c r="F109" s="27"/>
      <c r="AL109" s="59"/>
    </row>
    <row r="110" spans="1:66" ht="24.95" customHeight="1">
      <c r="F110" s="27"/>
      <c r="AL110" s="59"/>
    </row>
    <row r="111" spans="1:66" s="59" customFormat="1" ht="24.9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row>
    <row r="112" spans="1:66" s="59" customFormat="1" ht="24.9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6" s="59" customFormat="1" ht="24.9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row>
    <row r="114" spans="1:66" s="59" customFormat="1" ht="24.9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row>
    <row r="115" spans="1:66" s="59" customFormat="1" ht="24.9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row>
    <row r="116" spans="1:66" s="59" customFormat="1" ht="24.9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row>
    <row r="117" spans="1:66" s="59" customFormat="1" ht="24.9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row>
    <row r="118" spans="1:66" s="59" customFormat="1" ht="24.9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row>
    <row r="119" spans="1:66" s="59" customFormat="1" ht="24.9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row>
    <row r="120" spans="1:66" s="59" customFormat="1" ht="24.9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row>
    <row r="121" spans="1:66" s="59" customFormat="1" ht="24.9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row>
    <row r="122" spans="1:66" s="59" customFormat="1" ht="24.9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row>
    <row r="123" spans="1:66" s="59" customFormat="1" ht="24.9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row>
    <row r="124" spans="1:66" s="59" customFormat="1" ht="24.9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row>
    <row r="125" spans="1:66" s="59" customFormat="1" ht="24.9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row>
    <row r="126" spans="1:66" s="59" customFormat="1" ht="24.9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row>
    <row r="127" spans="1:66" s="59" customFormat="1" ht="24.9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row>
    <row r="128" spans="1:66" s="59" customFormat="1" ht="24.9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row>
    <row r="129" spans="1:66" s="59" customFormat="1" ht="24.9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row>
    <row r="130" spans="1:66" s="59" customFormat="1" ht="24.9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row>
    <row r="131" spans="1:66" s="59" customFormat="1" ht="24.95" customHeight="1">
      <c r="A131" s="27"/>
      <c r="B131" s="27"/>
      <c r="C131" s="27"/>
      <c r="D131" s="27"/>
      <c r="E131" s="27"/>
      <c r="F131" s="42"/>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row>
    <row r="132" spans="1:66" s="59" customFormat="1" ht="24.95" customHeight="1">
      <c r="A132" s="27"/>
      <c r="B132" s="27"/>
      <c r="C132" s="27"/>
      <c r="D132" s="27"/>
      <c r="E132" s="27"/>
      <c r="F132" s="42"/>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row>
    <row r="133" spans="1:66" s="59" customFormat="1" ht="24.95" customHeight="1">
      <c r="A133" s="27"/>
      <c r="B133" s="27"/>
      <c r="C133" s="27"/>
      <c r="D133" s="27"/>
      <c r="E133" s="27"/>
      <c r="F133" s="42"/>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row>
    <row r="134" spans="1:66" s="59" customFormat="1" ht="24.95" customHeight="1">
      <c r="A134" s="27"/>
      <c r="B134" s="27"/>
      <c r="C134" s="27"/>
      <c r="D134" s="27"/>
      <c r="E134" s="27"/>
      <c r="F134" s="42"/>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row>
  </sheetData>
  <sheetProtection algorithmName="SHA-512" hashValue="X/CmOMTXNPKJN4stVfAFMogOu9B+XpDPP3eCNdaHN1U+nj+rUFdrYbuQ6ozdOsnNeuVgusMKYtROHtU0Dl3cIQ==" saltValue="G/aLKJ+2KYhWQ/Br4/UrdQ==" spinCount="100000" sheet="1" objects="1" scenarios="1"/>
  <mergeCells count="71">
    <mergeCell ref="M82:S82"/>
    <mergeCell ref="BN15:BN16"/>
    <mergeCell ref="G18:H18"/>
    <mergeCell ref="K18:L18"/>
    <mergeCell ref="BB15:BB16"/>
    <mergeCell ref="BC15:BD16"/>
    <mergeCell ref="BE15:BE16"/>
    <mergeCell ref="BF15:BG16"/>
    <mergeCell ref="BH15:BH16"/>
    <mergeCell ref="BI15:BJ16"/>
    <mergeCell ref="BA15:BA16"/>
    <mergeCell ref="BK15:BK16"/>
    <mergeCell ref="BL15:BM16"/>
    <mergeCell ref="M75:S75"/>
    <mergeCell ref="AE55:AI55"/>
    <mergeCell ref="AC43:AD43"/>
    <mergeCell ref="A6:AK6"/>
    <mergeCell ref="B9:G9"/>
    <mergeCell ref="H9:T9"/>
    <mergeCell ref="B10:G10"/>
    <mergeCell ref="H10:T10"/>
    <mergeCell ref="BL13:BM14"/>
    <mergeCell ref="BN13:BN14"/>
    <mergeCell ref="BA13:BA14"/>
    <mergeCell ref="BB13:BB14"/>
    <mergeCell ref="BC13:BD14"/>
    <mergeCell ref="BE13:BE14"/>
    <mergeCell ref="BF13:BG14"/>
    <mergeCell ref="BH13:BH14"/>
    <mergeCell ref="BI13:BJ14"/>
    <mergeCell ref="BK13:BK14"/>
    <mergeCell ref="AE46:AI46"/>
    <mergeCell ref="AE45:AI45"/>
    <mergeCell ref="AE43:AF43"/>
    <mergeCell ref="AH43:AI43"/>
    <mergeCell ref="AE44:AI44"/>
    <mergeCell ref="Z67:AF67"/>
    <mergeCell ref="Q43:AA43"/>
    <mergeCell ref="B45:AD45"/>
    <mergeCell ref="Q51:AA51"/>
    <mergeCell ref="AC51:AD51"/>
    <mergeCell ref="AE54:AI54"/>
    <mergeCell ref="AE47:AI47"/>
    <mergeCell ref="AE53:AI53"/>
    <mergeCell ref="AE51:AF51"/>
    <mergeCell ref="AH51:AI51"/>
    <mergeCell ref="AE52:AI52"/>
    <mergeCell ref="X67:Y67"/>
    <mergeCell ref="B54:AD54"/>
    <mergeCell ref="B55:AD55"/>
    <mergeCell ref="B53:AD53"/>
    <mergeCell ref="B52:AD52"/>
    <mergeCell ref="B51:L51"/>
    <mergeCell ref="M51:P51"/>
    <mergeCell ref="B47:AD47"/>
    <mergeCell ref="B43:L43"/>
    <mergeCell ref="B44:AD44"/>
    <mergeCell ref="M43:P43"/>
    <mergeCell ref="B46:AD46"/>
    <mergeCell ref="B62:AD62"/>
    <mergeCell ref="AE62:AI62"/>
    <mergeCell ref="B63:AD63"/>
    <mergeCell ref="AE63:AI63"/>
    <mergeCell ref="T59:AB59"/>
    <mergeCell ref="AH59:AI59"/>
    <mergeCell ref="B60:AD60"/>
    <mergeCell ref="AE60:AI60"/>
    <mergeCell ref="B61:AD61"/>
    <mergeCell ref="AE61:AI61"/>
    <mergeCell ref="AC59:AD59"/>
    <mergeCell ref="AE59:AF59"/>
  </mergeCells>
  <phoneticPr fontId="1"/>
  <conditionalFormatting sqref="A21:AK36">
    <cfRule type="expression" dxfId="44" priority="10">
      <formula>AND($AL$15=FALSE,$AL$16=FALSE)</formula>
    </cfRule>
  </conditionalFormatting>
  <conditionalFormatting sqref="A25:AK69">
    <cfRule type="expression" dxfId="43" priority="7">
      <formula>AND($AL$22=TRUE,AND($AL$13=FALSE,$AL$14=FALSE))</formula>
    </cfRule>
  </conditionalFormatting>
  <conditionalFormatting sqref="A26:AK30 A41:AK56">
    <cfRule type="expression" dxfId="42" priority="4">
      <formula>AND($AL$31=TRUE,$AL$15=TRUE,$AL$14&lt;&gt;TRUE)</formula>
    </cfRule>
  </conditionalFormatting>
  <conditionalFormatting sqref="A26:AK33">
    <cfRule type="expression" dxfId="41" priority="2">
      <formula>$AL$34=TRUE</formula>
    </cfRule>
  </conditionalFormatting>
  <conditionalFormatting sqref="A28:AK69">
    <cfRule type="expression" dxfId="40" priority="6">
      <formula>$AL$26=TRUE</formula>
    </cfRule>
  </conditionalFormatting>
  <conditionalFormatting sqref="A31:AK69">
    <cfRule type="expression" dxfId="39" priority="3">
      <formula>AND($AL$28=TRUE,AND($AL$13=FALSE,$AL$14=FALSE))</formula>
    </cfRule>
  </conditionalFormatting>
  <conditionalFormatting sqref="A57:AK63">
    <cfRule type="expression" dxfId="38" priority="1">
      <formula>$AL$31=FALSE</formula>
    </cfRule>
  </conditionalFormatting>
  <conditionalFormatting sqref="A70:AK76">
    <cfRule type="expression" dxfId="37" priority="9">
      <formula>AND($AL$13=FALSE,$AL$14=FALSE)</formula>
    </cfRule>
  </conditionalFormatting>
  <conditionalFormatting sqref="A77:AK82">
    <cfRule type="expression" dxfId="36" priority="8">
      <formula>AND($AL$15=FALSE,$AL$16=FALSE)</formula>
    </cfRule>
  </conditionalFormatting>
  <conditionalFormatting sqref="AC38:AG38">
    <cfRule type="containsText" dxfId="35" priority="70" operator="containsText" text="問題あり">
      <formula>NOT(ISERROR(SEARCH("問題あり",AC38)))</formula>
    </cfRule>
  </conditionalFormatting>
  <conditionalFormatting sqref="AC40:AG40">
    <cfRule type="containsText" dxfId="34" priority="69" operator="containsText" text="問題あり">
      <formula>NOT(ISERROR(SEARCH("問題あり",AC40)))</formula>
    </cfRule>
  </conditionalFormatting>
  <printOptions horizontalCentered="1"/>
  <pageMargins left="0.23622047244094491" right="0.23622047244094491" top="0.55118110236220474" bottom="0.55118110236220474" header="0.31496062992125984" footer="0.31496062992125984"/>
  <pageSetup paperSize="9" scale="68" fitToHeight="0" orientation="portrait" r:id="rId1"/>
  <headerFooter alignWithMargins="0"/>
  <rowBreaks count="1" manualBreakCount="1">
    <brk id="47"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89118" r:id="rId4" name="Check Box 30">
              <controlPr defaultSize="0" autoFill="0" autoLine="0" autoPict="0">
                <anchor moveWithCells="1">
                  <from>
                    <xdr:col>5</xdr:col>
                    <xdr:colOff>38100</xdr:colOff>
                    <xdr:row>12</xdr:row>
                    <xdr:rowOff>57150</xdr:rowOff>
                  </from>
                  <to>
                    <xdr:col>6</xdr:col>
                    <xdr:colOff>9525</xdr:colOff>
                    <xdr:row>13</xdr:row>
                    <xdr:rowOff>0</xdr:rowOff>
                  </to>
                </anchor>
              </controlPr>
            </control>
          </mc:Choice>
        </mc:AlternateContent>
        <mc:AlternateContent xmlns:mc="http://schemas.openxmlformats.org/markup-compatibility/2006">
          <mc:Choice Requires="x14">
            <control shapeId="89119" r:id="rId5" name="Check Box 31">
              <controlPr defaultSize="0" autoFill="0" autoLine="0" autoPict="0">
                <anchor moveWithCells="1">
                  <from>
                    <xdr:col>5</xdr:col>
                    <xdr:colOff>38100</xdr:colOff>
                    <xdr:row>13</xdr:row>
                    <xdr:rowOff>38100</xdr:rowOff>
                  </from>
                  <to>
                    <xdr:col>6</xdr:col>
                    <xdr:colOff>9525</xdr:colOff>
                    <xdr:row>13</xdr:row>
                    <xdr:rowOff>295275</xdr:rowOff>
                  </to>
                </anchor>
              </controlPr>
            </control>
          </mc:Choice>
        </mc:AlternateContent>
        <mc:AlternateContent xmlns:mc="http://schemas.openxmlformats.org/markup-compatibility/2006">
          <mc:Choice Requires="x14">
            <control shapeId="89121" r:id="rId6" name="Check Box 33">
              <controlPr defaultSize="0" autoFill="0" autoLine="0" autoPict="0">
                <anchor moveWithCells="1">
                  <from>
                    <xdr:col>5</xdr:col>
                    <xdr:colOff>38100</xdr:colOff>
                    <xdr:row>14</xdr:row>
                    <xdr:rowOff>19050</xdr:rowOff>
                  </from>
                  <to>
                    <xdr:col>6</xdr:col>
                    <xdr:colOff>0</xdr:colOff>
                    <xdr:row>14</xdr:row>
                    <xdr:rowOff>304800</xdr:rowOff>
                  </to>
                </anchor>
              </controlPr>
            </control>
          </mc:Choice>
        </mc:AlternateContent>
        <mc:AlternateContent xmlns:mc="http://schemas.openxmlformats.org/markup-compatibility/2006">
          <mc:Choice Requires="x14">
            <control shapeId="89133" r:id="rId7" name="Check Box 45">
              <controlPr defaultSize="0" autoFill="0" autoLine="0" autoPict="0">
                <anchor moveWithCells="1">
                  <from>
                    <xdr:col>32</xdr:col>
                    <xdr:colOff>28575</xdr:colOff>
                    <xdr:row>25</xdr:row>
                    <xdr:rowOff>38100</xdr:rowOff>
                  </from>
                  <to>
                    <xdr:col>32</xdr:col>
                    <xdr:colOff>257175</xdr:colOff>
                    <xdr:row>25</xdr:row>
                    <xdr:rowOff>295275</xdr:rowOff>
                  </to>
                </anchor>
              </controlPr>
            </control>
          </mc:Choice>
        </mc:AlternateContent>
        <mc:AlternateContent xmlns:mc="http://schemas.openxmlformats.org/markup-compatibility/2006">
          <mc:Choice Requires="x14">
            <control shapeId="89143" r:id="rId8" name="Check Box 55">
              <controlPr defaultSize="0" autoFill="0" autoLine="0" autoPict="0">
                <anchor moveWithCells="1">
                  <from>
                    <xdr:col>32</xdr:col>
                    <xdr:colOff>28575</xdr:colOff>
                    <xdr:row>27</xdr:row>
                    <xdr:rowOff>38100</xdr:rowOff>
                  </from>
                  <to>
                    <xdr:col>32</xdr:col>
                    <xdr:colOff>257175</xdr:colOff>
                    <xdr:row>27</xdr:row>
                    <xdr:rowOff>295275</xdr:rowOff>
                  </to>
                </anchor>
              </controlPr>
            </control>
          </mc:Choice>
        </mc:AlternateContent>
        <mc:AlternateContent xmlns:mc="http://schemas.openxmlformats.org/markup-compatibility/2006">
          <mc:Choice Requires="x14">
            <control shapeId="89129" r:id="rId9" name="Check Box 41">
              <controlPr defaultSize="0" autoFill="0" autoLine="0" autoPict="0">
                <anchor moveWithCells="1">
                  <from>
                    <xdr:col>32</xdr:col>
                    <xdr:colOff>28575</xdr:colOff>
                    <xdr:row>21</xdr:row>
                    <xdr:rowOff>38100</xdr:rowOff>
                  </from>
                  <to>
                    <xdr:col>32</xdr:col>
                    <xdr:colOff>257175</xdr:colOff>
                    <xdr:row>21</xdr:row>
                    <xdr:rowOff>295275</xdr:rowOff>
                  </to>
                </anchor>
              </controlPr>
            </control>
          </mc:Choice>
        </mc:AlternateContent>
        <mc:AlternateContent xmlns:mc="http://schemas.openxmlformats.org/markup-compatibility/2006">
          <mc:Choice Requires="x14">
            <control shapeId="89144" r:id="rId10" name="Check Box 56">
              <controlPr defaultSize="0" autoFill="0" autoLine="0" autoPict="0">
                <anchor moveWithCells="1">
                  <from>
                    <xdr:col>32</xdr:col>
                    <xdr:colOff>28575</xdr:colOff>
                    <xdr:row>30</xdr:row>
                    <xdr:rowOff>38100</xdr:rowOff>
                  </from>
                  <to>
                    <xdr:col>32</xdr:col>
                    <xdr:colOff>257175</xdr:colOff>
                    <xdr:row>30</xdr:row>
                    <xdr:rowOff>295275</xdr:rowOff>
                  </to>
                </anchor>
              </controlPr>
            </control>
          </mc:Choice>
        </mc:AlternateContent>
        <mc:AlternateContent xmlns:mc="http://schemas.openxmlformats.org/markup-compatibility/2006">
          <mc:Choice Requires="x14">
            <control shapeId="89166" r:id="rId11" name="Check Box 78">
              <controlPr defaultSize="0" autoFill="0" autoLine="0" autoPict="0">
                <anchor moveWithCells="1">
                  <from>
                    <xdr:col>32</xdr:col>
                    <xdr:colOff>28575</xdr:colOff>
                    <xdr:row>33</xdr:row>
                    <xdr:rowOff>38100</xdr:rowOff>
                  </from>
                  <to>
                    <xdr:col>32</xdr:col>
                    <xdr:colOff>257175</xdr:colOff>
                    <xdr:row>33</xdr:row>
                    <xdr:rowOff>295275</xdr:rowOff>
                  </to>
                </anchor>
              </controlPr>
            </control>
          </mc:Choice>
        </mc:AlternateContent>
        <mc:AlternateContent xmlns:mc="http://schemas.openxmlformats.org/markup-compatibility/2006">
          <mc:Choice Requires="x14">
            <control shapeId="89167" r:id="rId12" name="Check Box 79">
              <controlPr defaultSize="0" autoFill="0" autoLine="0" autoPict="0">
                <anchor moveWithCells="1">
                  <from>
                    <xdr:col>5</xdr:col>
                    <xdr:colOff>28575</xdr:colOff>
                    <xdr:row>15</xdr:row>
                    <xdr:rowOff>9525</xdr:rowOff>
                  </from>
                  <to>
                    <xdr:col>6</xdr:col>
                    <xdr:colOff>38100</xdr:colOff>
                    <xdr:row>15</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9CA71-979A-4701-9BB0-A036FA91DFE3}">
          <x14:formula1>
            <xm:f>プルダウンリスト一覧!$B$2:$B$13</xm:f>
          </x14:formula1>
          <xm:sqref>K18:L18 AH43:AI43 AH51:AI51</xm:sqref>
        </x14:dataValidation>
        <x14:dataValidation type="list" allowBlank="1" showInputMessage="1" showErrorMessage="1" xr:uid="{4A5401E5-E6B5-4D9D-A4F1-5D8F8996431F}">
          <x14:formula1>
            <xm:f>プルダウンリスト一覧!$A$2:$A$5</xm:f>
          </x14:formula1>
          <xm:sqref>I18 AE43:AF43 AE51:AF51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64DD-5E24-4A84-A36C-16932BC0F463}">
  <sheetPr codeName="Sheet7">
    <tabColor rgb="FFFF7C80"/>
    <pageSetUpPr fitToPage="1"/>
  </sheetPr>
  <dimension ref="A1:BL87"/>
  <sheetViews>
    <sheetView showGridLines="0" view="pageBreakPreview" zoomScale="85" zoomScaleNormal="100" zoomScaleSheetLayoutView="85" workbookViewId="0">
      <selection activeCell="A3" sqref="A3:AJ3"/>
    </sheetView>
  </sheetViews>
  <sheetFormatPr defaultRowHeight="17.25" outlineLevelRow="1"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15.375" style="27" hidden="1" customWidth="1" outlineLevel="1"/>
    <col min="44" max="44" width="3.625" style="27" hidden="1" customWidth="1" outlineLevel="1"/>
    <col min="45" max="45" width="3.625" style="27" customWidth="1" collapsed="1"/>
    <col min="46" max="49" width="3.625" style="27" customWidth="1"/>
    <col min="50" max="16384" width="9" style="27"/>
  </cols>
  <sheetData>
    <row r="1" spans="1:64" ht="24.95" customHeight="1">
      <c r="A1" s="27" t="s">
        <v>320</v>
      </c>
    </row>
    <row r="2" spans="1:64" ht="15" customHeight="1"/>
    <row r="3" spans="1:64" ht="35.1" customHeight="1">
      <c r="A3" s="509" t="s">
        <v>1497</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row>
    <row r="4" spans="1:64" ht="15" customHeight="1">
      <c r="A4" s="43"/>
      <c r="B4" s="43"/>
      <c r="C4" s="43"/>
      <c r="D4" s="43"/>
      <c r="E4" s="43"/>
      <c r="G4" s="43"/>
      <c r="H4" s="43"/>
      <c r="I4" s="43"/>
    </row>
    <row r="5" spans="1:64" ht="30" customHeight="1">
      <c r="A5" s="208" t="s">
        <v>33</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64" ht="24.95" customHeight="1">
      <c r="A6" s="23" t="s">
        <v>34</v>
      </c>
      <c r="B6" s="478" t="s">
        <v>35</v>
      </c>
      <c r="C6" s="478"/>
      <c r="D6" s="478"/>
      <c r="E6" s="478"/>
      <c r="F6" s="478"/>
      <c r="G6" s="478"/>
      <c r="H6" s="510" t="str">
        <f>IF('様式95_外来・在宅ベースアップ評価料（Ⅰ）'!H17=0,"",'様式95_外来・在宅ベースアップ評価料（Ⅰ）'!H17)</f>
        <v/>
      </c>
      <c r="I6" s="510"/>
      <c r="J6" s="510"/>
      <c r="K6" s="510"/>
      <c r="L6" s="510"/>
      <c r="M6" s="510"/>
      <c r="N6" s="510"/>
      <c r="O6" s="510"/>
      <c r="P6" s="510"/>
      <c r="Q6" s="510"/>
      <c r="R6" s="510"/>
      <c r="S6" s="510"/>
      <c r="T6" s="510"/>
    </row>
    <row r="7" spans="1:64" ht="24.95" customHeight="1">
      <c r="B7" s="478" t="s">
        <v>36</v>
      </c>
      <c r="C7" s="478"/>
      <c r="D7" s="478"/>
      <c r="E7" s="478"/>
      <c r="F7" s="478"/>
      <c r="G7" s="478"/>
      <c r="H7" s="527" t="str">
        <f>'様式95_外来・在宅ベースアップ評価料（Ⅰ）'!H18</f>
        <v/>
      </c>
      <c r="I7" s="527"/>
      <c r="J7" s="527"/>
      <c r="K7" s="527"/>
      <c r="L7" s="527"/>
      <c r="M7" s="527"/>
      <c r="N7" s="527"/>
      <c r="O7" s="527"/>
      <c r="P7" s="527"/>
      <c r="Q7" s="527"/>
      <c r="R7" s="527"/>
      <c r="S7" s="527"/>
      <c r="T7" s="527"/>
    </row>
    <row r="8" spans="1:64" ht="15" customHeight="1">
      <c r="A8" s="23"/>
      <c r="B8" s="42"/>
      <c r="D8" s="43"/>
      <c r="E8" s="43"/>
      <c r="G8" s="43"/>
      <c r="H8" s="43"/>
      <c r="I8" s="43"/>
      <c r="J8" s="43"/>
      <c r="K8" s="43"/>
      <c r="L8" s="43"/>
      <c r="M8" s="43"/>
      <c r="N8" s="43"/>
      <c r="O8" s="43"/>
      <c r="P8" s="43"/>
      <c r="Q8" s="43"/>
      <c r="R8" s="43"/>
      <c r="S8" s="43"/>
    </row>
    <row r="9" spans="1:64" ht="15" customHeight="1" outlineLevel="1">
      <c r="A9" s="23"/>
      <c r="B9" s="43"/>
      <c r="C9" s="43"/>
      <c r="D9" s="43"/>
      <c r="E9" s="43"/>
      <c r="F9" s="118"/>
      <c r="G9" s="42"/>
      <c r="H9" s="43"/>
      <c r="X9" s="42"/>
      <c r="Y9" s="42"/>
      <c r="AK9" s="59"/>
      <c r="AX9" s="43"/>
      <c r="AY9" s="43"/>
      <c r="AZ9" s="136"/>
      <c r="BA9" s="43"/>
      <c r="BB9" s="43"/>
      <c r="BC9" s="136"/>
      <c r="BD9" s="43"/>
      <c r="BE9" s="43"/>
      <c r="BF9" s="136"/>
      <c r="BG9" s="43"/>
      <c r="BH9" s="43"/>
      <c r="BI9" s="136"/>
      <c r="BJ9" s="43"/>
      <c r="BK9" s="43"/>
      <c r="BL9" s="43"/>
    </row>
    <row r="10" spans="1:64" s="22" customFormat="1" ht="30" customHeight="1">
      <c r="A10" s="23"/>
      <c r="B10" s="42" t="s">
        <v>73</v>
      </c>
      <c r="C10" s="43"/>
      <c r="D10" s="43"/>
      <c r="E10" s="43"/>
      <c r="F10" s="42"/>
      <c r="J10" s="22" t="s">
        <v>16</v>
      </c>
      <c r="L10" s="311"/>
      <c r="M10" s="22" t="s">
        <v>17</v>
      </c>
      <c r="N10" s="496"/>
      <c r="O10" s="496"/>
      <c r="P10" s="43" t="s">
        <v>18</v>
      </c>
      <c r="Q10" s="323"/>
      <c r="R10" s="323"/>
      <c r="S10" s="323"/>
      <c r="T10" s="323"/>
      <c r="U10" s="43"/>
      <c r="V10" s="43"/>
      <c r="W10" s="43"/>
      <c r="X10" s="43"/>
      <c r="Y10" s="43"/>
      <c r="Z10" s="43"/>
      <c r="AA10" s="43"/>
      <c r="AB10" s="43"/>
      <c r="AG10" s="145"/>
      <c r="AH10" s="119"/>
      <c r="AI10" s="43"/>
      <c r="AK10" s="22">
        <f>IF(DATE(2018+L10,N10+1,1) &lt;= DATE(2018+9,5,1),1,2)</f>
        <v>1</v>
      </c>
      <c r="AM10" s="22" t="s">
        <v>74</v>
      </c>
      <c r="AQ10" s="145">
        <f>DATE(2018+L10,N10,1)</f>
        <v>43070</v>
      </c>
    </row>
    <row r="11" spans="1:64" ht="24.95" customHeight="1">
      <c r="A11" s="137"/>
      <c r="B11" s="42"/>
      <c r="C11" s="224" t="s">
        <v>1825</v>
      </c>
      <c r="D11" s="367"/>
      <c r="E11" s="365"/>
      <c r="F11" s="366"/>
      <c r="H11" s="365"/>
      <c r="I11" s="365"/>
      <c r="Q11" s="491" t="s">
        <v>1827</v>
      </c>
      <c r="R11" s="491"/>
      <c r="S11" s="491"/>
      <c r="T11" s="491"/>
      <c r="U11" s="491"/>
      <c r="V11" s="491"/>
      <c r="W11" s="491"/>
      <c r="X11" s="491"/>
      <c r="Y11" s="491"/>
      <c r="Z11" s="491"/>
      <c r="AA11" s="491"/>
      <c r="AB11" s="491"/>
      <c r="AC11" s="491"/>
      <c r="AD11" s="491"/>
      <c r="AE11" s="491"/>
      <c r="AF11" s="491"/>
      <c r="AG11" s="491"/>
      <c r="AH11" s="491"/>
      <c r="AI11" s="491"/>
      <c r="AJ11" s="491"/>
      <c r="AM11" s="22" t="s">
        <v>75</v>
      </c>
    </row>
    <row r="12" spans="1:64" ht="15" customHeight="1">
      <c r="A12" s="137"/>
      <c r="B12" s="42"/>
      <c r="C12" s="366"/>
      <c r="D12" s="365"/>
      <c r="E12" s="365"/>
      <c r="F12" s="366"/>
      <c r="H12" s="365"/>
      <c r="I12" s="365"/>
      <c r="R12" s="368" t="s">
        <v>1824</v>
      </c>
      <c r="S12" s="365"/>
      <c r="AM12" s="22"/>
    </row>
    <row r="13" spans="1:64" s="22" customFormat="1" ht="30" customHeight="1">
      <c r="A13" s="23"/>
      <c r="B13" s="42" t="s">
        <v>76</v>
      </c>
      <c r="C13" s="43"/>
      <c r="D13" s="43"/>
      <c r="E13" s="43"/>
      <c r="F13" s="42"/>
      <c r="J13" s="22" t="s">
        <v>16</v>
      </c>
      <c r="L13" s="311"/>
      <c r="M13" s="22" t="s">
        <v>17</v>
      </c>
      <c r="N13" s="496"/>
      <c r="O13" s="496"/>
      <c r="P13" s="22" t="s">
        <v>18</v>
      </c>
      <c r="Q13" s="323"/>
      <c r="R13" s="323"/>
      <c r="S13" s="323"/>
      <c r="T13" s="323"/>
      <c r="U13" s="43"/>
      <c r="V13" s="43"/>
      <c r="W13" s="43"/>
      <c r="X13" s="43"/>
      <c r="Y13" s="43"/>
      <c r="Z13" s="43"/>
      <c r="AA13" s="43"/>
      <c r="AB13" s="43"/>
      <c r="AG13" s="145"/>
      <c r="AH13" s="119"/>
      <c r="AI13" s="43"/>
      <c r="AK13" s="22">
        <f>IF(DATE(2018+L13,N13,1) &lt;= DATE(2018+9,5,1),1,2)</f>
        <v>1</v>
      </c>
      <c r="AM13" s="22" t="s">
        <v>74</v>
      </c>
    </row>
    <row r="14" spans="1:64" ht="30" customHeight="1">
      <c r="A14" s="137"/>
      <c r="B14" s="42"/>
      <c r="C14" s="42" t="s">
        <v>77</v>
      </c>
      <c r="D14" s="43"/>
      <c r="E14" s="43"/>
      <c r="H14" s="43"/>
      <c r="I14" s="43"/>
      <c r="R14" s="43"/>
      <c r="S14" s="43"/>
      <c r="AM14" s="22" t="s">
        <v>75</v>
      </c>
    </row>
    <row r="15" spans="1:64" ht="15" customHeight="1">
      <c r="A15" s="137"/>
      <c r="B15" s="42"/>
      <c r="D15" s="43"/>
      <c r="E15" s="43"/>
      <c r="H15" s="43"/>
      <c r="I15" s="43"/>
      <c r="R15" s="43"/>
      <c r="S15" s="43"/>
      <c r="AM15" s="22"/>
    </row>
    <row r="16" spans="1:64" ht="24.95" customHeight="1">
      <c r="A16" s="23" t="s">
        <v>37</v>
      </c>
      <c r="B16" s="42" t="s">
        <v>78</v>
      </c>
      <c r="D16" s="43"/>
      <c r="E16" s="43"/>
      <c r="H16" s="43"/>
      <c r="I16" s="43"/>
      <c r="R16" s="43"/>
      <c r="S16" s="43"/>
    </row>
    <row r="17" spans="1:46" ht="24.95" customHeight="1">
      <c r="A17" s="23"/>
      <c r="B17" s="42" t="s">
        <v>1583</v>
      </c>
      <c r="C17" s="42"/>
      <c r="D17" s="43"/>
      <c r="E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K17" s="64"/>
      <c r="AQ17" s="59"/>
      <c r="AR17" s="59"/>
      <c r="AS17" s="59"/>
      <c r="AT17" s="59"/>
    </row>
    <row r="18" spans="1:46" ht="24.95" customHeight="1" thickBot="1">
      <c r="A18" s="23"/>
      <c r="B18" s="42"/>
      <c r="C18" s="27" t="s">
        <v>1581</v>
      </c>
      <c r="D18" s="43"/>
      <c r="E18" s="43"/>
      <c r="H18" s="43"/>
      <c r="I18" s="43"/>
      <c r="J18" s="43"/>
      <c r="K18" s="43"/>
      <c r="L18" s="43"/>
      <c r="M18" s="43"/>
      <c r="N18" s="43"/>
      <c r="O18" s="43"/>
      <c r="P18" s="43"/>
      <c r="Q18" s="43"/>
      <c r="R18" s="43"/>
      <c r="S18" s="43"/>
      <c r="AK18" s="27"/>
      <c r="AL18" s="27"/>
      <c r="AM18" s="27"/>
      <c r="AN18" s="27"/>
      <c r="AO18" s="27"/>
      <c r="AP18" s="27"/>
    </row>
    <row r="19" spans="1:46" ht="24.95" customHeight="1" thickTop="1" thickBot="1">
      <c r="A19" s="23"/>
      <c r="C19" s="42"/>
      <c r="D19" s="43"/>
      <c r="E19" s="43"/>
      <c r="G19" s="43"/>
      <c r="H19" s="43"/>
      <c r="I19" s="43"/>
      <c r="J19" s="43"/>
      <c r="K19" s="43"/>
      <c r="L19" s="43"/>
      <c r="M19" s="569"/>
      <c r="N19" s="570"/>
      <c r="O19" s="570"/>
      <c r="P19" s="570"/>
      <c r="Q19" s="570"/>
      <c r="R19" s="570"/>
      <c r="S19" s="571"/>
      <c r="T19" s="43" t="s">
        <v>85</v>
      </c>
      <c r="AK19" s="27"/>
      <c r="AL19" s="208"/>
      <c r="AM19" s="27"/>
      <c r="AN19" s="27"/>
      <c r="AO19" s="27"/>
      <c r="AP19" s="27"/>
    </row>
    <row r="20" spans="1:46" ht="15" customHeight="1" thickTop="1">
      <c r="A20" s="23"/>
      <c r="B20" s="42"/>
      <c r="D20" s="43"/>
      <c r="E20" s="43"/>
      <c r="H20" s="43"/>
      <c r="I20" s="43"/>
      <c r="J20" s="43"/>
      <c r="K20" s="43"/>
      <c r="L20" s="43"/>
      <c r="M20" s="43"/>
      <c r="N20" s="43"/>
      <c r="O20" s="43"/>
      <c r="P20" s="43"/>
      <c r="Q20" s="43"/>
      <c r="R20" s="43"/>
      <c r="S20" s="43"/>
      <c r="AK20" s="27"/>
      <c r="AL20" s="27"/>
      <c r="AM20" s="27"/>
      <c r="AN20" s="27"/>
      <c r="AO20" s="27"/>
      <c r="AP20" s="27"/>
    </row>
    <row r="21" spans="1:46" ht="24.95" customHeight="1">
      <c r="A21" s="23"/>
      <c r="B21" s="42"/>
      <c r="C21" s="27" t="s">
        <v>1582</v>
      </c>
      <c r="D21" s="43"/>
      <c r="E21" s="43"/>
      <c r="H21" s="43"/>
      <c r="I21" s="43"/>
      <c r="J21" s="43"/>
      <c r="K21" s="43"/>
      <c r="L21" s="43"/>
      <c r="M21" s="43"/>
      <c r="N21" s="43"/>
      <c r="O21" s="43"/>
      <c r="P21" s="43"/>
      <c r="Q21" s="43"/>
      <c r="R21" s="43"/>
      <c r="S21" s="43"/>
      <c r="AK21" s="27"/>
      <c r="AL21" s="27"/>
      <c r="AM21" s="27"/>
      <c r="AN21" s="27"/>
      <c r="AO21" s="27"/>
      <c r="AP21" s="27"/>
    </row>
    <row r="22" spans="1:46" ht="24.95" customHeight="1">
      <c r="A22" s="23"/>
      <c r="C22" s="42"/>
      <c r="D22" s="43"/>
      <c r="E22" s="43"/>
      <c r="G22" s="43"/>
      <c r="H22" s="43"/>
      <c r="I22" s="43"/>
      <c r="J22" s="43"/>
      <c r="K22" s="43"/>
      <c r="L22" s="43"/>
      <c r="M22" s="516"/>
      <c r="N22" s="516"/>
      <c r="O22" s="516"/>
      <c r="P22" s="516"/>
      <c r="Q22" s="516"/>
      <c r="R22" s="516"/>
      <c r="S22" s="516"/>
      <c r="T22" s="43" t="s">
        <v>85</v>
      </c>
      <c r="AK22" s="27"/>
      <c r="AL22" s="27"/>
      <c r="AM22" s="27"/>
      <c r="AN22" s="27"/>
      <c r="AO22" s="27"/>
      <c r="AP22" s="27"/>
    </row>
    <row r="23" spans="1:46" ht="15" customHeight="1">
      <c r="A23" s="23"/>
      <c r="B23" s="42"/>
      <c r="D23" s="43"/>
      <c r="E23" s="43"/>
      <c r="H23" s="43"/>
      <c r="I23" s="43"/>
      <c r="J23" s="43"/>
      <c r="K23" s="43"/>
      <c r="L23" s="43"/>
      <c r="M23" s="43"/>
      <c r="N23" s="43"/>
      <c r="O23" s="43"/>
      <c r="P23" s="43"/>
      <c r="Q23" s="43"/>
      <c r="R23" s="43"/>
      <c r="S23" s="43"/>
      <c r="AK23" s="27"/>
      <c r="AL23" s="27"/>
      <c r="AM23" s="27"/>
      <c r="AN23" s="27"/>
      <c r="AO23" s="27"/>
      <c r="AP23" s="27"/>
    </row>
    <row r="24" spans="1:46" ht="24.95" customHeight="1">
      <c r="A24" s="42"/>
      <c r="B24" s="42"/>
      <c r="D24" s="43"/>
      <c r="E24" s="42" t="s">
        <v>1873</v>
      </c>
      <c r="H24" s="43"/>
      <c r="I24" s="43"/>
      <c r="J24" s="43"/>
      <c r="K24" s="43"/>
      <c r="L24" s="43"/>
      <c r="M24" s="43"/>
      <c r="N24" s="43"/>
      <c r="O24" s="43"/>
      <c r="P24" s="43"/>
      <c r="Q24" s="43"/>
      <c r="R24" s="43"/>
      <c r="S24" s="43"/>
      <c r="AK24" s="27"/>
      <c r="AL24" s="27"/>
      <c r="AM24" s="27"/>
      <c r="AN24" s="27"/>
      <c r="AO24" s="27"/>
      <c r="AP24" s="27"/>
    </row>
    <row r="25" spans="1:46" ht="24.95" customHeight="1">
      <c r="A25" s="23"/>
      <c r="B25" s="42"/>
      <c r="D25" s="43"/>
      <c r="E25" s="43"/>
      <c r="H25" s="43"/>
      <c r="I25" s="22"/>
      <c r="J25" s="22"/>
      <c r="K25" s="22"/>
      <c r="L25" s="22"/>
      <c r="M25" s="22"/>
      <c r="N25" s="22" t="s">
        <v>1874</v>
      </c>
      <c r="O25" s="22"/>
      <c r="P25" s="22"/>
      <c r="Q25" s="22"/>
      <c r="R25" s="22"/>
      <c r="S25" s="43"/>
    </row>
    <row r="26" spans="1:46" ht="24.95" customHeight="1" thickBot="1">
      <c r="A26" s="23"/>
      <c r="B26" s="42"/>
      <c r="D26" s="43"/>
      <c r="E26" s="43"/>
      <c r="H26" s="43"/>
      <c r="I26" s="43"/>
      <c r="J26" s="43"/>
      <c r="K26" s="43"/>
      <c r="L26" s="43"/>
      <c r="M26" s="43"/>
      <c r="N26" s="43"/>
      <c r="O26" s="43"/>
      <c r="P26" s="43"/>
      <c r="Q26" s="43"/>
      <c r="R26" s="43"/>
      <c r="S26" s="43"/>
      <c r="W26" s="393" t="s">
        <v>1837</v>
      </c>
      <c r="X26" s="394"/>
      <c r="Y26" s="394"/>
      <c r="Z26" s="394"/>
      <c r="AA26" s="386" t="s">
        <v>1838</v>
      </c>
      <c r="AB26" s="387" t="str">
        <f>IF(OR($L$10="",$N$10=""),"","令和" &amp; (YEAR(EDATE($AQ$10,-1))-2018) &amp; "年" &amp; MONTH(EDATE($AQ$10,-1)) &amp; "月")</f>
        <v/>
      </c>
      <c r="AC26" s="386"/>
      <c r="AD26" s="387"/>
      <c r="AE26" s="387"/>
      <c r="AF26" s="387" t="s">
        <v>1834</v>
      </c>
      <c r="AG26" s="391"/>
      <c r="AK26" s="27"/>
      <c r="AL26" s="27"/>
      <c r="AM26" s="27"/>
      <c r="AN26" s="27"/>
      <c r="AO26" s="27"/>
      <c r="AP26" s="27"/>
    </row>
    <row r="27" spans="1:46" ht="24.95" customHeight="1" thickTop="1" thickBot="1">
      <c r="A27" s="23"/>
      <c r="B27" s="42"/>
      <c r="C27" s="27" t="s">
        <v>1584</v>
      </c>
      <c r="D27" s="43"/>
      <c r="E27" s="43"/>
      <c r="H27" s="43"/>
      <c r="I27" s="43"/>
      <c r="J27" s="43"/>
      <c r="K27" s="43"/>
      <c r="L27" s="43"/>
      <c r="M27" s="43"/>
      <c r="N27" s="43"/>
      <c r="O27" s="43"/>
      <c r="P27" s="43"/>
      <c r="Q27" s="43"/>
      <c r="R27" s="43"/>
      <c r="S27" s="43"/>
      <c r="AK27" s="27"/>
      <c r="AL27" s="27"/>
      <c r="AM27" s="27"/>
      <c r="AN27" s="27"/>
      <c r="AO27" s="27"/>
      <c r="AP27" s="27"/>
    </row>
    <row r="28" spans="1:46" ht="24.95" customHeight="1" thickTop="1" thickBot="1">
      <c r="A28" s="23"/>
      <c r="C28" s="42"/>
      <c r="D28" s="43"/>
      <c r="E28" s="43"/>
      <c r="G28" s="43"/>
      <c r="H28" s="43"/>
      <c r="I28" s="43"/>
      <c r="J28" s="43"/>
      <c r="K28" s="43"/>
      <c r="L28" s="43"/>
      <c r="M28" s="572" t="str">
        <f>IFERROR(M19/M22,"")</f>
        <v/>
      </c>
      <c r="N28" s="573"/>
      <c r="O28" s="573"/>
      <c r="P28" s="573"/>
      <c r="Q28" s="573"/>
      <c r="R28" s="573"/>
      <c r="S28" s="574"/>
      <c r="T28" s="43"/>
      <c r="AK28" s="27"/>
      <c r="AL28" s="27"/>
      <c r="AM28" s="27"/>
      <c r="AN28" s="27"/>
      <c r="AO28" s="27"/>
      <c r="AP28" s="27"/>
    </row>
    <row r="29" spans="1:46" ht="15" customHeight="1" thickTop="1">
      <c r="A29" s="23"/>
      <c r="B29" s="42"/>
      <c r="D29" s="43"/>
      <c r="E29" s="43"/>
      <c r="H29" s="43"/>
      <c r="I29" s="43"/>
      <c r="J29" s="43"/>
      <c r="K29" s="43"/>
      <c r="L29" s="43"/>
      <c r="M29" s="43"/>
      <c r="N29" s="43"/>
      <c r="O29" s="43"/>
      <c r="P29" s="43"/>
      <c r="Q29" s="43"/>
      <c r="R29" s="43"/>
      <c r="S29" s="43"/>
      <c r="AK29" s="27"/>
      <c r="AL29" s="27"/>
      <c r="AM29" s="27"/>
      <c r="AN29" s="27"/>
      <c r="AO29" s="27"/>
      <c r="AP29" s="27"/>
    </row>
    <row r="30" spans="1:46" ht="24.95" customHeight="1">
      <c r="A30" s="23"/>
      <c r="B30" s="42" t="s">
        <v>82</v>
      </c>
      <c r="D30" s="43"/>
      <c r="E30" s="43"/>
      <c r="H30" s="43"/>
      <c r="I30" s="22"/>
      <c r="J30" s="22"/>
      <c r="K30" s="22"/>
      <c r="L30" s="22"/>
      <c r="M30" s="22"/>
      <c r="N30" s="22"/>
      <c r="O30" s="22"/>
      <c r="P30" s="22"/>
      <c r="Q30" s="22"/>
      <c r="R30" s="22"/>
      <c r="S30" s="43"/>
    </row>
    <row r="31" spans="1:46" ht="24.95" customHeight="1">
      <c r="A31" s="23"/>
      <c r="B31" s="42" t="s">
        <v>264</v>
      </c>
      <c r="D31" s="43"/>
      <c r="E31" s="43"/>
      <c r="H31" s="43"/>
      <c r="I31" s="22"/>
      <c r="J31" s="22"/>
      <c r="K31" s="22"/>
      <c r="L31" s="22"/>
      <c r="M31" s="22"/>
      <c r="N31" s="22"/>
      <c r="O31" s="22"/>
      <c r="P31" s="22"/>
      <c r="Q31" s="22"/>
      <c r="R31" s="22"/>
      <c r="S31" s="43"/>
    </row>
    <row r="32" spans="1:46" ht="24.95" customHeight="1">
      <c r="A32" s="23"/>
      <c r="B32" s="208" t="s">
        <v>1585</v>
      </c>
      <c r="D32" s="43"/>
      <c r="E32" s="43"/>
      <c r="H32" s="43"/>
      <c r="I32" s="43"/>
      <c r="R32" s="43"/>
      <c r="S32" s="43"/>
    </row>
    <row r="33" spans="1:43" ht="24.95" customHeight="1">
      <c r="A33" s="229"/>
      <c r="B33" s="230"/>
      <c r="C33" s="232" t="s">
        <v>321</v>
      </c>
      <c r="D33" s="231"/>
      <c r="E33" s="231"/>
      <c r="F33" s="228"/>
      <c r="H33" s="231"/>
      <c r="I33" s="231"/>
      <c r="R33" s="231"/>
      <c r="S33" s="231"/>
      <c r="AK33" s="64"/>
    </row>
    <row r="34" spans="1:43" ht="24.95" customHeight="1">
      <c r="A34" s="23"/>
      <c r="B34" s="42"/>
      <c r="C34" s="27" t="s">
        <v>265</v>
      </c>
      <c r="D34" s="336" t="s">
        <v>1485</v>
      </c>
      <c r="E34" s="43"/>
      <c r="H34" s="43"/>
      <c r="I34" s="43"/>
      <c r="J34" s="43"/>
      <c r="K34" s="43"/>
      <c r="L34" s="43"/>
      <c r="M34" s="43"/>
      <c r="N34" s="43"/>
      <c r="O34" s="43"/>
      <c r="P34" s="43"/>
      <c r="Q34" s="43"/>
      <c r="R34" s="43"/>
      <c r="S34" s="43"/>
      <c r="AK34" s="118"/>
      <c r="AP34" s="59" t="s">
        <v>84</v>
      </c>
    </row>
    <row r="35" spans="1:43" ht="24.95" customHeight="1">
      <c r="A35" s="23"/>
      <c r="C35" s="42"/>
      <c r="D35" s="43"/>
      <c r="E35" s="43"/>
      <c r="G35" s="43"/>
      <c r="H35" s="43"/>
      <c r="I35" s="43"/>
      <c r="J35" s="43"/>
      <c r="K35" s="43"/>
      <c r="L35" s="43"/>
      <c r="M35" s="516"/>
      <c r="N35" s="516"/>
      <c r="O35" s="516"/>
      <c r="P35" s="516"/>
      <c r="Q35" s="516"/>
      <c r="R35" s="516"/>
      <c r="S35" s="516"/>
      <c r="T35" s="43" t="s">
        <v>85</v>
      </c>
      <c r="AK35" s="150">
        <f>IF(AM41=TRUE,IF(AK13=1,M35*AP35,M35*AP36),IF(AK10=1,M35*AP35,M35*AP36))</f>
        <v>0</v>
      </c>
      <c r="AL35" s="151"/>
      <c r="AP35" s="358">
        <f>1.29*0.032</f>
        <v>4.1280000000000004E-2</v>
      </c>
      <c r="AQ35" s="27" t="s">
        <v>86</v>
      </c>
    </row>
    <row r="36" spans="1:43" ht="15" customHeight="1">
      <c r="A36" s="23"/>
      <c r="B36" s="42"/>
      <c r="D36" s="43"/>
      <c r="E36" s="43"/>
      <c r="H36" s="43"/>
      <c r="I36" s="43"/>
      <c r="J36" s="43"/>
      <c r="K36" s="43"/>
      <c r="L36" s="43"/>
      <c r="M36" s="43"/>
      <c r="N36" s="43"/>
      <c r="O36" s="43"/>
      <c r="P36" s="43"/>
      <c r="Q36" s="43"/>
      <c r="R36" s="43"/>
      <c r="S36" s="43"/>
      <c r="AK36" s="152"/>
      <c r="AL36" s="153"/>
      <c r="AP36" s="359">
        <f>1.29*0.064</f>
        <v>8.2560000000000008E-2</v>
      </c>
      <c r="AQ36" s="27" t="s">
        <v>1195</v>
      </c>
    </row>
    <row r="37" spans="1:43" ht="24.95" customHeight="1">
      <c r="A37" s="23"/>
      <c r="B37" s="42"/>
      <c r="C37" s="27" t="s">
        <v>131</v>
      </c>
      <c r="D37" s="336" t="s">
        <v>322</v>
      </c>
      <c r="E37" s="43"/>
      <c r="H37" s="43"/>
      <c r="I37" s="43"/>
      <c r="J37" s="43"/>
      <c r="K37" s="43"/>
      <c r="L37" s="43"/>
      <c r="M37" s="43"/>
      <c r="N37" s="43"/>
      <c r="O37" s="43"/>
      <c r="P37" s="43"/>
      <c r="Q37" s="43"/>
      <c r="R37" s="43"/>
      <c r="S37" s="43"/>
      <c r="AK37" s="152"/>
      <c r="AL37" s="153"/>
      <c r="AP37" s="359"/>
    </row>
    <row r="38" spans="1:43" ht="24.95" customHeight="1">
      <c r="A38" s="23"/>
      <c r="C38" s="42"/>
      <c r="D38" s="43"/>
      <c r="E38" s="43"/>
      <c r="G38" s="43"/>
      <c r="H38" s="43"/>
      <c r="I38" s="43"/>
      <c r="J38" s="43"/>
      <c r="K38" s="43"/>
      <c r="L38" s="43"/>
      <c r="M38" s="516"/>
      <c r="N38" s="516"/>
      <c r="O38" s="516"/>
      <c r="P38" s="516"/>
      <c r="Q38" s="516"/>
      <c r="R38" s="516"/>
      <c r="S38" s="516"/>
      <c r="T38" s="43" t="s">
        <v>85</v>
      </c>
      <c r="AK38" s="152">
        <f>IF(AM41=TRUE,IF(AK13=1,M38*AP38,M38*AP39),IF(AK10=1,M38*AP38,M38*AP39))</f>
        <v>0</v>
      </c>
      <c r="AL38" s="153"/>
      <c r="AP38" s="359">
        <f>1.29*0.057</f>
        <v>7.3529999999999998E-2</v>
      </c>
      <c r="AQ38" s="27" t="s">
        <v>88</v>
      </c>
    </row>
    <row r="39" spans="1:43" ht="24.95" customHeight="1" thickBot="1">
      <c r="A39" s="42"/>
      <c r="B39" s="42"/>
      <c r="D39" s="42" t="s">
        <v>1586</v>
      </c>
      <c r="E39" s="42"/>
      <c r="H39" s="43"/>
      <c r="I39" s="43"/>
      <c r="J39" s="43"/>
      <c r="K39" s="43"/>
      <c r="L39" s="43"/>
      <c r="M39" s="43"/>
      <c r="N39" s="43"/>
      <c r="O39" s="43"/>
      <c r="P39" s="43"/>
      <c r="Q39" s="43"/>
      <c r="R39" s="43"/>
      <c r="S39" s="43"/>
      <c r="W39" s="393" t="s">
        <v>1837</v>
      </c>
      <c r="X39" s="394"/>
      <c r="Y39" s="394"/>
      <c r="Z39" s="394"/>
      <c r="AA39" s="386" t="s">
        <v>1838</v>
      </c>
      <c r="AB39" s="387" t="str">
        <f>IF(OR($L$10="",$N$10=""),"","令和" &amp; (YEAR(EDATE($AQ$10,-1))-2018) &amp; "年" &amp; MONTH(EDATE($AQ$10,-1)) &amp; "月")</f>
        <v/>
      </c>
      <c r="AC39" s="386"/>
      <c r="AD39" s="387"/>
      <c r="AE39" s="387"/>
      <c r="AF39" s="387" t="s">
        <v>1834</v>
      </c>
      <c r="AG39" s="391"/>
      <c r="AK39" s="152"/>
      <c r="AL39" s="153"/>
      <c r="AP39" s="359">
        <f>1.29*0.114</f>
        <v>0.14706</v>
      </c>
      <c r="AQ39" s="27" t="s">
        <v>1196</v>
      </c>
    </row>
    <row r="40" spans="1:43" ht="24.95" customHeight="1" thickTop="1">
      <c r="A40" s="42"/>
      <c r="B40" s="42"/>
      <c r="D40" s="224" t="s">
        <v>1206</v>
      </c>
      <c r="E40" s="42"/>
      <c r="H40" s="43"/>
      <c r="I40" s="43"/>
      <c r="J40" s="43"/>
      <c r="K40" s="43"/>
      <c r="L40" s="43"/>
      <c r="M40" s="43"/>
      <c r="N40" s="43"/>
      <c r="O40" s="43"/>
      <c r="P40" s="43"/>
      <c r="Q40" s="43"/>
      <c r="R40" s="43"/>
      <c r="S40" s="43"/>
      <c r="AH40" s="522"/>
      <c r="AK40" s="152"/>
      <c r="AL40" s="153"/>
      <c r="AP40" s="147"/>
    </row>
    <row r="41" spans="1:43" ht="24.95" customHeight="1" thickBot="1">
      <c r="A41" s="42"/>
      <c r="B41" s="42"/>
      <c r="C41" s="42"/>
      <c r="D41" s="225"/>
      <c r="E41" s="42"/>
      <c r="H41" s="43"/>
      <c r="I41" s="43"/>
      <c r="J41" s="43"/>
      <c r="K41" s="43"/>
      <c r="L41" s="43"/>
      <c r="M41" s="43"/>
      <c r="N41" s="43"/>
      <c r="O41" s="43"/>
      <c r="P41" s="43"/>
      <c r="Q41" s="208" t="str">
        <f>IF(AM41=TRUE,"当該賃金改善を開始する前月( １ （２）の前月)の総額","")</f>
        <v/>
      </c>
      <c r="R41" s="43"/>
      <c r="S41" s="43"/>
      <c r="AH41" s="523"/>
      <c r="AK41" s="152"/>
      <c r="AL41" s="153"/>
      <c r="AM41" s="59" t="b">
        <v>0</v>
      </c>
      <c r="AP41" s="147"/>
    </row>
    <row r="42" spans="1:43" ht="15" customHeight="1">
      <c r="A42" s="23"/>
      <c r="C42" s="42"/>
      <c r="D42" s="43"/>
      <c r="E42" s="43"/>
      <c r="G42" s="43"/>
      <c r="H42" s="43"/>
      <c r="I42" s="43"/>
      <c r="J42" s="43"/>
      <c r="K42" s="43"/>
      <c r="L42" s="43"/>
      <c r="M42" s="138"/>
      <c r="N42" s="138"/>
      <c r="O42" s="138"/>
      <c r="P42" s="138"/>
      <c r="Q42" s="138"/>
      <c r="R42" s="138"/>
      <c r="S42" s="138"/>
      <c r="T42" s="43"/>
      <c r="V42" s="42"/>
      <c r="W42" s="22"/>
      <c r="X42" s="43"/>
      <c r="Y42" s="22"/>
      <c r="Z42" s="139"/>
      <c r="AA42" s="139"/>
      <c r="AB42" s="139"/>
      <c r="AC42" s="139"/>
      <c r="AD42" s="139"/>
      <c r="AE42" s="139"/>
      <c r="AF42" s="139"/>
      <c r="AG42" s="43"/>
      <c r="AK42" s="152"/>
      <c r="AL42" s="153"/>
      <c r="AP42" s="147"/>
    </row>
    <row r="43" spans="1:43" ht="24.95" customHeight="1">
      <c r="A43" s="23"/>
      <c r="B43" s="42"/>
      <c r="C43" s="27" t="s">
        <v>89</v>
      </c>
      <c r="D43" s="42" t="s">
        <v>323</v>
      </c>
      <c r="E43" s="43"/>
      <c r="H43" s="43"/>
      <c r="I43" s="43"/>
      <c r="J43" s="43"/>
      <c r="K43" s="43"/>
      <c r="L43" s="43"/>
      <c r="M43" s="43"/>
      <c r="N43" s="43"/>
      <c r="O43" s="43"/>
      <c r="P43" s="43"/>
      <c r="Q43" s="43"/>
      <c r="R43" s="43"/>
      <c r="S43" s="43"/>
      <c r="AK43" s="152"/>
      <c r="AL43" s="153"/>
      <c r="AP43" s="147"/>
    </row>
    <row r="44" spans="1:43" ht="24.95" customHeight="1">
      <c r="A44" s="23"/>
      <c r="B44" s="42"/>
      <c r="D44" s="43"/>
      <c r="E44" s="473"/>
      <c r="F44" s="473"/>
      <c r="G44" s="473"/>
      <c r="H44" s="473"/>
      <c r="I44" s="473"/>
      <c r="J44" s="473"/>
      <c r="K44" s="473"/>
      <c r="L44" s="43" t="s">
        <v>47</v>
      </c>
      <c r="O44" s="27" t="s">
        <v>1256</v>
      </c>
      <c r="U44" s="43"/>
      <c r="V44" s="42"/>
      <c r="W44" s="22"/>
      <c r="X44" s="43"/>
      <c r="Y44" s="22"/>
      <c r="Z44" s="568"/>
      <c r="AA44" s="568"/>
      <c r="AB44" s="568"/>
      <c r="AC44" s="568"/>
      <c r="AD44" s="568"/>
      <c r="AE44" s="568"/>
      <c r="AF44" s="568"/>
      <c r="AG44" s="43"/>
      <c r="AK44" s="152">
        <f>IF(AK10=1,E44*AP44,E44*AP45)</f>
        <v>0</v>
      </c>
      <c r="AL44" s="153"/>
      <c r="AP44" s="148">
        <v>27021</v>
      </c>
      <c r="AQ44" s="27" t="s">
        <v>90</v>
      </c>
    </row>
    <row r="45" spans="1:43" ht="24.95" customHeight="1">
      <c r="A45" s="23"/>
      <c r="B45" s="42"/>
      <c r="D45" s="42"/>
      <c r="E45" s="43"/>
      <c r="H45" s="43"/>
      <c r="I45" s="43"/>
      <c r="J45" s="43"/>
      <c r="K45" s="43"/>
      <c r="L45" s="43"/>
      <c r="M45" s="43"/>
      <c r="N45" s="43"/>
      <c r="O45" s="43"/>
      <c r="P45" s="43"/>
      <c r="Q45" s="43"/>
      <c r="R45" s="43"/>
      <c r="S45" s="43"/>
      <c r="AK45" s="152"/>
      <c r="AL45" s="153"/>
      <c r="AP45" s="147">
        <v>54041</v>
      </c>
    </row>
    <row r="46" spans="1:43" ht="15" customHeight="1">
      <c r="A46" s="23"/>
      <c r="C46" s="42"/>
      <c r="D46" s="43"/>
      <c r="E46" s="43"/>
      <c r="G46" s="43"/>
      <c r="H46" s="43"/>
      <c r="I46" s="43"/>
      <c r="J46" s="43"/>
      <c r="K46" s="43"/>
      <c r="L46" s="43"/>
      <c r="M46" s="138"/>
      <c r="N46" s="138"/>
      <c r="O46" s="138"/>
      <c r="P46" s="138"/>
      <c r="Q46" s="138"/>
      <c r="R46" s="138"/>
      <c r="S46" s="138"/>
      <c r="T46" s="43"/>
      <c r="V46" s="42"/>
      <c r="W46" s="22"/>
      <c r="X46" s="43"/>
      <c r="Y46" s="22"/>
      <c r="Z46" s="139"/>
      <c r="AA46" s="139"/>
      <c r="AB46" s="139"/>
      <c r="AC46" s="139"/>
      <c r="AD46" s="139"/>
      <c r="AE46" s="139"/>
      <c r="AF46" s="139"/>
      <c r="AG46" s="43"/>
      <c r="AK46" s="152"/>
      <c r="AL46" s="153"/>
      <c r="AP46" s="147"/>
    </row>
    <row r="47" spans="1:43" ht="24.95" customHeight="1">
      <c r="A47" s="23"/>
      <c r="B47" s="42"/>
      <c r="C47" s="27" t="s">
        <v>91</v>
      </c>
      <c r="D47" s="42" t="s">
        <v>324</v>
      </c>
      <c r="E47" s="43"/>
      <c r="H47" s="43"/>
      <c r="I47" s="43"/>
      <c r="J47" s="43"/>
      <c r="K47" s="43"/>
      <c r="L47" s="43"/>
      <c r="M47" s="43"/>
      <c r="N47" s="43"/>
      <c r="O47" s="43"/>
      <c r="P47" s="43"/>
      <c r="Q47" s="43"/>
      <c r="R47" s="43"/>
      <c r="S47" s="43"/>
      <c r="AK47" s="152"/>
      <c r="AL47" s="153"/>
      <c r="AP47" s="148">
        <v>9244</v>
      </c>
      <c r="AQ47" s="27" t="s">
        <v>90</v>
      </c>
    </row>
    <row r="48" spans="1:43" ht="24.95" customHeight="1">
      <c r="A48" s="23"/>
      <c r="B48" s="42"/>
      <c r="D48" s="43"/>
      <c r="E48" s="473"/>
      <c r="F48" s="473"/>
      <c r="G48" s="473"/>
      <c r="H48" s="473"/>
      <c r="I48" s="473"/>
      <c r="J48" s="473"/>
      <c r="K48" s="473"/>
      <c r="L48" s="43" t="s">
        <v>47</v>
      </c>
      <c r="O48" s="27" t="s">
        <v>1209</v>
      </c>
      <c r="P48" s="292"/>
      <c r="Q48" s="292"/>
      <c r="R48" s="293"/>
      <c r="T48" s="292"/>
      <c r="U48" s="292"/>
      <c r="V48" s="292"/>
      <c r="W48" s="292"/>
      <c r="X48" s="292"/>
      <c r="Y48" s="292"/>
      <c r="Z48" s="292"/>
      <c r="AA48" s="292"/>
      <c r="AB48" s="292"/>
      <c r="AC48" s="292"/>
      <c r="AD48" s="292"/>
      <c r="AE48" s="292"/>
      <c r="AK48" s="154">
        <f>IF(AK10=1,E48*AP47,E48*AP48)</f>
        <v>0</v>
      </c>
      <c r="AL48" s="155"/>
      <c r="AP48" s="149">
        <v>18487</v>
      </c>
    </row>
    <row r="49" spans="1:64" ht="24.95" customHeight="1">
      <c r="A49" s="23"/>
      <c r="B49" s="42"/>
      <c r="D49" s="42"/>
      <c r="E49" s="43"/>
      <c r="H49" s="43"/>
      <c r="I49" s="43"/>
      <c r="J49" s="43"/>
      <c r="K49" s="43"/>
      <c r="L49" s="43"/>
      <c r="M49" s="43"/>
      <c r="N49" s="43"/>
      <c r="O49" s="316" t="s">
        <v>1281</v>
      </c>
      <c r="P49" s="292"/>
      <c r="Q49" s="292"/>
      <c r="R49" s="293"/>
      <c r="T49" s="292"/>
      <c r="U49" s="292"/>
      <c r="V49" s="292"/>
      <c r="W49" s="292"/>
      <c r="X49" s="292"/>
      <c r="Y49" s="292"/>
      <c r="Z49" s="292"/>
      <c r="AA49" s="292"/>
      <c r="AB49" s="292"/>
      <c r="AC49" s="292"/>
      <c r="AD49" s="292"/>
      <c r="AE49" s="292"/>
      <c r="AK49" s="152"/>
    </row>
    <row r="50" spans="1:64" ht="15" customHeight="1">
      <c r="A50" s="23"/>
      <c r="C50" s="42"/>
      <c r="D50" s="43"/>
      <c r="E50" s="43"/>
      <c r="G50" s="43"/>
      <c r="H50" s="43"/>
      <c r="I50" s="43"/>
      <c r="J50" s="43"/>
      <c r="K50" s="43"/>
      <c r="L50" s="43"/>
      <c r="M50" s="138"/>
      <c r="N50" s="138"/>
      <c r="O50" s="138"/>
      <c r="P50" s="138"/>
      <c r="Q50" s="138"/>
      <c r="R50" s="138"/>
      <c r="S50" s="138"/>
      <c r="T50" s="43"/>
      <c r="V50" s="42"/>
      <c r="W50" s="22"/>
      <c r="X50" s="43"/>
      <c r="Y50" s="22"/>
      <c r="Z50" s="139"/>
      <c r="AA50" s="139"/>
      <c r="AB50" s="139"/>
      <c r="AC50" s="139"/>
      <c r="AD50" s="139"/>
      <c r="AE50" s="139"/>
      <c r="AF50" s="139"/>
      <c r="AG50" s="43"/>
    </row>
    <row r="51" spans="1:64" ht="24.95" customHeight="1">
      <c r="A51" s="42"/>
      <c r="B51" s="42"/>
      <c r="C51" s="336" t="s">
        <v>1211</v>
      </c>
      <c r="E51" s="42"/>
      <c r="H51" s="43"/>
      <c r="I51" s="43"/>
      <c r="J51" s="43"/>
      <c r="K51" s="43"/>
      <c r="L51" s="43"/>
      <c r="M51" s="43"/>
      <c r="N51" s="43"/>
      <c r="O51" s="43"/>
      <c r="P51" s="43"/>
      <c r="Q51" s="43"/>
      <c r="R51" s="43"/>
      <c r="S51" s="43"/>
    </row>
    <row r="52" spans="1:64" ht="24.95" customHeight="1" thickBot="1">
      <c r="A52" s="23"/>
      <c r="C52" s="42"/>
      <c r="D52" s="43"/>
      <c r="E52" s="43"/>
      <c r="G52" s="43"/>
      <c r="H52" s="43"/>
      <c r="I52" s="43"/>
      <c r="J52" s="43"/>
      <c r="K52" s="43"/>
      <c r="L52" s="43"/>
      <c r="M52" s="398" t="s">
        <v>1837</v>
      </c>
      <c r="N52" s="197"/>
      <c r="O52" s="197"/>
      <c r="P52" s="197"/>
      <c r="Q52" s="388" t="s">
        <v>1838</v>
      </c>
      <c r="R52" s="389" t="str">
        <f>IF(OR($L$10="",$N$10=""),"","令和" &amp; (YEAR(EDATE($AQ$10,-3))-2018) &amp; "年" &amp; MONTH(EDATE($AQ$10,-3)) &amp; "月")</f>
        <v/>
      </c>
      <c r="S52" s="388"/>
      <c r="T52" s="390"/>
      <c r="U52" s="390"/>
      <c r="V52" s="390" t="s">
        <v>1835</v>
      </c>
      <c r="W52" s="389" t="str">
        <f>IF(OR($L$10="",$N$10=""),"","令和" &amp; (YEAR(EDATE($AQ$10,-2))-2018) &amp; "年" &amp; MONTH(EDATE($AQ$10,-2)) &amp; "月")</f>
        <v/>
      </c>
      <c r="X52" s="399"/>
      <c r="Y52" s="390"/>
      <c r="Z52" s="390"/>
      <c r="AA52" s="390" t="s">
        <v>1835</v>
      </c>
      <c r="AB52" s="389" t="str">
        <f>IF(OR($L$10="",$N$10=""),"","令和" &amp; (YEAR(EDATE($AQ$10,-1))-2018) &amp; "年" &amp; MONTH(EDATE($AQ$10,-1)) &amp; "月")</f>
        <v/>
      </c>
      <c r="AC52" s="392"/>
      <c r="AD52" s="392"/>
      <c r="AE52" s="390"/>
      <c r="AF52" s="390" t="s">
        <v>1839</v>
      </c>
      <c r="AG52" s="390"/>
      <c r="AH52" s="390"/>
    </row>
    <row r="53" spans="1:64" ht="24.95" customHeight="1" thickTop="1" thickBot="1">
      <c r="A53" s="23"/>
      <c r="B53" s="42" t="s">
        <v>325</v>
      </c>
      <c r="D53" s="43"/>
      <c r="E53" s="43"/>
      <c r="H53" s="43"/>
      <c r="I53" s="22"/>
      <c r="J53" s="22"/>
      <c r="K53" s="22"/>
      <c r="L53" s="22"/>
      <c r="M53" s="22"/>
      <c r="N53" s="22"/>
      <c r="O53" s="22"/>
      <c r="P53" s="22"/>
      <c r="Q53" s="22"/>
      <c r="R53" s="22"/>
      <c r="S53" s="43"/>
    </row>
    <row r="54" spans="1:64" ht="30" customHeight="1" thickTop="1" thickBot="1">
      <c r="A54" s="23"/>
      <c r="B54" s="42"/>
      <c r="D54" s="43" t="s">
        <v>92</v>
      </c>
      <c r="E54" s="42" t="s">
        <v>326</v>
      </c>
      <c r="H54" s="43"/>
      <c r="I54" s="43"/>
      <c r="J54" s="43"/>
      <c r="K54" s="43"/>
      <c r="L54" s="43"/>
      <c r="R54" s="565" t="str">
        <f>IF(SUM(AK35,AK38,AK44,AK48)=0,"",SUM(AK35,AK38,AK44,AK48))</f>
        <v/>
      </c>
      <c r="S54" s="566"/>
      <c r="T54" s="566"/>
      <c r="U54" s="566"/>
      <c r="V54" s="566"/>
      <c r="W54" s="566"/>
      <c r="X54" s="567"/>
      <c r="Y54" s="43" t="s">
        <v>85</v>
      </c>
    </row>
    <row r="55" spans="1:64" ht="24.95" customHeight="1" thickTop="1">
      <c r="A55" s="23"/>
      <c r="B55" s="42"/>
      <c r="D55" s="43"/>
      <c r="E55" s="43"/>
      <c r="H55" s="43"/>
      <c r="I55" s="22"/>
      <c r="J55" s="22"/>
      <c r="K55" s="22"/>
      <c r="L55" s="22"/>
      <c r="M55" s="22"/>
      <c r="N55" s="22"/>
      <c r="R55" s="22"/>
      <c r="S55" s="22"/>
      <c r="T55" s="22"/>
      <c r="U55" s="22"/>
      <c r="V55" s="43"/>
    </row>
    <row r="56" spans="1:64" ht="24.95" customHeight="1" thickBot="1">
      <c r="A56" s="23"/>
      <c r="B56" s="42" t="s">
        <v>327</v>
      </c>
      <c r="D56" s="43"/>
      <c r="E56" s="43"/>
      <c r="H56" s="43"/>
      <c r="I56" s="22"/>
      <c r="J56" s="22"/>
      <c r="K56" s="22"/>
      <c r="L56" s="22"/>
      <c r="M56" s="22"/>
      <c r="N56" s="22"/>
      <c r="R56" s="22"/>
      <c r="S56" s="22"/>
      <c r="T56" s="22"/>
      <c r="U56" s="22"/>
      <c r="V56" s="43"/>
    </row>
    <row r="57" spans="1:64" ht="30" customHeight="1" thickTop="1" thickBot="1">
      <c r="A57" s="23"/>
      <c r="B57" s="42"/>
      <c r="D57" s="43" t="s">
        <v>92</v>
      </c>
      <c r="E57" s="42" t="s">
        <v>328</v>
      </c>
      <c r="H57" s="43"/>
      <c r="I57" s="43"/>
      <c r="J57" s="43"/>
      <c r="K57" s="43"/>
      <c r="L57" s="43"/>
      <c r="R57" s="565" t="str">
        <f>IFERROR(SUM(AK35,AK38,AK44,AK48)*M28,"")</f>
        <v/>
      </c>
      <c r="S57" s="566"/>
      <c r="T57" s="566"/>
      <c r="U57" s="566"/>
      <c r="V57" s="566"/>
      <c r="W57" s="566"/>
      <c r="X57" s="567"/>
      <c r="Y57" s="43" t="s">
        <v>85</v>
      </c>
      <c r="Z57" s="203"/>
      <c r="AA57" s="203"/>
      <c r="AB57" s="203"/>
      <c r="AC57" s="203"/>
      <c r="AD57" s="203"/>
      <c r="AE57" s="203"/>
      <c r="AF57" s="203"/>
      <c r="AG57" s="203"/>
      <c r="AH57" s="203"/>
      <c r="AI57" s="203"/>
    </row>
    <row r="58" spans="1:64" ht="30" customHeight="1" thickTop="1">
      <c r="A58" s="23"/>
      <c r="B58" s="42"/>
      <c r="E58" s="336" t="s">
        <v>1486</v>
      </c>
      <c r="H58" s="43"/>
      <c r="I58" s="43"/>
      <c r="J58" s="43"/>
      <c r="K58" s="43"/>
      <c r="L58" s="43"/>
      <c r="O58" s="139"/>
      <c r="P58" s="139"/>
      <c r="Q58" s="139"/>
      <c r="R58" s="139"/>
      <c r="S58" s="139"/>
      <c r="T58" s="139"/>
      <c r="U58" s="139"/>
      <c r="V58" s="43"/>
      <c r="W58" s="203"/>
      <c r="X58" s="203"/>
      <c r="Y58" s="203"/>
      <c r="Z58" s="203"/>
      <c r="AA58" s="203"/>
      <c r="AB58" s="203"/>
      <c r="AC58" s="203"/>
      <c r="AD58" s="203"/>
      <c r="AE58" s="203"/>
      <c r="AF58" s="203"/>
      <c r="AG58" s="203"/>
      <c r="AH58" s="203"/>
      <c r="AI58" s="203"/>
    </row>
    <row r="59" spans="1:64" ht="30" customHeight="1">
      <c r="A59" s="23"/>
      <c r="B59" s="42"/>
      <c r="D59" s="43"/>
      <c r="E59" s="42"/>
      <c r="H59" s="43"/>
      <c r="I59" s="43"/>
      <c r="J59" s="43"/>
      <c r="K59" s="43"/>
      <c r="L59" s="43"/>
      <c r="O59" s="139"/>
      <c r="P59" s="139"/>
      <c r="Q59" s="139"/>
      <c r="R59" s="139"/>
      <c r="S59" s="139"/>
      <c r="T59" s="139"/>
      <c r="U59" s="139"/>
      <c r="V59" s="43"/>
      <c r="W59" s="203"/>
      <c r="X59" s="203"/>
      <c r="Y59" s="203"/>
      <c r="Z59" s="203"/>
      <c r="AA59" s="203"/>
      <c r="AB59" s="203"/>
      <c r="AC59" s="203"/>
      <c r="AD59" s="203"/>
      <c r="AE59" s="203"/>
      <c r="AF59" s="203"/>
      <c r="AG59" s="203"/>
      <c r="AH59" s="203"/>
      <c r="AI59" s="203"/>
    </row>
    <row r="60" spans="1:64" ht="24.95" customHeight="1">
      <c r="A60" s="22" t="s">
        <v>1847</v>
      </c>
    </row>
    <row r="61" spans="1:64" ht="24.95" customHeight="1">
      <c r="A61" s="22" t="s">
        <v>1848</v>
      </c>
    </row>
    <row r="62" spans="1:64" ht="24.95" customHeight="1">
      <c r="B62" s="27" t="s">
        <v>1872</v>
      </c>
      <c r="F62" s="27"/>
      <c r="AK62" s="59"/>
    </row>
    <row r="63" spans="1:64" ht="24.95" customHeight="1">
      <c r="B63" s="27" t="s">
        <v>1849</v>
      </c>
      <c r="F63" s="27"/>
      <c r="AK63" s="59"/>
    </row>
    <row r="64" spans="1:64" s="59" customFormat="1" ht="24.95" customHeight="1">
      <c r="A64" s="27"/>
      <c r="B64" s="27"/>
      <c r="C64" s="27" t="s">
        <v>1850</v>
      </c>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Q64" s="27"/>
      <c r="AR64" s="27"/>
      <c r="AS64" s="27"/>
      <c r="AT64" s="27"/>
      <c r="AU64" s="27"/>
      <c r="AV64" s="27"/>
      <c r="AW64" s="27"/>
      <c r="AX64" s="27"/>
      <c r="AY64" s="27"/>
      <c r="AZ64" s="27"/>
      <c r="BA64" s="27"/>
      <c r="BB64" s="27"/>
      <c r="BC64" s="27"/>
      <c r="BD64" s="27"/>
      <c r="BE64" s="27"/>
      <c r="BF64" s="27"/>
      <c r="BG64" s="27"/>
      <c r="BH64" s="27"/>
      <c r="BI64" s="27"/>
      <c r="BJ64" s="27"/>
      <c r="BK64" s="27"/>
      <c r="BL64" s="27"/>
    </row>
    <row r="65" spans="1:64" s="59" customFormat="1" ht="24.95" customHeight="1">
      <c r="A65" s="27"/>
      <c r="B65" s="27"/>
      <c r="C65" s="27" t="s">
        <v>1851</v>
      </c>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Q65" s="27"/>
      <c r="AR65" s="27"/>
      <c r="AS65" s="27"/>
      <c r="AT65" s="27"/>
      <c r="AU65" s="27"/>
      <c r="AV65" s="27"/>
      <c r="AW65" s="27"/>
      <c r="AX65" s="27"/>
      <c r="AY65" s="27"/>
      <c r="AZ65" s="27"/>
      <c r="BA65" s="27"/>
      <c r="BB65" s="27"/>
      <c r="BC65" s="27"/>
      <c r="BD65" s="27"/>
      <c r="BE65" s="27"/>
      <c r="BF65" s="27"/>
      <c r="BG65" s="27"/>
      <c r="BH65" s="27"/>
      <c r="BI65" s="27"/>
      <c r="BJ65" s="27"/>
      <c r="BK65" s="27"/>
      <c r="BL65" s="27"/>
    </row>
    <row r="66" spans="1:64" s="59" customFormat="1" ht="24.95" customHeight="1">
      <c r="A66" s="27"/>
      <c r="B66" s="27"/>
      <c r="C66" s="27" t="s">
        <v>1852</v>
      </c>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Q66" s="27"/>
      <c r="AR66" s="27"/>
      <c r="AS66" s="27"/>
      <c r="AT66" s="27"/>
      <c r="AU66" s="27"/>
      <c r="AV66" s="27"/>
      <c r="AW66" s="27"/>
      <c r="AX66" s="27"/>
      <c r="AY66" s="27"/>
      <c r="AZ66" s="27"/>
      <c r="BA66" s="27"/>
      <c r="BB66" s="27"/>
      <c r="BC66" s="27"/>
      <c r="BD66" s="27"/>
      <c r="BE66" s="27"/>
      <c r="BF66" s="27"/>
      <c r="BG66" s="27"/>
      <c r="BH66" s="27"/>
      <c r="BI66" s="27"/>
      <c r="BJ66" s="27"/>
      <c r="BK66" s="27"/>
      <c r="BL66" s="27"/>
    </row>
    <row r="67" spans="1:64" s="59" customFormat="1" ht="24.95" customHeight="1">
      <c r="A67" s="27"/>
      <c r="B67" s="27"/>
      <c r="C67" s="27" t="s">
        <v>1853</v>
      </c>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Q67" s="27"/>
      <c r="AR67" s="27"/>
      <c r="AS67" s="27"/>
      <c r="AT67" s="27"/>
      <c r="AU67" s="27"/>
      <c r="AV67" s="27"/>
      <c r="AW67" s="27"/>
      <c r="AX67" s="27"/>
      <c r="AY67" s="27"/>
      <c r="AZ67" s="27"/>
      <c r="BA67" s="27"/>
      <c r="BB67" s="27"/>
      <c r="BC67" s="27"/>
      <c r="BD67" s="27"/>
      <c r="BE67" s="27"/>
      <c r="BF67" s="27"/>
      <c r="BG67" s="27"/>
      <c r="BH67" s="27"/>
      <c r="BI67" s="27"/>
      <c r="BJ67" s="27"/>
      <c r="BK67" s="27"/>
      <c r="BL67" s="27"/>
    </row>
    <row r="68" spans="1:64" s="59" customFormat="1" ht="24.95" customHeight="1">
      <c r="A68" s="27"/>
      <c r="B68" s="27" t="s">
        <v>1854</v>
      </c>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Q68" s="27"/>
      <c r="AR68" s="27"/>
      <c r="AS68" s="27"/>
      <c r="AT68" s="27"/>
      <c r="AU68" s="27"/>
      <c r="AV68" s="27"/>
      <c r="AW68" s="27"/>
      <c r="AX68" s="27"/>
      <c r="AY68" s="27"/>
      <c r="AZ68" s="27"/>
      <c r="BA68" s="27"/>
      <c r="BB68" s="27"/>
      <c r="BC68" s="27"/>
      <c r="BD68" s="27"/>
      <c r="BE68" s="27"/>
      <c r="BF68" s="27"/>
      <c r="BG68" s="27"/>
      <c r="BH68" s="27"/>
      <c r="BI68" s="27"/>
      <c r="BJ68" s="27"/>
      <c r="BK68" s="27"/>
      <c r="BL68" s="27"/>
    </row>
    <row r="69" spans="1:64" s="59" customFormat="1" ht="24.95" customHeight="1">
      <c r="A69" s="27"/>
      <c r="B69" s="27"/>
      <c r="C69" s="27" t="s">
        <v>1855</v>
      </c>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Q69" s="27"/>
      <c r="AR69" s="27"/>
      <c r="AS69" s="27"/>
      <c r="AT69" s="27"/>
      <c r="AU69" s="27"/>
      <c r="AV69" s="27"/>
      <c r="AW69" s="27"/>
      <c r="AX69" s="27"/>
      <c r="AY69" s="27"/>
      <c r="AZ69" s="27"/>
      <c r="BA69" s="27"/>
      <c r="BB69" s="27"/>
      <c r="BC69" s="27"/>
      <c r="BD69" s="27"/>
      <c r="BE69" s="27"/>
      <c r="BF69" s="27"/>
      <c r="BG69" s="27"/>
      <c r="BH69" s="27"/>
      <c r="BI69" s="27"/>
      <c r="BJ69" s="27"/>
      <c r="BK69" s="27"/>
      <c r="BL69" s="27"/>
    </row>
    <row r="70" spans="1:64" s="59" customFormat="1" ht="24.95" customHeight="1">
      <c r="A70" s="27"/>
      <c r="B70" s="27"/>
      <c r="C70" s="27" t="s">
        <v>1856</v>
      </c>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Q70" s="27"/>
      <c r="AR70" s="27"/>
      <c r="AS70" s="27"/>
      <c r="AT70" s="27"/>
      <c r="AU70" s="27"/>
      <c r="AV70" s="27"/>
      <c r="AW70" s="27"/>
      <c r="AX70" s="27"/>
      <c r="AY70" s="27"/>
      <c r="AZ70" s="27"/>
      <c r="BA70" s="27"/>
      <c r="BB70" s="27"/>
      <c r="BC70" s="27"/>
      <c r="BD70" s="27"/>
      <c r="BE70" s="27"/>
      <c r="BF70" s="27"/>
      <c r="BG70" s="27"/>
      <c r="BH70" s="27"/>
      <c r="BI70" s="27"/>
      <c r="BJ70" s="27"/>
      <c r="BK70" s="27"/>
      <c r="BL70" s="27"/>
    </row>
    <row r="71" spans="1:64" s="59" customFormat="1" ht="24.95" customHeight="1">
      <c r="A71" s="27"/>
      <c r="B71" s="27" t="s">
        <v>1857</v>
      </c>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pans="1:64" s="59" customFormat="1" ht="24.95" customHeight="1">
      <c r="A72" s="27"/>
      <c r="B72" s="27"/>
      <c r="C72" s="27" t="s">
        <v>1858</v>
      </c>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Q72" s="27"/>
      <c r="AR72" s="27"/>
      <c r="AS72" s="27"/>
      <c r="AT72" s="27"/>
      <c r="AU72" s="27"/>
      <c r="AV72" s="27"/>
      <c r="AW72" s="27"/>
      <c r="AX72" s="27"/>
      <c r="AY72" s="27"/>
      <c r="AZ72" s="27"/>
      <c r="BA72" s="27"/>
      <c r="BB72" s="27"/>
      <c r="BC72" s="27"/>
      <c r="BD72" s="27"/>
      <c r="BE72" s="27"/>
      <c r="BF72" s="27"/>
      <c r="BG72" s="27"/>
      <c r="BH72" s="27"/>
      <c r="BI72" s="27"/>
      <c r="BJ72" s="27"/>
      <c r="BK72" s="27"/>
      <c r="BL72" s="27"/>
    </row>
    <row r="73" spans="1:64" s="59" customFormat="1" ht="24.95" customHeight="1">
      <c r="A73" s="27"/>
      <c r="B73" s="27"/>
      <c r="C73" s="27" t="s">
        <v>1859</v>
      </c>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Q73" s="27"/>
      <c r="AR73" s="27"/>
      <c r="AS73" s="27"/>
      <c r="AT73" s="27"/>
      <c r="AU73" s="27"/>
      <c r="AV73" s="27"/>
      <c r="AW73" s="27"/>
      <c r="AX73" s="27"/>
      <c r="AY73" s="27"/>
      <c r="AZ73" s="27"/>
      <c r="BA73" s="27"/>
      <c r="BB73" s="27"/>
      <c r="BC73" s="27"/>
      <c r="BD73" s="27"/>
      <c r="BE73" s="27"/>
      <c r="BF73" s="27"/>
      <c r="BG73" s="27"/>
      <c r="BH73" s="27"/>
      <c r="BI73" s="27"/>
      <c r="BJ73" s="27"/>
      <c r="BK73" s="27"/>
      <c r="BL73" s="27"/>
    </row>
    <row r="74" spans="1:64" s="59" customFormat="1" ht="24.95" customHeight="1">
      <c r="A74" s="27"/>
      <c r="B74" s="333" t="s">
        <v>1860</v>
      </c>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64" s="59" customFormat="1" ht="24.95" customHeight="1">
      <c r="A75" s="27"/>
      <c r="B75" s="27"/>
      <c r="C75" s="27" t="s">
        <v>1861</v>
      </c>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Q75" s="27"/>
      <c r="AR75" s="27"/>
      <c r="AS75" s="27"/>
      <c r="AT75" s="27"/>
      <c r="AU75" s="27"/>
      <c r="AV75" s="27"/>
      <c r="AW75" s="27"/>
      <c r="AX75" s="27"/>
      <c r="AY75" s="27"/>
      <c r="AZ75" s="27"/>
      <c r="BA75" s="27"/>
      <c r="BB75" s="27"/>
      <c r="BC75" s="27"/>
      <c r="BD75" s="27"/>
      <c r="BE75" s="27"/>
      <c r="BF75" s="27"/>
      <c r="BG75" s="27"/>
      <c r="BH75" s="27"/>
      <c r="BI75" s="27"/>
      <c r="BJ75" s="27"/>
      <c r="BK75" s="27"/>
      <c r="BL75" s="27"/>
    </row>
    <row r="76" spans="1:64" s="59" customFormat="1" ht="24.95" customHeight="1">
      <c r="A76" s="27"/>
      <c r="B76" s="333" t="s">
        <v>1862</v>
      </c>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Q76" s="27"/>
      <c r="AR76" s="27"/>
      <c r="AS76" s="27"/>
      <c r="AT76" s="27"/>
      <c r="AU76" s="27"/>
      <c r="AV76" s="27"/>
      <c r="AW76" s="27"/>
      <c r="AX76" s="27"/>
      <c r="AY76" s="27"/>
      <c r="AZ76" s="27"/>
      <c r="BA76" s="27"/>
      <c r="BB76" s="27"/>
      <c r="BC76" s="27"/>
      <c r="BD76" s="27"/>
      <c r="BE76" s="27"/>
      <c r="BF76" s="27"/>
      <c r="BG76" s="27"/>
      <c r="BH76" s="27"/>
      <c r="BI76" s="27"/>
      <c r="BJ76" s="27"/>
      <c r="BK76" s="27"/>
      <c r="BL76" s="27"/>
    </row>
    <row r="77" spans="1:64" s="59" customFormat="1" ht="24.95" customHeight="1">
      <c r="A77" s="27"/>
      <c r="B77" s="27"/>
      <c r="C77" s="27" t="s">
        <v>1863</v>
      </c>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Q77" s="27"/>
      <c r="AR77" s="27"/>
      <c r="AS77" s="27"/>
      <c r="AT77" s="27"/>
      <c r="AU77" s="27"/>
      <c r="AV77" s="27"/>
      <c r="AW77" s="27"/>
      <c r="AX77" s="27"/>
      <c r="AY77" s="27"/>
      <c r="AZ77" s="27"/>
      <c r="BA77" s="27"/>
      <c r="BB77" s="27"/>
      <c r="BC77" s="27"/>
      <c r="BD77" s="27"/>
      <c r="BE77" s="27"/>
      <c r="BF77" s="27"/>
      <c r="BG77" s="27"/>
      <c r="BH77" s="27"/>
      <c r="BI77" s="27"/>
      <c r="BJ77" s="27"/>
      <c r="BK77" s="27"/>
      <c r="BL77" s="27"/>
    </row>
    <row r="78" spans="1:64" s="59" customFormat="1" ht="24.95" customHeight="1">
      <c r="A78" s="27"/>
      <c r="B78" s="27" t="s">
        <v>1864</v>
      </c>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Q78" s="27"/>
      <c r="AR78" s="27"/>
      <c r="AS78" s="27"/>
      <c r="AT78" s="27"/>
      <c r="AU78" s="27"/>
      <c r="AV78" s="27"/>
      <c r="AW78" s="27"/>
      <c r="AX78" s="27"/>
      <c r="AY78" s="27"/>
      <c r="AZ78" s="27"/>
      <c r="BA78" s="27"/>
      <c r="BB78" s="27"/>
      <c r="BC78" s="27"/>
      <c r="BD78" s="27"/>
      <c r="BE78" s="27"/>
      <c r="BF78" s="27"/>
      <c r="BG78" s="27"/>
      <c r="BH78" s="27"/>
      <c r="BI78" s="27"/>
      <c r="BJ78" s="27"/>
      <c r="BK78" s="27"/>
      <c r="BL78" s="27"/>
    </row>
    <row r="79" spans="1:64" s="59" customFormat="1" ht="24.95" customHeight="1">
      <c r="A79" s="27"/>
      <c r="B79" s="27"/>
      <c r="C79" s="27" t="s">
        <v>1865</v>
      </c>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64" s="59" customFormat="1" ht="24.95" customHeight="1">
      <c r="A80" s="27"/>
      <c r="B80" s="27"/>
      <c r="C80" s="27" t="s">
        <v>1866</v>
      </c>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59" customFormat="1" ht="24.95" customHeight="1">
      <c r="A81" s="27"/>
      <c r="B81" s="27"/>
      <c r="C81" s="27" t="s">
        <v>1867</v>
      </c>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59" customFormat="1" ht="24.95" customHeight="1">
      <c r="A82" s="27"/>
      <c r="B82" s="27" t="s">
        <v>1868</v>
      </c>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59" customFormat="1" ht="24.95" customHeight="1">
      <c r="A83" s="27"/>
      <c r="B83" s="27"/>
      <c r="C83" s="27" t="s">
        <v>1869</v>
      </c>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59" customFormat="1" ht="24.95" customHeight="1">
      <c r="A84" s="27"/>
      <c r="B84" s="27"/>
      <c r="C84" s="27" t="s">
        <v>1870</v>
      </c>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59" customFormat="1" ht="24.95" customHeight="1">
      <c r="A85" s="27"/>
      <c r="B85" s="27" t="s">
        <v>1871</v>
      </c>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59" customFormat="1" ht="24.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Q86" s="27"/>
      <c r="AR86" s="27"/>
      <c r="AS86" s="27"/>
      <c r="AT86" s="27"/>
      <c r="AU86" s="27"/>
      <c r="AV86" s="27"/>
      <c r="AW86" s="27"/>
      <c r="AX86" s="27"/>
      <c r="AY86" s="27"/>
      <c r="AZ86" s="27"/>
      <c r="BA86" s="27"/>
      <c r="BB86" s="27"/>
      <c r="BC86" s="27"/>
      <c r="BD86" s="27"/>
      <c r="BE86" s="27"/>
      <c r="BF86" s="27"/>
      <c r="BG86" s="27"/>
      <c r="BH86" s="27"/>
      <c r="BI86" s="27"/>
      <c r="BJ86" s="27"/>
      <c r="BK86" s="27"/>
      <c r="BL86" s="27"/>
    </row>
    <row r="87" spans="1:64" s="59" customFormat="1" ht="24.9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Q87" s="27"/>
      <c r="AR87" s="27"/>
      <c r="AS87" s="27"/>
      <c r="AT87" s="27"/>
      <c r="AU87" s="27"/>
      <c r="AV87" s="27"/>
      <c r="AW87" s="27"/>
      <c r="AX87" s="27"/>
      <c r="AY87" s="27"/>
      <c r="AZ87" s="27"/>
      <c r="BA87" s="27"/>
      <c r="BB87" s="27"/>
      <c r="BC87" s="27"/>
      <c r="BD87" s="27"/>
      <c r="BE87" s="27"/>
      <c r="BF87" s="27"/>
      <c r="BG87" s="27"/>
      <c r="BH87" s="27"/>
      <c r="BI87" s="27"/>
      <c r="BJ87" s="27"/>
      <c r="BK87" s="27"/>
      <c r="BL87" s="27"/>
    </row>
  </sheetData>
  <sheetProtection algorithmName="SHA-512" hashValue="TCqlJnNoPYM969DaVzhVMu8kNGQUrazmt1+ulWLb9Eyp2qRI6Oo49q5s9EpD3Cy9NnDffI8ybMElTPwvDzkJ0w==" saltValue="6/B8wgUdDdjLiaExOxXO3A==" spinCount="100000" sheet="1" objects="1" scenarios="1"/>
  <mergeCells count="19">
    <mergeCell ref="A3:AJ3"/>
    <mergeCell ref="B7:G7"/>
    <mergeCell ref="H7:T7"/>
    <mergeCell ref="N10:O10"/>
    <mergeCell ref="N13:O13"/>
    <mergeCell ref="AH40:AH41"/>
    <mergeCell ref="B6:G6"/>
    <mergeCell ref="H6:T6"/>
    <mergeCell ref="Z44:AF44"/>
    <mergeCell ref="M22:S22"/>
    <mergeCell ref="M19:S19"/>
    <mergeCell ref="M28:S28"/>
    <mergeCell ref="M35:S35"/>
    <mergeCell ref="Q11:AJ11"/>
    <mergeCell ref="E48:K48"/>
    <mergeCell ref="E44:K44"/>
    <mergeCell ref="R54:X54"/>
    <mergeCell ref="R57:X57"/>
    <mergeCell ref="M38:S38"/>
  </mergeCells>
  <phoneticPr fontId="1"/>
  <conditionalFormatting sqref="C51">
    <cfRule type="expression" dxfId="33" priority="4">
      <formula>$AK$58=TRUE</formula>
    </cfRule>
  </conditionalFormatting>
  <conditionalFormatting sqref="D34">
    <cfRule type="expression" dxfId="32" priority="6">
      <formula>$AK$58=TRUE</formula>
    </cfRule>
  </conditionalFormatting>
  <conditionalFormatting sqref="D37">
    <cfRule type="expression" dxfId="31" priority="5">
      <formula>$AK$58=TRUE</formula>
    </cfRule>
  </conditionalFormatting>
  <conditionalFormatting sqref="D40">
    <cfRule type="expression" dxfId="30" priority="11">
      <formula>$AK$40=TRUE</formula>
    </cfRule>
  </conditionalFormatting>
  <conditionalFormatting sqref="O48:O49">
    <cfRule type="expression" dxfId="29" priority="3">
      <formula>$AK$45=TRUE</formula>
    </cfRule>
  </conditionalFormatting>
  <conditionalFormatting sqref="P48:P49">
    <cfRule type="expression" dxfId="28" priority="7">
      <formula>$AK$40=TRUE</formula>
    </cfRule>
  </conditionalFormatting>
  <conditionalFormatting sqref="Q41">
    <cfRule type="expression" dxfId="27" priority="9">
      <formula>$AK$40=TRUE</formula>
    </cfRule>
  </conditionalFormatting>
  <conditionalFormatting sqref="AG26">
    <cfRule type="expression" dxfId="26" priority="2">
      <formula>$AK$60=TRUE</formula>
    </cfRule>
  </conditionalFormatting>
  <conditionalFormatting sqref="AG39">
    <cfRule type="expression" dxfId="25" priority="1">
      <formula>$AK$60=TRUE</formula>
    </cfRule>
  </conditionalFormatting>
  <conditionalFormatting sqref="AH40">
    <cfRule type="expression" dxfId="24" priority="10">
      <formula>$AK$40=TRUE</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4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218" r:id="rId4" name="Check Box 18">
              <controlPr defaultSize="0" autoFill="0" autoLine="0" autoPict="0">
                <anchor moveWithCells="1">
                  <from>
                    <xdr:col>33</xdr:col>
                    <xdr:colOff>38100</xdr:colOff>
                    <xdr:row>39</xdr:row>
                    <xdr:rowOff>47625</xdr:rowOff>
                  </from>
                  <to>
                    <xdr:col>34</xdr:col>
                    <xdr:colOff>0</xdr:colOff>
                    <xdr:row>40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F4273A0-ACD8-44DD-B03F-B629AB14D15F}">
          <x14:formula1>
            <xm:f>プルダウンリスト一覧!$B$2:$B$13</xm:f>
          </x14:formula1>
          <xm:sqref>N10:O10 N13:O13</xm:sqref>
        </x14:dataValidation>
        <x14:dataValidation type="list" allowBlank="1" showInputMessage="1" showErrorMessage="1" xr:uid="{EDC6480B-CA57-4F50-8918-86D72DFA298D}">
          <x14:formula1>
            <xm:f>プルダウンリスト一覧!$A$2:$A$5</xm:f>
          </x14:formula1>
          <xm:sqref>L10 L13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1">
    <tabColor theme="9" tint="0.79998168889431442"/>
  </sheetPr>
  <dimension ref="A1:H11"/>
  <sheetViews>
    <sheetView showGridLines="0" view="pageBreakPreview" zoomScaleNormal="100" zoomScaleSheetLayoutView="100" workbookViewId="0"/>
  </sheetViews>
  <sheetFormatPr defaultRowHeight="13.5"/>
  <cols>
    <col min="1" max="16384" width="9" style="62"/>
  </cols>
  <sheetData>
    <row r="1" spans="1:8">
      <c r="A1" s="62" t="s">
        <v>329</v>
      </c>
    </row>
    <row r="3" spans="1:8" ht="18.75" customHeight="1">
      <c r="A3" s="62" t="s">
        <v>250</v>
      </c>
      <c r="B3" s="38"/>
      <c r="C3" s="38"/>
      <c r="D3" s="38"/>
      <c r="E3" s="38"/>
      <c r="F3" s="38"/>
      <c r="G3" s="38"/>
      <c r="H3" s="38"/>
    </row>
    <row r="4" spans="1:8">
      <c r="A4" s="62" t="s">
        <v>330</v>
      </c>
      <c r="B4" s="38"/>
      <c r="C4" s="38"/>
      <c r="D4" s="38"/>
      <c r="E4" s="38"/>
      <c r="F4" s="38"/>
      <c r="G4" s="38"/>
      <c r="H4" s="38"/>
    </row>
    <row r="5" spans="1:8">
      <c r="A5" s="62" t="s">
        <v>331</v>
      </c>
      <c r="B5" s="38"/>
      <c r="C5" s="38"/>
      <c r="D5" s="38"/>
      <c r="E5" s="38"/>
      <c r="F5" s="38"/>
      <c r="G5" s="38"/>
      <c r="H5" s="38"/>
    </row>
    <row r="6" spans="1:8">
      <c r="A6" s="62" t="s">
        <v>332</v>
      </c>
      <c r="B6" s="38"/>
      <c r="C6" s="38"/>
      <c r="D6" s="38"/>
      <c r="E6" s="38"/>
      <c r="F6" s="38"/>
      <c r="G6" s="38"/>
      <c r="H6" s="38"/>
    </row>
    <row r="7" spans="1:8" ht="13.5" customHeight="1">
      <c r="A7" s="63"/>
      <c r="B7" s="63"/>
      <c r="C7" s="63"/>
      <c r="D7" s="63"/>
      <c r="E7" s="63"/>
      <c r="F7" s="63"/>
      <c r="G7" s="63"/>
      <c r="H7" s="63"/>
    </row>
    <row r="8" spans="1:8" ht="13.5" customHeight="1">
      <c r="A8" s="63"/>
      <c r="B8" s="63"/>
      <c r="C8" s="63"/>
      <c r="D8" s="63"/>
      <c r="E8" s="63"/>
      <c r="F8" s="63"/>
      <c r="G8" s="63"/>
      <c r="H8" s="63"/>
    </row>
    <row r="9" spans="1:8" ht="13.5" customHeight="1">
      <c r="A9" s="63"/>
      <c r="B9" s="63"/>
      <c r="C9" s="63"/>
      <c r="D9" s="63"/>
      <c r="E9" s="63"/>
      <c r="F9" s="63"/>
      <c r="G9" s="63"/>
      <c r="H9" s="63"/>
    </row>
    <row r="10" spans="1:8" ht="13.5" customHeight="1">
      <c r="A10" s="63"/>
      <c r="B10" s="63"/>
      <c r="C10" s="63"/>
      <c r="D10" s="63"/>
      <c r="E10" s="63"/>
      <c r="F10" s="63"/>
      <c r="G10" s="63"/>
      <c r="H10" s="63"/>
    </row>
    <row r="11" spans="1:8" ht="13.5" customHeight="1">
      <c r="A11" s="63"/>
      <c r="B11" s="63"/>
      <c r="C11" s="63"/>
      <c r="D11" s="63"/>
      <c r="E11" s="63"/>
      <c r="F11" s="63"/>
      <c r="G11" s="63"/>
      <c r="H11" s="63"/>
    </row>
  </sheetData>
  <sheetProtection algorithmName="SHA-512" hashValue="62LtZ3yjLbbwC/2BFdd69FmLzY2Oj73U/mRmIxUOzy160B5epU3W1Tqhf/zlkZuOkFbuH3yDxjZC/PuQl3nOYw==" saltValue="IghGm2IueSJ4NumOMz7dxA==" spinCount="100000" sheet="1" objects="1" scenarios="1"/>
  <phoneticPr fontId="1"/>
  <printOptions horizontalCentere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CC4F-FA8F-4BF3-8B9E-708802B92E1D}">
  <sheetPr codeName="Sheet111">
    <tabColor rgb="FFFFFF00"/>
    <pageSetUpPr fitToPage="1"/>
  </sheetPr>
  <dimension ref="A1:AR199"/>
  <sheetViews>
    <sheetView showGridLines="0" view="pageBreakPreview"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9.87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1699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2"/>
      <c r="B2" s="312"/>
      <c r="C2" s="312"/>
      <c r="D2" s="312"/>
      <c r="E2" s="312"/>
      <c r="F2" s="312"/>
      <c r="G2" s="593" t="str">
        <f>IF(AH14=TRUE,C14,IF(AH15=TRUE,C15,""))</f>
        <v/>
      </c>
      <c r="H2" s="593"/>
      <c r="I2" s="593"/>
      <c r="J2" s="593"/>
      <c r="K2" s="593"/>
      <c r="M2" s="593" t="str">
        <f>IF(AH9=TRUE,C9,IF(AH10=TRUE,C10,""))</f>
        <v/>
      </c>
      <c r="N2" s="593"/>
      <c r="O2" s="593"/>
      <c r="P2" s="593"/>
      <c r="Q2" s="593"/>
      <c r="R2" s="593"/>
      <c r="S2" s="312" t="s">
        <v>1257</v>
      </c>
      <c r="T2" s="312"/>
      <c r="U2" s="620"/>
      <c r="V2" s="620"/>
      <c r="W2" s="621" t="s">
        <v>333</v>
      </c>
      <c r="X2" s="621"/>
      <c r="Y2" s="621"/>
      <c r="Z2" s="621"/>
      <c r="AA2" s="621"/>
      <c r="AB2" s="621"/>
      <c r="AC2" s="621"/>
      <c r="AD2" s="621"/>
      <c r="AE2" s="621"/>
      <c r="AF2" s="621"/>
      <c r="AG2" s="621"/>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22" t="s">
        <v>334</v>
      </c>
      <c r="T4" s="622"/>
      <c r="U4" s="622"/>
      <c r="V4" s="622"/>
      <c r="W4" s="622"/>
      <c r="X4" s="623" t="str">
        <f>IF('様式95_外来・在宅ベースアップ評価料（Ⅰ）'!H17=0,"",'様式95_外来・在宅ベースアップ評価料（Ⅰ）'!H17)</f>
        <v/>
      </c>
      <c r="Y4" s="624"/>
      <c r="Z4" s="624"/>
      <c r="AA4" s="624"/>
      <c r="AB4" s="624"/>
      <c r="AC4" s="624"/>
      <c r="AD4" s="624"/>
      <c r="AE4" s="624"/>
      <c r="AF4" s="624"/>
      <c r="AG4" s="625"/>
    </row>
    <row r="5" spans="1:43" ht="16.149999999999999" customHeight="1">
      <c r="A5" s="3"/>
      <c r="B5" s="3"/>
      <c r="C5" s="3"/>
      <c r="D5" s="3"/>
      <c r="E5" s="3"/>
      <c r="F5" s="3"/>
      <c r="G5" s="3"/>
      <c r="H5" s="3"/>
      <c r="I5" s="3"/>
      <c r="J5" s="3"/>
      <c r="K5" s="3"/>
      <c r="L5" s="3"/>
      <c r="M5" s="3"/>
      <c r="N5" s="3"/>
      <c r="O5" s="3"/>
      <c r="P5" s="3"/>
      <c r="Q5" s="3"/>
      <c r="R5" s="3"/>
      <c r="S5" s="629" t="s">
        <v>335</v>
      </c>
      <c r="T5" s="629"/>
      <c r="U5" s="629"/>
      <c r="V5" s="629"/>
      <c r="W5" s="630"/>
      <c r="X5" s="623" t="str">
        <f>IF('様式95_外来・在宅ベースアップ評価料（Ⅰ）'!H18=0,"",'様式95_外来・在宅ベースアップ評価料（Ⅰ）'!H18)</f>
        <v/>
      </c>
      <c r="Y5" s="624"/>
      <c r="Z5" s="624"/>
      <c r="AA5" s="624"/>
      <c r="AB5" s="624"/>
      <c r="AC5" s="624"/>
      <c r="AD5" s="624"/>
      <c r="AE5" s="624"/>
      <c r="AF5" s="624"/>
      <c r="AG5" s="625"/>
    </row>
    <row r="6" spans="1:43" s="115" customFormat="1" ht="16.149999999999999" customHeight="1">
      <c r="X6" s="116"/>
      <c r="Y6" s="116"/>
      <c r="Z6" s="116"/>
      <c r="AA6" s="116"/>
      <c r="AB6" s="116"/>
      <c r="AC6" s="116"/>
      <c r="AD6" s="116"/>
      <c r="AE6" s="116"/>
      <c r="AF6" s="116"/>
      <c r="AG6" s="116"/>
      <c r="AH6" s="113"/>
      <c r="AI6" s="113"/>
      <c r="AJ6" s="113"/>
      <c r="AK6" s="113"/>
      <c r="AL6" s="113"/>
      <c r="AM6" s="113"/>
      <c r="AN6" s="113"/>
      <c r="AO6" s="113"/>
      <c r="AP6" s="113"/>
      <c r="AQ6" s="113"/>
    </row>
    <row r="7" spans="1:43" ht="16.149999999999999" customHeight="1">
      <c r="A7" s="2" t="s">
        <v>336</v>
      </c>
      <c r="B7" s="3"/>
      <c r="C7" s="3"/>
      <c r="D7" s="3"/>
      <c r="E7" s="3"/>
      <c r="F7" s="3"/>
      <c r="G7" s="369"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2"/>
      <c r="C9" s="193" t="s">
        <v>337</v>
      </c>
      <c r="D9" s="193"/>
      <c r="E9" s="193"/>
      <c r="F9" s="193"/>
      <c r="G9" s="193"/>
      <c r="H9" s="193"/>
      <c r="I9" s="61"/>
      <c r="J9" s="61"/>
      <c r="AH9" s="61" t="b">
        <v>0</v>
      </c>
      <c r="AI9" s="4">
        <f>IF(AH9=TRUE,1,0)</f>
        <v>0</v>
      </c>
      <c r="AJ9" s="4"/>
      <c r="AK9" s="4"/>
      <c r="AL9" s="4"/>
      <c r="AM9" s="4"/>
      <c r="AN9" s="4"/>
      <c r="AO9" s="4"/>
      <c r="AP9" s="4"/>
      <c r="AQ9" s="4"/>
    </row>
    <row r="10" spans="1:43" ht="20.100000000000001" customHeight="1">
      <c r="A10" s="61"/>
      <c r="B10" s="192"/>
      <c r="C10" s="193" t="s">
        <v>338</v>
      </c>
      <c r="D10" s="193"/>
      <c r="E10" s="193"/>
      <c r="F10" s="193"/>
      <c r="G10" s="193"/>
      <c r="H10" s="193"/>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339</v>
      </c>
      <c r="B12" s="3"/>
      <c r="C12" s="3"/>
      <c r="D12" s="3"/>
      <c r="E12" s="3"/>
      <c r="F12" s="3"/>
      <c r="G12" s="3"/>
      <c r="H12" s="3"/>
      <c r="I12" s="369"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2"/>
      <c r="C14" s="193" t="s">
        <v>340</v>
      </c>
      <c r="D14" s="193"/>
      <c r="E14" s="193"/>
      <c r="F14" s="193"/>
      <c r="G14" s="193"/>
      <c r="H14" s="193"/>
      <c r="I14" s="61"/>
      <c r="J14" s="61"/>
      <c r="AH14" s="61" t="b">
        <v>0</v>
      </c>
      <c r="AI14" s="4">
        <f>IF(AH14=TRUE,1,0)</f>
        <v>0</v>
      </c>
      <c r="AJ14" s="4"/>
      <c r="AK14" s="4"/>
      <c r="AL14" s="4"/>
      <c r="AM14" s="4"/>
      <c r="AN14" s="4"/>
      <c r="AO14" s="4"/>
      <c r="AP14" s="4"/>
      <c r="AQ14" s="4"/>
    </row>
    <row r="15" spans="1:43" ht="20.100000000000001" customHeight="1">
      <c r="A15" s="61"/>
      <c r="B15" s="192"/>
      <c r="C15" s="193" t="s">
        <v>341</v>
      </c>
      <c r="D15" s="193"/>
      <c r="E15" s="193"/>
      <c r="F15" s="193"/>
      <c r="G15" s="193"/>
      <c r="H15" s="193"/>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342</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343</v>
      </c>
      <c r="B18" s="3"/>
      <c r="C18" s="3"/>
      <c r="D18" s="3"/>
      <c r="E18" s="3"/>
      <c r="F18" s="3"/>
      <c r="L18" s="3"/>
      <c r="M18" s="3"/>
      <c r="N18" s="3"/>
      <c r="O18" s="3"/>
      <c r="P18" s="3"/>
      <c r="Q18" s="3"/>
      <c r="R18" s="3"/>
      <c r="S18" s="3"/>
      <c r="T18" s="3"/>
      <c r="U18" s="3"/>
      <c r="V18" s="3"/>
      <c r="AE18" s="3"/>
      <c r="AF18" s="3"/>
      <c r="AG18" s="3"/>
    </row>
    <row r="19" spans="1:44" ht="16.149999999999999" customHeight="1" thickBot="1">
      <c r="B19" s="618" t="s">
        <v>16</v>
      </c>
      <c r="C19" s="619"/>
      <c r="D19" s="619"/>
      <c r="E19" s="617"/>
      <c r="F19" s="617"/>
      <c r="G19" s="11" t="s">
        <v>17</v>
      </c>
      <c r="H19" s="617"/>
      <c r="I19" s="617"/>
      <c r="J19" s="11" t="s">
        <v>31</v>
      </c>
      <c r="K19" s="11"/>
      <c r="L19" s="11" t="s">
        <v>344</v>
      </c>
      <c r="M19" s="11" t="s">
        <v>16</v>
      </c>
      <c r="N19" s="11"/>
      <c r="O19" s="617"/>
      <c r="P19" s="617"/>
      <c r="Q19" s="11" t="s">
        <v>17</v>
      </c>
      <c r="R19" s="617"/>
      <c r="S19" s="617"/>
      <c r="T19" s="12" t="s">
        <v>31</v>
      </c>
      <c r="V19" s="631" t="str">
        <f>IF(OR(E19="",H19="",O19="",R19=""),"",((O19-E19)*12)+(R19-H19)+1)</f>
        <v/>
      </c>
      <c r="W19" s="631"/>
      <c r="X19" s="631"/>
      <c r="Y19" s="632"/>
      <c r="Z19" s="3" t="s">
        <v>345</v>
      </c>
      <c r="AA19" s="3"/>
      <c r="AG19" s="3"/>
    </row>
    <row r="20" spans="1:44" s="61" customFormat="1" ht="15" customHeight="1">
      <c r="A20" s="334" t="s">
        <v>266</v>
      </c>
      <c r="B20" s="127" t="s">
        <v>1467</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4" t="s">
        <v>266</v>
      </c>
      <c r="B21" s="127" t="s">
        <v>1587</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1468</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346</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618" t="s">
        <v>16</v>
      </c>
      <c r="C24" s="619"/>
      <c r="D24" s="619"/>
      <c r="E24" s="617"/>
      <c r="F24" s="617"/>
      <c r="G24" s="11" t="s">
        <v>17</v>
      </c>
      <c r="H24" s="617"/>
      <c r="I24" s="617"/>
      <c r="J24" s="11" t="s">
        <v>31</v>
      </c>
      <c r="K24" s="11"/>
      <c r="L24" s="11" t="s">
        <v>344</v>
      </c>
      <c r="M24" s="11" t="s">
        <v>16</v>
      </c>
      <c r="N24" s="11"/>
      <c r="O24" s="617"/>
      <c r="P24" s="617"/>
      <c r="Q24" s="11" t="s">
        <v>17</v>
      </c>
      <c r="R24" s="617"/>
      <c r="S24" s="617"/>
      <c r="T24" s="12" t="s">
        <v>31</v>
      </c>
      <c r="V24" s="631" t="str">
        <f>IF(OR(E24="",H24="",O24="",R24=""),"",((O24-E24)*12)+(R24-H24)+1)</f>
        <v/>
      </c>
      <c r="W24" s="631"/>
      <c r="X24" s="631"/>
      <c r="Y24" s="632"/>
      <c r="Z24" s="3" t="s">
        <v>345</v>
      </c>
      <c r="AA24" s="3"/>
      <c r="AG24" s="3"/>
    </row>
    <row r="25" spans="1:44" ht="16.149999999999999" customHeight="1">
      <c r="A25" s="2"/>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row>
    <row r="26" spans="1:44" ht="15" customHeight="1" thickBot="1">
      <c r="A26" s="2" t="s">
        <v>1913</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44" s="61" customFormat="1" ht="30" customHeight="1">
      <c r="A27" s="589" t="s">
        <v>1914</v>
      </c>
      <c r="B27" s="590"/>
      <c r="C27" s="590"/>
      <c r="D27" s="590"/>
      <c r="E27" s="590"/>
      <c r="F27" s="590"/>
      <c r="G27" s="590"/>
      <c r="H27" s="590"/>
      <c r="I27" s="590"/>
      <c r="J27" s="590"/>
      <c r="K27" s="590"/>
      <c r="L27" s="590"/>
      <c r="M27" s="590"/>
      <c r="N27" s="590"/>
      <c r="O27" s="590"/>
      <c r="P27" s="590"/>
      <c r="Q27" s="590"/>
      <c r="R27" s="590"/>
      <c r="S27" s="590"/>
      <c r="T27" s="590"/>
      <c r="U27" s="590"/>
      <c r="V27" s="590"/>
      <c r="W27" s="590"/>
      <c r="X27" s="590"/>
      <c r="Y27" s="590"/>
      <c r="Z27" s="590"/>
      <c r="AA27" s="590"/>
      <c r="AB27" s="585"/>
      <c r="AC27" s="585"/>
      <c r="AD27" s="585"/>
      <c r="AE27" s="585"/>
      <c r="AF27" s="585"/>
      <c r="AG27" s="586"/>
      <c r="AH27" s="61" t="b">
        <v>0</v>
      </c>
      <c r="AR27" s="4"/>
    </row>
    <row r="28" spans="1:44" s="61" customFormat="1" ht="30" customHeight="1">
      <c r="A28" s="591" t="s">
        <v>1887</v>
      </c>
      <c r="B28" s="592"/>
      <c r="C28" s="592"/>
      <c r="D28" s="592"/>
      <c r="E28" s="592"/>
      <c r="F28" s="592"/>
      <c r="G28" s="592"/>
      <c r="H28" s="592"/>
      <c r="I28" s="579" t="s">
        <v>1888</v>
      </c>
      <c r="J28" s="579"/>
      <c r="K28" s="579"/>
      <c r="L28" s="579"/>
      <c r="M28" s="579"/>
      <c r="N28" s="579"/>
      <c r="O28" s="579"/>
      <c r="P28" s="579"/>
      <c r="Q28" s="579"/>
      <c r="R28" s="579" t="s">
        <v>1889</v>
      </c>
      <c r="S28" s="579"/>
      <c r="T28" s="579"/>
      <c r="U28" s="579"/>
      <c r="V28" s="579"/>
      <c r="W28" s="579"/>
      <c r="X28" s="580" t="str">
        <f>IF($AH$28=$AI$28,"※どちらか１つを選択してください。","")</f>
        <v>※どちらか１つを選択してください。</v>
      </c>
      <c r="Y28" s="580"/>
      <c r="Z28" s="580"/>
      <c r="AA28" s="580"/>
      <c r="AB28" s="580"/>
      <c r="AC28" s="580"/>
      <c r="AD28" s="580"/>
      <c r="AE28" s="580"/>
      <c r="AF28" s="580"/>
      <c r="AG28" s="581"/>
      <c r="AH28" s="61" t="b">
        <v>0</v>
      </c>
      <c r="AI28" s="61" t="b">
        <v>0</v>
      </c>
      <c r="AJ28" s="61" t="str">
        <f>IF($AH$28=$AI$28,"",IF($AH$28=TRUE,1,2))</f>
        <v/>
      </c>
      <c r="AK28" s="429" t="s">
        <v>1909</v>
      </c>
      <c r="AR28" s="4"/>
    </row>
    <row r="29" spans="1:44" s="61" customFormat="1" ht="15" customHeight="1">
      <c r="A29" s="641" t="s">
        <v>1915</v>
      </c>
      <c r="B29" s="642"/>
      <c r="C29" s="642"/>
      <c r="D29" s="642"/>
      <c r="E29" s="642"/>
      <c r="F29" s="642"/>
      <c r="G29" s="642"/>
      <c r="H29" s="642"/>
      <c r="I29" s="642"/>
      <c r="J29" s="642"/>
      <c r="K29" s="642"/>
      <c r="L29" s="642"/>
      <c r="M29" s="642"/>
      <c r="N29" s="642"/>
      <c r="O29" s="642"/>
      <c r="P29" s="642"/>
      <c r="Q29" s="642"/>
      <c r="R29" s="642"/>
      <c r="S29" s="642"/>
      <c r="T29" s="642"/>
      <c r="U29" s="642"/>
      <c r="V29" s="642"/>
      <c r="W29" s="642"/>
      <c r="X29" s="642"/>
      <c r="Y29" s="642"/>
      <c r="Z29" s="642"/>
      <c r="AA29" s="642"/>
      <c r="AB29" s="642"/>
      <c r="AC29" s="642"/>
      <c r="AD29" s="642"/>
      <c r="AE29" s="642"/>
      <c r="AF29" s="642"/>
      <c r="AG29" s="643"/>
      <c r="AR29" s="4"/>
    </row>
    <row r="30" spans="1:44" s="61" customFormat="1" ht="125.1" customHeight="1" thickBot="1">
      <c r="A30" s="582"/>
      <c r="B30" s="583"/>
      <c r="C30" s="583"/>
      <c r="D30" s="583"/>
      <c r="E30" s="583"/>
      <c r="F30" s="583"/>
      <c r="G30" s="583"/>
      <c r="H30" s="583"/>
      <c r="I30" s="583"/>
      <c r="J30" s="583"/>
      <c r="K30" s="583"/>
      <c r="L30" s="583"/>
      <c r="M30" s="583"/>
      <c r="N30" s="583"/>
      <c r="O30" s="583"/>
      <c r="P30" s="583"/>
      <c r="Q30" s="583"/>
      <c r="R30" s="583"/>
      <c r="S30" s="583"/>
      <c r="T30" s="583"/>
      <c r="U30" s="583"/>
      <c r="V30" s="583"/>
      <c r="W30" s="583"/>
      <c r="X30" s="583"/>
      <c r="Y30" s="583"/>
      <c r="Z30" s="583"/>
      <c r="AA30" s="583"/>
      <c r="AB30" s="583"/>
      <c r="AC30" s="583"/>
      <c r="AD30" s="583"/>
      <c r="AE30" s="583"/>
      <c r="AF30" s="583"/>
      <c r="AG30" s="584"/>
      <c r="AR30" s="4"/>
    </row>
    <row r="31" spans="1:44" s="61" customFormat="1" ht="16.149999999999999" customHeight="1">
      <c r="A31" s="3"/>
      <c r="B31" s="49"/>
      <c r="C31" s="4"/>
      <c r="D31" s="16"/>
      <c r="E31" s="16"/>
      <c r="F31" s="4"/>
      <c r="G31" s="16"/>
      <c r="H31" s="16"/>
      <c r="I31" s="4"/>
      <c r="J31" s="4"/>
      <c r="K31" s="4"/>
      <c r="L31" s="4"/>
      <c r="M31" s="4"/>
      <c r="N31" s="16"/>
      <c r="O31" s="16"/>
      <c r="P31" s="4"/>
      <c r="Q31" s="16"/>
      <c r="R31" s="16"/>
      <c r="S31" s="4"/>
      <c r="T31" s="4"/>
      <c r="U31" s="3"/>
      <c r="V31" s="4"/>
      <c r="W31" s="4"/>
      <c r="X31" s="4"/>
      <c r="Y31" s="4"/>
      <c r="Z31" s="4"/>
      <c r="AA31" s="4"/>
      <c r="AB31" s="3"/>
      <c r="AC31" s="3"/>
      <c r="AD31" s="3"/>
      <c r="AE31" s="3"/>
      <c r="AF31" s="3"/>
      <c r="AG31" s="3"/>
      <c r="AR31" s="4"/>
    </row>
    <row r="32" spans="1:44" s="61" customFormat="1" ht="15" customHeight="1" thickBot="1">
      <c r="A32" s="2" t="s">
        <v>1878</v>
      </c>
      <c r="B32" s="2"/>
      <c r="C32" s="3"/>
      <c r="D32" s="3"/>
      <c r="E32" s="3"/>
      <c r="F32" s="3"/>
      <c r="G32" s="3"/>
      <c r="H32" s="3"/>
      <c r="I32" s="3"/>
      <c r="J32" s="3"/>
      <c r="K32" s="3"/>
      <c r="L32" s="3"/>
      <c r="M32" s="3"/>
      <c r="N32" s="3"/>
      <c r="O32" s="3"/>
      <c r="P32" s="3"/>
      <c r="Q32" s="3"/>
      <c r="R32" s="3"/>
      <c r="S32" s="3"/>
      <c r="T32" s="420"/>
      <c r="U32" s="420"/>
      <c r="V32" s="420"/>
      <c r="W32" s="420"/>
      <c r="X32" s="420"/>
      <c r="Y32" s="420"/>
      <c r="Z32" s="3"/>
      <c r="AA32" s="3"/>
      <c r="AB32" s="3"/>
      <c r="AC32" s="3"/>
      <c r="AD32" s="3"/>
      <c r="AE32" s="3"/>
      <c r="AF32" s="3"/>
      <c r="AG32" s="3"/>
      <c r="AR32" s="4"/>
    </row>
    <row r="33" spans="1:44" s="61" customFormat="1" ht="15" customHeight="1">
      <c r="A33" s="423" t="s">
        <v>1879</v>
      </c>
      <c r="B33" s="424"/>
      <c r="C33" s="424"/>
      <c r="D33" s="424"/>
      <c r="E33" s="424"/>
      <c r="F33" s="424"/>
      <c r="G33" s="424"/>
      <c r="H33" s="424"/>
      <c r="I33" s="424"/>
      <c r="J33" s="424"/>
      <c r="K33" s="424"/>
      <c r="L33" s="424"/>
      <c r="M33" s="424"/>
      <c r="N33" s="424"/>
      <c r="O33" s="424"/>
      <c r="P33" s="424"/>
      <c r="Q33" s="424"/>
      <c r="R33" s="424"/>
      <c r="S33" s="424"/>
      <c r="T33" s="424"/>
      <c r="U33" s="424"/>
      <c r="V33" s="424"/>
      <c r="W33" s="424"/>
      <c r="X33" s="424"/>
      <c r="Y33" s="424"/>
      <c r="Z33" s="424"/>
      <c r="AA33" s="424"/>
      <c r="AB33" s="588"/>
      <c r="AC33" s="588"/>
      <c r="AD33" s="588"/>
      <c r="AE33" s="588"/>
      <c r="AF33" s="588"/>
      <c r="AG33" s="425"/>
      <c r="AH33" s="61" t="b">
        <v>0</v>
      </c>
      <c r="AI33" s="61">
        <f>IF(AH33=TRUE,1,0)</f>
        <v>0</v>
      </c>
      <c r="AJ33" s="429" t="s">
        <v>1886</v>
      </c>
      <c r="AR33" s="4"/>
    </row>
    <row r="34" spans="1:44" s="61" customFormat="1" ht="15" customHeight="1" thickBot="1">
      <c r="A34" s="426" t="s">
        <v>347</v>
      </c>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633"/>
      <c r="AC34" s="633"/>
      <c r="AD34" s="633"/>
      <c r="AE34" s="633"/>
      <c r="AF34" s="633"/>
      <c r="AG34" s="122" t="s">
        <v>307</v>
      </c>
      <c r="AR34" s="4"/>
    </row>
    <row r="35" spans="1:44" s="61" customFormat="1" ht="15" customHeight="1">
      <c r="A35" s="131" t="s">
        <v>1877</v>
      </c>
      <c r="B35" s="132" t="s">
        <v>1921</v>
      </c>
      <c r="C35" s="127"/>
      <c r="D35" s="127"/>
      <c r="E35" s="127"/>
      <c r="F35" s="127"/>
      <c r="G35" s="127"/>
      <c r="H35" s="127"/>
      <c r="I35" s="127"/>
      <c r="J35" s="127"/>
      <c r="K35" s="127"/>
      <c r="L35" s="127"/>
      <c r="M35" s="127"/>
      <c r="N35" s="127"/>
      <c r="O35" s="127"/>
      <c r="P35" s="127"/>
      <c r="Q35" s="127"/>
      <c r="R35" s="127"/>
      <c r="S35" s="127"/>
      <c r="T35" s="421"/>
      <c r="U35" s="421"/>
      <c r="V35" s="421"/>
      <c r="W35" s="421"/>
      <c r="X35" s="421"/>
      <c r="Y35" s="421"/>
      <c r="Z35" s="421"/>
      <c r="AA35" s="422"/>
      <c r="AB35" s="422"/>
      <c r="AC35" s="422"/>
      <c r="AD35" s="422"/>
      <c r="AE35" s="131"/>
      <c r="AF35" s="127"/>
      <c r="AG35" s="133"/>
      <c r="AR35" s="4"/>
    </row>
    <row r="36" spans="1:44" s="61" customFormat="1" ht="15" customHeight="1">
      <c r="A36" s="131" t="s">
        <v>1877</v>
      </c>
      <c r="B36" s="132" t="s">
        <v>1882</v>
      </c>
      <c r="C36" s="127"/>
      <c r="D36" s="127"/>
      <c r="E36" s="127"/>
      <c r="F36" s="127"/>
      <c r="G36" s="127"/>
      <c r="H36" s="127"/>
      <c r="I36" s="127"/>
      <c r="J36" s="127"/>
      <c r="K36" s="127"/>
      <c r="L36" s="127"/>
      <c r="M36" s="127"/>
      <c r="N36" s="127"/>
      <c r="O36" s="127"/>
      <c r="P36" s="127"/>
      <c r="Q36" s="127"/>
      <c r="R36" s="127"/>
      <c r="S36" s="127"/>
      <c r="T36" s="421"/>
      <c r="U36" s="421"/>
      <c r="V36" s="421"/>
      <c r="W36" s="421"/>
      <c r="X36" s="421"/>
      <c r="Y36" s="421"/>
      <c r="Z36" s="421"/>
      <c r="AA36" s="422"/>
      <c r="AB36" s="422"/>
      <c r="AC36" s="422"/>
      <c r="AD36" s="422"/>
      <c r="AE36" s="131"/>
      <c r="AF36" s="127"/>
      <c r="AG36" s="133"/>
      <c r="AR36" s="4"/>
    </row>
    <row r="37" spans="1:44" s="61" customFormat="1" ht="15" customHeight="1" thickBot="1">
      <c r="A37" s="131"/>
      <c r="B37" s="132"/>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31"/>
      <c r="AB37" s="131"/>
      <c r="AC37" s="131"/>
      <c r="AD37" s="131"/>
      <c r="AE37" s="131"/>
      <c r="AF37" s="127"/>
      <c r="AG37" s="133"/>
      <c r="AR37" s="4"/>
    </row>
    <row r="38" spans="1:44" s="61" customFormat="1" ht="15" customHeight="1">
      <c r="A38" s="134" t="s">
        <v>348</v>
      </c>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637"/>
      <c r="AC38" s="637"/>
      <c r="AD38" s="637"/>
      <c r="AE38" s="637"/>
      <c r="AF38" s="637"/>
      <c r="AG38" s="25" t="s">
        <v>307</v>
      </c>
      <c r="AR38" s="4"/>
    </row>
    <row r="39" spans="1:44" s="61" customFormat="1" ht="15" customHeight="1">
      <c r="A39" s="1" t="s">
        <v>349</v>
      </c>
      <c r="B39" s="5"/>
      <c r="C39" s="5"/>
      <c r="D39" s="5"/>
      <c r="E39" s="5"/>
      <c r="F39" s="5"/>
      <c r="G39" s="5"/>
      <c r="H39" s="5"/>
      <c r="I39" s="5"/>
      <c r="J39" s="5"/>
      <c r="K39" s="5"/>
      <c r="L39" s="5"/>
      <c r="M39" s="5"/>
      <c r="N39" s="5"/>
      <c r="O39" s="5"/>
      <c r="P39" s="5"/>
      <c r="Q39" s="5"/>
      <c r="R39" s="5"/>
      <c r="S39" s="5"/>
      <c r="T39" s="5"/>
      <c r="U39" s="5"/>
      <c r="V39" s="5"/>
      <c r="W39" s="5"/>
      <c r="X39" s="5"/>
      <c r="Y39" s="5"/>
      <c r="Z39" s="5"/>
      <c r="AA39" s="5"/>
      <c r="AB39" s="635"/>
      <c r="AC39" s="635"/>
      <c r="AD39" s="635"/>
      <c r="AE39" s="635"/>
      <c r="AF39" s="635"/>
      <c r="AG39" s="6" t="s">
        <v>307</v>
      </c>
      <c r="AR39" s="4"/>
    </row>
    <row r="40" spans="1:44" s="61" customFormat="1" ht="15" customHeight="1" thickBot="1">
      <c r="A40" s="13" t="s">
        <v>350</v>
      </c>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636"/>
      <c r="AC40" s="636"/>
      <c r="AD40" s="636"/>
      <c r="AE40" s="636"/>
      <c r="AF40" s="636"/>
      <c r="AG40" s="15" t="s">
        <v>307</v>
      </c>
      <c r="AR40" s="4"/>
    </row>
    <row r="41" spans="1:44" ht="15" customHeight="1" thickTop="1" thickBot="1">
      <c r="A41" s="427" t="str">
        <f>IF($AH$33=TRUE,$AK$42,$AK$44)</f>
        <v>（７）ベースアップ評価料等による収入の実績額【（４）＋（５）＋（６）】</v>
      </c>
      <c r="B41" s="428"/>
      <c r="C41" s="428"/>
      <c r="D41" s="428"/>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634" t="str">
        <f>IF(AH33=TRUE,AI42,IF(AI41=TRUE,"",AI44))</f>
        <v/>
      </c>
      <c r="AC41" s="634"/>
      <c r="AD41" s="634"/>
      <c r="AE41" s="634"/>
      <c r="AF41" s="634"/>
      <c r="AG41" s="195" t="s">
        <v>307</v>
      </c>
      <c r="AI41" s="61" t="b">
        <f>IF(AND(AB34="",AB38="",AB39="",AB40=""),TRUE,FALSE)</f>
        <v>1</v>
      </c>
      <c r="AJ41" s="429" t="s">
        <v>1883</v>
      </c>
    </row>
    <row r="42" spans="1:44" s="61" customFormat="1" ht="15" customHeight="1">
      <c r="A42" s="131" t="s">
        <v>266</v>
      </c>
      <c r="B42" s="132" t="s">
        <v>351</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31"/>
      <c r="AB42" s="131"/>
      <c r="AC42" s="131"/>
      <c r="AD42" s="131"/>
      <c r="AE42" s="131"/>
      <c r="AF42" s="127"/>
      <c r="AG42" s="133"/>
      <c r="AI42" s="414">
        <f>SUM(AB34,AB38:AF40)</f>
        <v>0</v>
      </c>
      <c r="AK42" s="61" t="s">
        <v>1881</v>
      </c>
      <c r="AR42" s="4"/>
    </row>
    <row r="43" spans="1:44" s="61" customFormat="1" ht="15" customHeight="1">
      <c r="A43" s="131" t="s">
        <v>1877</v>
      </c>
      <c r="B43" s="132" t="s">
        <v>1899</v>
      </c>
      <c r="C43" s="127"/>
      <c r="D43" s="127"/>
      <c r="E43" s="127"/>
      <c r="F43" s="127"/>
      <c r="G43" s="127"/>
      <c r="H43" s="127"/>
      <c r="I43" s="127"/>
      <c r="J43" s="127"/>
      <c r="K43" s="127"/>
      <c r="L43" s="127"/>
      <c r="M43" s="127"/>
      <c r="N43" s="127"/>
      <c r="O43" s="127"/>
      <c r="P43" s="127"/>
      <c r="Q43" s="127"/>
      <c r="R43" s="434"/>
      <c r="S43" s="127"/>
      <c r="T43" s="127"/>
      <c r="U43" s="127"/>
      <c r="V43" s="127"/>
      <c r="W43" s="127"/>
      <c r="X43" s="127"/>
      <c r="Y43" s="127"/>
      <c r="Z43" s="127"/>
      <c r="AA43" s="131"/>
      <c r="AB43" s="131"/>
      <c r="AC43" s="131"/>
      <c r="AD43" s="131"/>
      <c r="AE43" s="131"/>
      <c r="AF43" s="127"/>
      <c r="AG43" s="133"/>
      <c r="AJ43" s="429" t="s">
        <v>1884</v>
      </c>
      <c r="AR43" s="4"/>
    </row>
    <row r="44" spans="1:44" s="61" customFormat="1" ht="15" customHeight="1">
      <c r="A44" s="131"/>
      <c r="B44" s="132" t="s">
        <v>1900</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I44" s="414">
        <f>SUM(AB38:AF40)</f>
        <v>0</v>
      </c>
      <c r="AK44" s="61" t="s">
        <v>1880</v>
      </c>
      <c r="AR44" s="4"/>
    </row>
    <row r="45" spans="1:44" ht="1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J45" s="429" t="s">
        <v>1885</v>
      </c>
    </row>
    <row r="46" spans="1:44" ht="15" customHeight="1">
      <c r="A46" s="2" t="s">
        <v>1458</v>
      </c>
      <c r="B46" s="2"/>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44" s="61" customFormat="1" ht="15" customHeight="1" thickBot="1">
      <c r="A47" s="130" t="s">
        <v>352</v>
      </c>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633"/>
      <c r="AC47" s="633"/>
      <c r="AD47" s="633"/>
      <c r="AE47" s="633"/>
      <c r="AF47" s="633"/>
      <c r="AG47" s="122" t="s">
        <v>307</v>
      </c>
      <c r="AR47" s="4"/>
    </row>
    <row r="48" spans="1:44" s="61" customFormat="1" ht="1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135"/>
      <c r="AC48" s="135"/>
      <c r="AD48" s="135"/>
      <c r="AE48" s="135"/>
      <c r="AF48" s="135"/>
      <c r="AG48" s="4"/>
      <c r="AR48" s="4"/>
    </row>
    <row r="49" spans="1:44" ht="15" customHeight="1">
      <c r="A49" s="2" t="s">
        <v>1459</v>
      </c>
      <c r="B49" s="2"/>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44" s="61" customFormat="1" ht="15" customHeight="1">
      <c r="A50" s="13" t="s">
        <v>1460</v>
      </c>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200"/>
      <c r="AC50" s="200"/>
      <c r="AD50" s="200"/>
      <c r="AE50" s="200"/>
      <c r="AF50" s="200"/>
      <c r="AG50" s="201"/>
      <c r="AR50" s="4"/>
    </row>
    <row r="51" spans="1:44" s="61" customFormat="1" ht="15" customHeight="1" thickBot="1">
      <c r="A51" s="7" t="s">
        <v>1266</v>
      </c>
      <c r="B51" s="8"/>
      <c r="C51" s="8"/>
      <c r="D51" s="8"/>
      <c r="E51" s="8"/>
      <c r="F51" s="8"/>
      <c r="G51" s="8"/>
      <c r="H51" s="8"/>
      <c r="I51" s="8"/>
      <c r="J51" s="8"/>
      <c r="K51" s="8"/>
      <c r="L51" s="8"/>
      <c r="M51" s="8"/>
      <c r="N51" s="8"/>
      <c r="O51" s="8"/>
      <c r="P51" s="8"/>
      <c r="Q51" s="8"/>
      <c r="R51" s="8"/>
      <c r="S51" s="8"/>
      <c r="T51" s="8"/>
      <c r="U51" s="8"/>
      <c r="V51" s="8"/>
      <c r="W51" s="8"/>
      <c r="X51" s="8"/>
      <c r="Y51" s="8"/>
      <c r="Z51" s="8"/>
      <c r="AA51" s="8"/>
      <c r="AB51" s="605" t="str">
        <f>IF(SUM(AB41,AB47)=0,"",SUM(AB41,AB47))</f>
        <v/>
      </c>
      <c r="AC51" s="605"/>
      <c r="AD51" s="605"/>
      <c r="AE51" s="605"/>
      <c r="AF51" s="605"/>
      <c r="AG51" s="9" t="s">
        <v>307</v>
      </c>
      <c r="AR51" s="4"/>
    </row>
    <row r="52" spans="1:44" s="61" customFormat="1" ht="15" customHeight="1">
      <c r="A52" s="50"/>
      <c r="B52" s="3"/>
      <c r="C52" s="3"/>
      <c r="D52" s="3"/>
      <c r="E52" s="3"/>
      <c r="F52" s="3"/>
      <c r="G52" s="3"/>
      <c r="H52" s="3"/>
      <c r="I52" s="3"/>
      <c r="J52" s="3"/>
      <c r="K52" s="3"/>
      <c r="L52" s="3"/>
      <c r="M52" s="3"/>
      <c r="N52" s="3"/>
      <c r="O52" s="3"/>
      <c r="P52" s="3"/>
      <c r="Q52" s="3"/>
      <c r="R52" s="3"/>
      <c r="S52" s="3"/>
      <c r="T52" s="3"/>
      <c r="U52" s="3"/>
      <c r="V52" s="3"/>
      <c r="W52" s="3"/>
      <c r="X52" s="3"/>
      <c r="Y52" s="3"/>
      <c r="Z52" s="3"/>
      <c r="AA52" s="171"/>
      <c r="AB52" s="171"/>
      <c r="AC52" s="171"/>
      <c r="AD52" s="171"/>
      <c r="AE52" s="171"/>
      <c r="AF52" s="3"/>
      <c r="AG52" s="4"/>
      <c r="AR52" s="4"/>
    </row>
    <row r="53" spans="1:44" s="61" customFormat="1" ht="15" customHeight="1">
      <c r="A53" s="50" t="s">
        <v>1892</v>
      </c>
      <c r="B53" s="3"/>
      <c r="C53" s="3"/>
      <c r="D53" s="3"/>
      <c r="E53" s="3"/>
      <c r="F53" s="3"/>
      <c r="G53" s="3"/>
      <c r="H53" s="3"/>
      <c r="I53" s="3"/>
      <c r="J53" s="3"/>
      <c r="K53" s="3"/>
      <c r="L53" s="3"/>
      <c r="M53" s="3"/>
      <c r="N53" s="3"/>
      <c r="O53" s="3"/>
      <c r="P53" s="3"/>
      <c r="Q53" s="3"/>
      <c r="R53" s="3"/>
      <c r="S53" s="3"/>
      <c r="T53" s="3"/>
      <c r="U53" s="3"/>
      <c r="V53" s="3"/>
      <c r="W53" s="3"/>
      <c r="X53" s="3"/>
      <c r="Y53" s="3"/>
      <c r="Z53" s="3"/>
      <c r="AA53" s="171"/>
      <c r="AB53" s="171"/>
      <c r="AC53" s="171"/>
      <c r="AD53" s="171"/>
      <c r="AE53" s="171"/>
      <c r="AF53" s="3"/>
      <c r="AG53" s="4"/>
      <c r="AR53" s="4"/>
    </row>
    <row r="54" spans="1:44" s="61" customFormat="1" ht="15" customHeight="1">
      <c r="A54" s="430" t="s">
        <v>266</v>
      </c>
      <c r="B54" s="431" t="s">
        <v>1891</v>
      </c>
      <c r="C54" s="3"/>
      <c r="D54" s="3"/>
      <c r="E54" s="3"/>
      <c r="F54" s="3"/>
      <c r="G54" s="3"/>
      <c r="H54" s="3"/>
      <c r="I54" s="3"/>
      <c r="J54" s="3"/>
      <c r="K54" s="3"/>
      <c r="L54" s="3"/>
      <c r="M54" s="3"/>
      <c r="N54" s="3"/>
      <c r="O54" s="3"/>
      <c r="P54" s="3"/>
      <c r="Q54" s="3"/>
      <c r="R54" s="3"/>
      <c r="S54" s="3"/>
      <c r="T54" s="3"/>
      <c r="U54" s="3"/>
      <c r="V54" s="3"/>
      <c r="W54" s="3"/>
      <c r="X54" s="3"/>
      <c r="Y54" s="3"/>
      <c r="Z54" s="3"/>
      <c r="AA54" s="430"/>
      <c r="AB54" s="430"/>
      <c r="AC54" s="430"/>
      <c r="AD54" s="430"/>
      <c r="AE54" s="430"/>
      <c r="AF54" s="3"/>
      <c r="AG54" s="133"/>
      <c r="AR54" s="4"/>
    </row>
    <row r="55" spans="1:44" s="61" customFormat="1" ht="15" customHeight="1">
      <c r="A55" s="430"/>
      <c r="B55" s="431" t="s">
        <v>1890</v>
      </c>
      <c r="C55" s="3"/>
      <c r="D55" s="3"/>
      <c r="E55" s="3"/>
      <c r="F55" s="3"/>
      <c r="G55" s="3"/>
      <c r="H55" s="3"/>
      <c r="I55" s="3"/>
      <c r="J55" s="3"/>
      <c r="K55" s="3"/>
      <c r="L55" s="3"/>
      <c r="M55" s="3"/>
      <c r="N55" s="3"/>
      <c r="O55" s="3"/>
      <c r="P55" s="3"/>
      <c r="Q55" s="3"/>
      <c r="R55" s="3"/>
      <c r="S55" s="3"/>
      <c r="T55" s="3"/>
      <c r="U55" s="3"/>
      <c r="V55" s="3"/>
      <c r="W55" s="3"/>
      <c r="X55" s="3"/>
      <c r="Y55" s="3"/>
      <c r="Z55" s="3"/>
      <c r="AA55" s="430"/>
      <c r="AB55" s="430"/>
      <c r="AC55" s="430"/>
      <c r="AD55" s="430"/>
      <c r="AE55" s="430"/>
      <c r="AF55" s="3"/>
      <c r="AG55" s="133"/>
      <c r="AR55" s="4"/>
    </row>
    <row r="56" spans="1:44" s="61" customFormat="1" ht="15" customHeight="1">
      <c r="A56" s="417" t="s">
        <v>266</v>
      </c>
      <c r="B56" s="3" t="s">
        <v>353</v>
      </c>
      <c r="C56" s="3"/>
      <c r="D56" s="3"/>
      <c r="E56" s="3"/>
      <c r="F56" s="3"/>
      <c r="G56" s="3"/>
      <c r="H56" s="3"/>
      <c r="I56" s="3"/>
      <c r="J56" s="3"/>
      <c r="K56" s="3"/>
      <c r="L56" s="3"/>
      <c r="M56" s="3"/>
      <c r="N56" s="3"/>
      <c r="O56" s="3"/>
      <c r="P56" s="3"/>
      <c r="Q56" s="3"/>
      <c r="R56" s="3"/>
      <c r="S56" s="3"/>
      <c r="T56" s="3"/>
      <c r="U56" s="3"/>
      <c r="V56" s="3"/>
      <c r="W56" s="3"/>
      <c r="X56" s="3"/>
      <c r="Y56" s="3"/>
      <c r="Z56" s="3"/>
      <c r="AA56" s="430"/>
      <c r="AB56" s="430"/>
      <c r="AC56" s="430"/>
      <c r="AD56" s="430"/>
      <c r="AE56" s="430"/>
      <c r="AF56" s="3"/>
      <c r="AG56" s="133"/>
      <c r="AR56" s="4"/>
    </row>
    <row r="57" spans="1:44" s="61" customFormat="1" ht="15" customHeight="1">
      <c r="A57" s="417" t="s">
        <v>266</v>
      </c>
      <c r="B57" s="3" t="s">
        <v>1917</v>
      </c>
      <c r="C57" s="3"/>
      <c r="D57" s="3"/>
      <c r="E57" s="3"/>
      <c r="F57" s="3"/>
      <c r="G57" s="3"/>
      <c r="H57" s="3"/>
      <c r="I57" s="3"/>
      <c r="J57" s="3"/>
      <c r="K57" s="3"/>
      <c r="L57" s="3"/>
      <c r="M57" s="3"/>
      <c r="N57" s="3"/>
      <c r="O57" s="3"/>
      <c r="P57" s="3"/>
      <c r="Q57" s="3"/>
      <c r="R57" s="3"/>
      <c r="S57" s="3"/>
      <c r="T57" s="3"/>
      <c r="U57" s="3"/>
      <c r="V57" s="3"/>
      <c r="W57" s="3"/>
      <c r="X57" s="3"/>
      <c r="Y57" s="3"/>
      <c r="Z57" s="3"/>
      <c r="AA57" s="430"/>
      <c r="AB57" s="430"/>
      <c r="AC57" s="430"/>
      <c r="AD57" s="430"/>
      <c r="AE57" s="430"/>
      <c r="AF57" s="3"/>
      <c r="AG57" s="133"/>
      <c r="AR57" s="4"/>
    </row>
    <row r="58" spans="1:44" s="61" customFormat="1" ht="15" customHeight="1">
      <c r="A58" s="417"/>
      <c r="B58" s="3" t="s">
        <v>1922</v>
      </c>
      <c r="C58" s="3"/>
      <c r="D58" s="3"/>
      <c r="E58" s="3"/>
      <c r="F58" s="3"/>
      <c r="G58" s="3"/>
      <c r="H58" s="3"/>
      <c r="I58" s="3"/>
      <c r="J58" s="3"/>
      <c r="K58" s="3"/>
      <c r="L58" s="3"/>
      <c r="M58" s="3"/>
      <c r="N58" s="3"/>
      <c r="O58" s="3"/>
      <c r="P58" s="3"/>
      <c r="Q58" s="3"/>
      <c r="R58" s="3"/>
      <c r="S58" s="3"/>
      <c r="T58" s="3"/>
      <c r="U58" s="3"/>
      <c r="V58" s="3"/>
      <c r="W58" s="3"/>
      <c r="X58" s="3"/>
      <c r="Y58" s="3"/>
      <c r="Z58" s="3"/>
      <c r="AA58" s="430"/>
      <c r="AB58" s="430"/>
      <c r="AC58" s="430"/>
      <c r="AD58" s="430"/>
      <c r="AE58" s="430"/>
      <c r="AF58" s="3"/>
      <c r="AG58" s="133"/>
      <c r="AR58" s="4"/>
    </row>
    <row r="59" spans="1:44" s="61" customFormat="1" ht="15" customHeight="1">
      <c r="A59" s="440"/>
      <c r="B59" s="3" t="s">
        <v>1918</v>
      </c>
      <c r="C59" s="3"/>
      <c r="D59" s="3"/>
      <c r="E59" s="3"/>
      <c r="F59" s="3"/>
      <c r="G59" s="3"/>
      <c r="H59" s="3"/>
      <c r="I59" s="3"/>
      <c r="J59" s="3"/>
      <c r="K59" s="3"/>
      <c r="L59" s="3"/>
      <c r="M59" s="3"/>
      <c r="N59" s="3"/>
      <c r="O59" s="3"/>
      <c r="P59" s="3"/>
      <c r="Q59" s="3"/>
      <c r="R59" s="3"/>
      <c r="S59" s="3"/>
      <c r="T59" s="3"/>
      <c r="U59" s="3"/>
      <c r="V59" s="3"/>
      <c r="W59" s="3"/>
      <c r="X59" s="3"/>
      <c r="Y59" s="3"/>
      <c r="Z59" s="3"/>
      <c r="AA59" s="430"/>
      <c r="AB59" s="430"/>
      <c r="AC59" s="430"/>
      <c r="AD59" s="430"/>
      <c r="AE59" s="430"/>
      <c r="AF59" s="3"/>
      <c r="AG59" s="133"/>
      <c r="AR59" s="4"/>
    </row>
    <row r="60" spans="1:44" s="61" customFormat="1" ht="15" customHeight="1">
      <c r="A60" s="440"/>
      <c r="B60" s="3" t="s">
        <v>1919</v>
      </c>
      <c r="C60" s="3"/>
      <c r="D60" s="3"/>
      <c r="E60" s="3"/>
      <c r="F60" s="3"/>
      <c r="G60" s="3"/>
      <c r="H60" s="3"/>
      <c r="I60" s="3"/>
      <c r="J60" s="3"/>
      <c r="K60" s="3"/>
      <c r="L60" s="3"/>
      <c r="M60" s="3"/>
      <c r="N60" s="3"/>
      <c r="O60" s="3"/>
      <c r="P60" s="3"/>
      <c r="Q60" s="3"/>
      <c r="R60" s="3"/>
      <c r="S60" s="3"/>
      <c r="T60" s="3"/>
      <c r="U60" s="3"/>
      <c r="V60" s="3"/>
      <c r="W60" s="3"/>
      <c r="X60" s="3"/>
      <c r="Y60" s="3"/>
      <c r="Z60" s="3"/>
      <c r="AA60" s="430"/>
      <c r="AB60" s="430"/>
      <c r="AC60" s="430"/>
      <c r="AD60" s="430"/>
      <c r="AE60" s="430"/>
      <c r="AF60" s="3"/>
      <c r="AG60" s="133"/>
      <c r="AR60" s="4"/>
    </row>
    <row r="61" spans="1:44" s="61" customFormat="1" ht="15" customHeight="1">
      <c r="A61" s="417" t="s">
        <v>266</v>
      </c>
      <c r="B61" s="3" t="s">
        <v>1894</v>
      </c>
      <c r="C61" s="3"/>
      <c r="D61" s="3"/>
      <c r="E61" s="3"/>
      <c r="F61" s="3"/>
      <c r="G61" s="3"/>
      <c r="H61" s="3"/>
      <c r="I61" s="3"/>
      <c r="J61" s="3"/>
      <c r="K61" s="3"/>
      <c r="L61" s="3"/>
      <c r="M61" s="3"/>
      <c r="N61" s="3"/>
      <c r="O61" s="3"/>
      <c r="P61" s="3"/>
      <c r="Q61" s="3"/>
      <c r="R61" s="3"/>
      <c r="S61" s="3"/>
      <c r="T61" s="3"/>
      <c r="U61" s="3"/>
      <c r="V61" s="3"/>
      <c r="W61" s="3"/>
      <c r="X61" s="3"/>
      <c r="Y61" s="3"/>
      <c r="Z61" s="3"/>
      <c r="AA61" s="430"/>
      <c r="AB61" s="430"/>
      <c r="AC61" s="430"/>
      <c r="AD61" s="430"/>
      <c r="AE61" s="430"/>
      <c r="AF61" s="3"/>
      <c r="AG61" s="133"/>
      <c r="AR61" s="4"/>
    </row>
    <row r="62" spans="1:44" s="61" customFormat="1" ht="15" customHeight="1">
      <c r="A62" s="417"/>
      <c r="B62" s="3" t="s">
        <v>1926</v>
      </c>
      <c r="C62" s="3"/>
      <c r="D62" s="3"/>
      <c r="E62" s="3"/>
      <c r="F62" s="3"/>
      <c r="G62" s="3"/>
      <c r="H62" s="3"/>
      <c r="I62" s="3"/>
      <c r="J62" s="3"/>
      <c r="K62" s="3"/>
      <c r="L62" s="3"/>
      <c r="M62" s="3"/>
      <c r="N62" s="3"/>
      <c r="O62" s="3"/>
      <c r="P62" s="3"/>
      <c r="Q62" s="3"/>
      <c r="R62" s="3"/>
      <c r="S62" s="3"/>
      <c r="T62" s="3"/>
      <c r="U62" s="3"/>
      <c r="V62" s="3"/>
      <c r="W62" s="3"/>
      <c r="X62" s="3"/>
      <c r="Y62" s="3"/>
      <c r="Z62" s="3"/>
      <c r="AA62" s="430"/>
      <c r="AB62" s="430"/>
      <c r="AC62" s="430"/>
      <c r="AD62" s="430"/>
      <c r="AE62" s="430"/>
      <c r="AF62" s="3"/>
      <c r="AG62" s="133"/>
      <c r="AR62" s="4"/>
    </row>
    <row r="63" spans="1:44" s="61" customFormat="1" ht="15" customHeight="1">
      <c r="A63" s="441"/>
      <c r="B63" s="3"/>
      <c r="C63" s="3"/>
      <c r="D63" s="3"/>
      <c r="E63" s="3"/>
      <c r="F63" s="3"/>
      <c r="G63" s="3"/>
      <c r="H63" s="3"/>
      <c r="I63" s="3"/>
      <c r="J63" s="3"/>
      <c r="K63" s="3"/>
      <c r="L63" s="3"/>
      <c r="M63" s="3"/>
      <c r="N63" s="3"/>
      <c r="O63" s="3"/>
      <c r="P63" s="3"/>
      <c r="Q63" s="3"/>
      <c r="R63" s="3"/>
      <c r="S63" s="3"/>
      <c r="T63" s="3"/>
      <c r="U63" s="3"/>
      <c r="V63" s="3"/>
      <c r="W63" s="3"/>
      <c r="X63" s="3"/>
      <c r="Y63" s="3"/>
      <c r="Z63" s="3"/>
      <c r="AA63" s="430"/>
      <c r="AB63" s="430"/>
      <c r="AC63" s="430"/>
      <c r="AD63" s="430"/>
      <c r="AE63" s="430"/>
      <c r="AF63" s="3"/>
      <c r="AG63" s="133"/>
      <c r="AR63" s="4"/>
    </row>
    <row r="64" spans="1:44" s="61" customFormat="1" ht="20.100000000000001" customHeight="1">
      <c r="A64" s="128" t="s">
        <v>302</v>
      </c>
      <c r="B64" s="127"/>
      <c r="C64" s="3"/>
      <c r="D64" s="3"/>
      <c r="E64" s="3"/>
      <c r="F64" s="3"/>
      <c r="G64" s="3"/>
      <c r="H64" s="3"/>
      <c r="I64" s="3"/>
      <c r="J64" s="3"/>
      <c r="K64" s="3"/>
      <c r="L64" s="3"/>
      <c r="M64" s="3"/>
      <c r="N64" s="3"/>
      <c r="O64" s="3"/>
      <c r="P64" s="3"/>
      <c r="Q64" s="3"/>
      <c r="R64" s="3"/>
      <c r="S64" s="3"/>
      <c r="T64" s="3"/>
      <c r="U64" s="3"/>
      <c r="V64" s="3"/>
      <c r="W64" s="3"/>
      <c r="X64" s="3"/>
      <c r="Y64" s="3"/>
      <c r="Z64" s="3"/>
      <c r="AA64" s="296"/>
      <c r="AB64" s="121"/>
      <c r="AC64" s="121"/>
      <c r="AD64" s="121"/>
      <c r="AE64" s="121"/>
      <c r="AF64" s="120"/>
      <c r="AG64" s="115"/>
      <c r="AR64" s="4"/>
    </row>
    <row r="65" spans="1:44" s="61" customFormat="1" ht="15" customHeight="1" thickBot="1">
      <c r="A65" s="2" t="s">
        <v>354</v>
      </c>
      <c r="B65" s="3"/>
      <c r="C65" s="3"/>
      <c r="D65" s="3"/>
      <c r="E65" s="3"/>
      <c r="F65" s="3"/>
      <c r="G65" s="3"/>
      <c r="H65" s="3"/>
      <c r="I65" s="3"/>
      <c r="J65" s="3"/>
      <c r="K65" s="3"/>
      <c r="L65" s="3"/>
      <c r="M65" s="3"/>
      <c r="N65" s="3"/>
      <c r="O65" s="3"/>
      <c r="P65" s="3"/>
      <c r="Q65" s="3"/>
      <c r="R65" s="3"/>
      <c r="S65" s="3"/>
      <c r="T65" s="3"/>
      <c r="U65" s="3"/>
      <c r="V65" s="3"/>
      <c r="W65" s="3"/>
      <c r="X65" s="3"/>
      <c r="Y65" s="3"/>
      <c r="Z65" s="3"/>
      <c r="AA65" s="54"/>
      <c r="AB65" s="54"/>
      <c r="AC65" s="54"/>
      <c r="AD65" s="54"/>
      <c r="AE65" s="54"/>
      <c r="AF65" s="54"/>
      <c r="AG65" s="54"/>
      <c r="AR65" s="4"/>
    </row>
    <row r="66" spans="1:44" s="61" customFormat="1" ht="15" customHeight="1">
      <c r="A66" s="41" t="s">
        <v>355</v>
      </c>
      <c r="B66" s="30"/>
      <c r="C66" s="24"/>
      <c r="D66" s="24"/>
      <c r="E66" s="24"/>
      <c r="F66" s="24"/>
      <c r="G66" s="24"/>
      <c r="H66" s="24"/>
      <c r="I66" s="24"/>
      <c r="J66" s="24"/>
      <c r="K66" s="24"/>
      <c r="L66" s="24"/>
      <c r="M66" s="24"/>
      <c r="N66" s="24"/>
      <c r="O66" s="24"/>
      <c r="P66" s="24"/>
      <c r="Q66" s="24"/>
      <c r="R66" s="24"/>
      <c r="S66" s="24"/>
      <c r="T66" s="24"/>
      <c r="U66" s="24"/>
      <c r="V66" s="24"/>
      <c r="W66" s="24"/>
      <c r="X66" s="24"/>
      <c r="Y66" s="24"/>
      <c r="Z66" s="24"/>
      <c r="AA66" s="36"/>
      <c r="AB66" s="196"/>
      <c r="AC66" s="626" t="str">
        <f>IF($AH$66=0,"",$AH$66)</f>
        <v/>
      </c>
      <c r="AD66" s="626"/>
      <c r="AE66" s="626"/>
      <c r="AF66" s="626"/>
      <c r="AG66" s="37" t="s">
        <v>306</v>
      </c>
      <c r="AH66" s="413">
        <f>SUM(AC75,AC84,AC93,AC102,AC111,AC120,AC129)</f>
        <v>0</v>
      </c>
      <c r="AR66" s="4"/>
    </row>
    <row r="67" spans="1:44" s="61" customFormat="1" ht="15" customHeight="1">
      <c r="A67" s="606" t="s">
        <v>1258</v>
      </c>
      <c r="B67" s="607"/>
      <c r="C67" s="607"/>
      <c r="D67" s="607"/>
      <c r="E67" s="607"/>
      <c r="F67" s="607"/>
      <c r="G67" s="607"/>
      <c r="H67" s="607"/>
      <c r="I67" s="607"/>
      <c r="J67" s="607"/>
      <c r="K67" s="607"/>
      <c r="L67" s="607"/>
      <c r="M67" s="607"/>
      <c r="N67" s="607"/>
      <c r="O67" s="607"/>
      <c r="P67" s="607"/>
      <c r="Q67" s="607"/>
      <c r="R67" s="607"/>
      <c r="S67" s="607"/>
      <c r="T67" s="607"/>
      <c r="U67" s="607"/>
      <c r="V67" s="607"/>
      <c r="W67" s="607"/>
      <c r="X67" s="607"/>
      <c r="Y67" s="607"/>
      <c r="Z67" s="607"/>
      <c r="AA67" s="607"/>
      <c r="AB67" s="607"/>
      <c r="AC67" s="627" t="str">
        <f>IF($AH$67=0,"",$AH$67)</f>
        <v/>
      </c>
      <c r="AD67" s="627"/>
      <c r="AE67" s="627"/>
      <c r="AF67" s="627"/>
      <c r="AG67" s="45" t="s">
        <v>307</v>
      </c>
      <c r="AH67" s="414">
        <f>SUM(AC76,AC85,AC94,AC103,AC112,AC121,AC130)</f>
        <v>0</v>
      </c>
      <c r="AI67" s="429" t="s">
        <v>1905</v>
      </c>
      <c r="AR67" s="4"/>
    </row>
    <row r="68" spans="1:44" s="61" customFormat="1" ht="15" customHeight="1">
      <c r="A68" s="555" t="str">
        <f>IF(OR($H$19=4,$H$19=5),AI68,AI69)</f>
        <v>（12）令和８年５月時点の給与体系を、当該評価料を算定した年度に勤務している職員の賃金に当てはめた場合の対象職員の基本給等総額</v>
      </c>
      <c r="B68" s="556"/>
      <c r="C68" s="556"/>
      <c r="D68" s="556"/>
      <c r="E68" s="556"/>
      <c r="F68" s="556"/>
      <c r="G68" s="556"/>
      <c r="H68" s="556"/>
      <c r="I68" s="556"/>
      <c r="J68" s="556"/>
      <c r="K68" s="556"/>
      <c r="L68" s="556"/>
      <c r="M68" s="556"/>
      <c r="N68" s="556"/>
      <c r="O68" s="556"/>
      <c r="P68" s="556"/>
      <c r="Q68" s="556"/>
      <c r="R68" s="556"/>
      <c r="S68" s="556"/>
      <c r="T68" s="556"/>
      <c r="U68" s="556"/>
      <c r="V68" s="556"/>
      <c r="W68" s="556"/>
      <c r="X68" s="556"/>
      <c r="Y68" s="556"/>
      <c r="Z68" s="556"/>
      <c r="AA68" s="556"/>
      <c r="AB68" s="556"/>
      <c r="AC68" s="628" t="str">
        <f>IF($AH$68=0,"",$AH$68)</f>
        <v/>
      </c>
      <c r="AD68" s="628"/>
      <c r="AE68" s="628"/>
      <c r="AF68" s="628"/>
      <c r="AG68" s="56" t="s">
        <v>307</v>
      </c>
      <c r="AH68" s="414">
        <f>SUM(AC77,AC86,AC95,AC104,AC113,AC122,AC131)</f>
        <v>0</v>
      </c>
      <c r="AI68" s="61" t="s">
        <v>1469</v>
      </c>
      <c r="AR68" s="4"/>
    </row>
    <row r="69" spans="1:44" s="61" customFormat="1" ht="15" customHeight="1">
      <c r="A69" s="325" t="s">
        <v>1267</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218"/>
      <c r="AC69" s="638" t="str">
        <f>IFERROR(AC67-AC68,"")</f>
        <v/>
      </c>
      <c r="AD69" s="638"/>
      <c r="AE69" s="638"/>
      <c r="AF69" s="638"/>
      <c r="AG69" s="219" t="s">
        <v>307</v>
      </c>
      <c r="AI69" s="61" t="s">
        <v>1499</v>
      </c>
      <c r="AR69" s="4"/>
    </row>
    <row r="70" spans="1:44" s="61" customFormat="1" ht="15" customHeight="1">
      <c r="A70" s="220"/>
      <c r="B70" s="221" t="s">
        <v>1268</v>
      </c>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222"/>
      <c r="AC70" s="587" t="str">
        <f>IFERROR((AC69/AC68)*100,"")</f>
        <v/>
      </c>
      <c r="AD70" s="587"/>
      <c r="AE70" s="587"/>
      <c r="AF70" s="587"/>
      <c r="AG70" s="223" t="s">
        <v>356</v>
      </c>
      <c r="AR70" s="4"/>
    </row>
    <row r="71" spans="1:44" s="61" customFormat="1" ht="12.95" customHeight="1">
      <c r="A71" s="639" t="s">
        <v>1893</v>
      </c>
      <c r="B71" s="640"/>
      <c r="C71" s="640"/>
      <c r="D71" s="640"/>
      <c r="E71" s="640"/>
      <c r="F71" s="640"/>
      <c r="G71" s="640"/>
      <c r="H71" s="640"/>
      <c r="I71" s="640"/>
      <c r="J71" s="640"/>
      <c r="K71" s="640"/>
      <c r="L71" s="640"/>
      <c r="M71" s="640"/>
      <c r="N71" s="640"/>
      <c r="O71" s="640"/>
      <c r="P71" s="640"/>
      <c r="Q71" s="640"/>
      <c r="R71" s="640"/>
      <c r="S71" s="640"/>
      <c r="T71" s="640"/>
      <c r="U71" s="640"/>
      <c r="V71" s="640"/>
      <c r="W71" s="640"/>
      <c r="X71" s="640"/>
      <c r="Y71" s="640"/>
      <c r="Z71" s="640"/>
      <c r="AA71" s="640"/>
      <c r="AB71" s="640"/>
      <c r="AC71" s="577"/>
      <c r="AD71" s="577"/>
      <c r="AE71" s="577"/>
      <c r="AF71" s="577"/>
      <c r="AG71" s="219"/>
      <c r="AR71" s="4"/>
    </row>
    <row r="72" spans="1:44" s="61" customFormat="1" ht="12.95" customHeight="1" thickBot="1">
      <c r="A72" s="575" t="s">
        <v>1907</v>
      </c>
      <c r="B72" s="576"/>
      <c r="C72" s="576"/>
      <c r="D72" s="576"/>
      <c r="E72" s="576"/>
      <c r="F72" s="576"/>
      <c r="G72" s="576"/>
      <c r="H72" s="576"/>
      <c r="I72" s="576"/>
      <c r="J72" s="576"/>
      <c r="K72" s="576"/>
      <c r="L72" s="576"/>
      <c r="M72" s="576"/>
      <c r="N72" s="576"/>
      <c r="O72" s="576"/>
      <c r="P72" s="576"/>
      <c r="Q72" s="576"/>
      <c r="R72" s="576"/>
      <c r="S72" s="576"/>
      <c r="T72" s="576"/>
      <c r="U72" s="576"/>
      <c r="V72" s="576"/>
      <c r="W72" s="576"/>
      <c r="X72" s="576"/>
      <c r="Y72" s="576"/>
      <c r="Z72" s="576"/>
      <c r="AA72" s="576"/>
      <c r="AB72" s="576"/>
      <c r="AC72" s="578"/>
      <c r="AD72" s="578"/>
      <c r="AE72" s="578"/>
      <c r="AF72" s="578"/>
      <c r="AG72" s="433" t="s">
        <v>307</v>
      </c>
      <c r="AR72" s="4"/>
    </row>
    <row r="73" spans="1:44" s="61" customFormat="1" ht="15" customHeight="1">
      <c r="A73" s="29"/>
      <c r="B73" s="4"/>
      <c r="C73" s="4"/>
      <c r="D73" s="28"/>
      <c r="E73" s="28"/>
      <c r="F73" s="28"/>
      <c r="G73" s="28"/>
      <c r="H73" s="28"/>
      <c r="I73" s="28"/>
      <c r="J73" s="28"/>
      <c r="K73" s="28"/>
      <c r="L73" s="28"/>
      <c r="M73" s="28"/>
      <c r="N73" s="28"/>
      <c r="O73" s="28"/>
      <c r="P73" s="28"/>
      <c r="Q73" s="28"/>
      <c r="R73" s="28"/>
      <c r="S73" s="28"/>
      <c r="T73" s="28"/>
      <c r="U73" s="28"/>
      <c r="V73" s="28"/>
      <c r="W73" s="28"/>
      <c r="X73" s="28"/>
      <c r="Y73" s="28"/>
      <c r="Z73" s="28"/>
      <c r="AA73" s="28"/>
      <c r="AB73" s="4"/>
      <c r="AC73" s="4"/>
      <c r="AD73" s="4"/>
      <c r="AE73" s="4"/>
      <c r="AF73" s="4"/>
      <c r="AG73" s="4"/>
      <c r="AR73" s="4"/>
    </row>
    <row r="74" spans="1:44" s="61" customFormat="1" ht="15" customHeight="1" thickBot="1">
      <c r="A74" s="604" t="s">
        <v>357</v>
      </c>
      <c r="B74" s="604"/>
      <c r="C74" s="604"/>
      <c r="D74" s="604"/>
      <c r="E74" s="604"/>
      <c r="F74" s="604"/>
      <c r="G74" s="604"/>
      <c r="H74" s="604"/>
      <c r="I74" s="604"/>
      <c r="J74" s="604"/>
      <c r="K74" s="604"/>
      <c r="L74" s="604"/>
      <c r="M74" s="604"/>
      <c r="N74" s="604"/>
      <c r="O74" s="604"/>
      <c r="P74" s="604"/>
      <c r="Q74" s="604"/>
      <c r="R74" s="604"/>
      <c r="S74" s="604"/>
      <c r="T74" s="604"/>
      <c r="U74" s="604"/>
      <c r="V74" s="604"/>
      <c r="W74" s="604"/>
      <c r="X74" s="604"/>
      <c r="Y74" s="604"/>
      <c r="Z74" s="604"/>
      <c r="AA74" s="604"/>
      <c r="AB74" s="604"/>
      <c r="AC74" s="604"/>
      <c r="AD74" s="604"/>
      <c r="AE74" s="604"/>
      <c r="AF74" s="604"/>
      <c r="AG74" s="604"/>
      <c r="AR74" s="4"/>
    </row>
    <row r="75" spans="1:44" s="61" customFormat="1" ht="15" customHeight="1">
      <c r="A75" s="41" t="s">
        <v>358</v>
      </c>
      <c r="B75" s="30"/>
      <c r="C75" s="24"/>
      <c r="D75" s="24"/>
      <c r="E75" s="24"/>
      <c r="F75" s="24"/>
      <c r="G75" s="24"/>
      <c r="H75" s="24"/>
      <c r="I75" s="24"/>
      <c r="J75" s="24"/>
      <c r="K75" s="24"/>
      <c r="L75" s="24"/>
      <c r="M75" s="24"/>
      <c r="N75" s="24"/>
      <c r="O75" s="24"/>
      <c r="P75" s="24"/>
      <c r="Q75" s="24"/>
      <c r="R75" s="24"/>
      <c r="S75" s="24"/>
      <c r="T75" s="24"/>
      <c r="U75" s="24"/>
      <c r="V75" s="24"/>
      <c r="W75" s="24"/>
      <c r="X75" s="24"/>
      <c r="Y75" s="24"/>
      <c r="Z75" s="24"/>
      <c r="AA75" s="36"/>
      <c r="AB75" s="196"/>
      <c r="AC75" s="603"/>
      <c r="AD75" s="603"/>
      <c r="AE75" s="603"/>
      <c r="AF75" s="603"/>
      <c r="AG75" s="37" t="s">
        <v>306</v>
      </c>
      <c r="AR75" s="4"/>
    </row>
    <row r="76" spans="1:44" s="61" customFormat="1" ht="15" customHeight="1">
      <c r="A76" s="606" t="s">
        <v>1259</v>
      </c>
      <c r="B76" s="607"/>
      <c r="C76" s="607"/>
      <c r="D76" s="607"/>
      <c r="E76" s="607"/>
      <c r="F76" s="607"/>
      <c r="G76" s="607"/>
      <c r="H76" s="607"/>
      <c r="I76" s="607"/>
      <c r="J76" s="607"/>
      <c r="K76" s="607"/>
      <c r="L76" s="607"/>
      <c r="M76" s="607"/>
      <c r="N76" s="607"/>
      <c r="O76" s="607"/>
      <c r="P76" s="607"/>
      <c r="Q76" s="607"/>
      <c r="R76" s="607"/>
      <c r="S76" s="607"/>
      <c r="T76" s="607"/>
      <c r="U76" s="607"/>
      <c r="V76" s="607"/>
      <c r="W76" s="607"/>
      <c r="X76" s="607"/>
      <c r="Y76" s="607"/>
      <c r="Z76" s="607"/>
      <c r="AA76" s="607"/>
      <c r="AB76" s="607"/>
      <c r="AC76" s="601"/>
      <c r="AD76" s="601"/>
      <c r="AE76" s="601"/>
      <c r="AF76" s="601"/>
      <c r="AG76" s="45" t="s">
        <v>307</v>
      </c>
      <c r="AI76" s="429" t="s">
        <v>1905</v>
      </c>
      <c r="AR76" s="4"/>
    </row>
    <row r="77" spans="1:44" s="61" customFormat="1" ht="15" customHeight="1">
      <c r="A77" s="555" t="str">
        <f>IF(OR($H$19=4,$H$19=5),AI77,AI78)</f>
        <v>（18）令和８年５月時点の給与体系を、当該評価料を算定した年度に勤務している職員の賃金に当てはめた場合の対象職員の基本給等総額</v>
      </c>
      <c r="B77" s="556"/>
      <c r="C77" s="556"/>
      <c r="D77" s="556"/>
      <c r="E77" s="556"/>
      <c r="F77" s="556"/>
      <c r="G77" s="556"/>
      <c r="H77" s="556"/>
      <c r="I77" s="556"/>
      <c r="J77" s="556"/>
      <c r="K77" s="556"/>
      <c r="L77" s="556"/>
      <c r="M77" s="556"/>
      <c r="N77" s="556"/>
      <c r="O77" s="556"/>
      <c r="P77" s="556"/>
      <c r="Q77" s="556"/>
      <c r="R77" s="556"/>
      <c r="S77" s="556"/>
      <c r="T77" s="556"/>
      <c r="U77" s="556"/>
      <c r="V77" s="556"/>
      <c r="W77" s="556"/>
      <c r="X77" s="556"/>
      <c r="Y77" s="556"/>
      <c r="Z77" s="556"/>
      <c r="AA77" s="556"/>
      <c r="AB77" s="556"/>
      <c r="AC77" s="601"/>
      <c r="AD77" s="601"/>
      <c r="AE77" s="601"/>
      <c r="AF77" s="601"/>
      <c r="AG77" s="56" t="s">
        <v>307</v>
      </c>
      <c r="AI77" s="61" t="s">
        <v>1471</v>
      </c>
      <c r="AR77" s="4"/>
    </row>
    <row r="78" spans="1:44" s="61" customFormat="1" ht="15" customHeight="1">
      <c r="A78" s="13" t="s">
        <v>1269</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218"/>
      <c r="AC78" s="602" t="str">
        <f>IF(AC76-AC77=0,"",AC76-AC77)</f>
        <v/>
      </c>
      <c r="AD78" s="602"/>
      <c r="AE78" s="602"/>
      <c r="AF78" s="602"/>
      <c r="AG78" s="219" t="s">
        <v>307</v>
      </c>
      <c r="AI78" s="61" t="s">
        <v>1472</v>
      </c>
      <c r="AR78" s="4"/>
    </row>
    <row r="79" spans="1:44" s="61" customFormat="1" ht="15" customHeight="1">
      <c r="A79" s="220"/>
      <c r="B79" s="313" t="s">
        <v>1314</v>
      </c>
      <c r="C79" s="5"/>
      <c r="D79" s="5"/>
      <c r="E79" s="5"/>
      <c r="F79" s="5"/>
      <c r="G79" s="5"/>
      <c r="H79" s="5"/>
      <c r="I79" s="5"/>
      <c r="J79" s="5"/>
      <c r="K79" s="5"/>
      <c r="L79" s="5"/>
      <c r="M79" s="5"/>
      <c r="N79" s="5"/>
      <c r="O79" s="5"/>
      <c r="P79" s="5"/>
      <c r="Q79" s="5"/>
      <c r="R79" s="5"/>
      <c r="S79" s="5"/>
      <c r="T79" s="5"/>
      <c r="U79" s="5"/>
      <c r="V79" s="5"/>
      <c r="W79" s="5"/>
      <c r="X79" s="5"/>
      <c r="Y79" s="5"/>
      <c r="Z79" s="5"/>
      <c r="AA79" s="5"/>
      <c r="AB79" s="314"/>
      <c r="AC79" s="600" t="str">
        <f>IFERROR((AC78/AC77)*100,"")</f>
        <v/>
      </c>
      <c r="AD79" s="600"/>
      <c r="AE79" s="600"/>
      <c r="AF79" s="600"/>
      <c r="AG79" s="315" t="s">
        <v>356</v>
      </c>
      <c r="AR79" s="4"/>
    </row>
    <row r="80" spans="1:44" s="61" customFormat="1" ht="15" customHeight="1">
      <c r="A80" s="609" t="s">
        <v>1279</v>
      </c>
      <c r="B80" s="610"/>
      <c r="C80" s="610"/>
      <c r="D80" s="610"/>
      <c r="E80" s="610"/>
      <c r="F80" s="610"/>
      <c r="G80" s="610"/>
      <c r="H80" s="610"/>
      <c r="I80" s="610"/>
      <c r="J80" s="610"/>
      <c r="K80" s="610"/>
      <c r="L80" s="610"/>
      <c r="M80" s="610"/>
      <c r="N80" s="610"/>
      <c r="O80" s="610"/>
      <c r="P80" s="610"/>
      <c r="Q80" s="610"/>
      <c r="R80" s="610"/>
      <c r="S80" s="610"/>
      <c r="T80" s="610"/>
      <c r="U80" s="610"/>
      <c r="V80" s="610"/>
      <c r="W80" s="610"/>
      <c r="X80" s="610"/>
      <c r="Y80" s="610"/>
      <c r="Z80" s="610"/>
      <c r="AA80" s="610"/>
      <c r="AB80" s="610"/>
      <c r="AC80" s="608"/>
      <c r="AD80" s="608"/>
      <c r="AE80" s="608"/>
      <c r="AF80" s="608"/>
      <c r="AG80" s="252" t="s">
        <v>359</v>
      </c>
      <c r="AR80" s="4"/>
    </row>
    <row r="81" spans="1:44" s="61" customFormat="1" ht="15" customHeight="1" thickBot="1">
      <c r="A81" s="614" t="s">
        <v>1280</v>
      </c>
      <c r="B81" s="615"/>
      <c r="C81" s="615"/>
      <c r="D81" s="615"/>
      <c r="E81" s="615"/>
      <c r="F81" s="615"/>
      <c r="G81" s="615"/>
      <c r="H81" s="615"/>
      <c r="I81" s="615"/>
      <c r="J81" s="615"/>
      <c r="K81" s="615"/>
      <c r="L81" s="615"/>
      <c r="M81" s="615"/>
      <c r="N81" s="615"/>
      <c r="O81" s="615"/>
      <c r="P81" s="615"/>
      <c r="Q81" s="615"/>
      <c r="R81" s="615"/>
      <c r="S81" s="615"/>
      <c r="T81" s="615"/>
      <c r="U81" s="615"/>
      <c r="V81" s="615"/>
      <c r="W81" s="615"/>
      <c r="X81" s="615"/>
      <c r="Y81" s="615"/>
      <c r="Z81" s="615"/>
      <c r="AA81" s="615"/>
      <c r="AB81" s="615"/>
      <c r="AC81" s="616"/>
      <c r="AD81" s="616"/>
      <c r="AE81" s="616"/>
      <c r="AF81" s="616"/>
      <c r="AG81" s="253" t="s">
        <v>359</v>
      </c>
      <c r="AR81" s="4"/>
    </row>
    <row r="82" spans="1:44" s="61" customFormat="1" ht="15" customHeight="1">
      <c r="A82" s="29"/>
      <c r="B82" s="4"/>
      <c r="C82" s="4"/>
      <c r="D82" s="28"/>
      <c r="E82" s="28"/>
      <c r="F82" s="28"/>
      <c r="G82" s="28"/>
      <c r="H82" s="28"/>
      <c r="I82" s="28"/>
      <c r="J82" s="28"/>
      <c r="K82" s="28"/>
      <c r="L82" s="28"/>
      <c r="M82" s="28"/>
      <c r="N82" s="28"/>
      <c r="O82" s="28"/>
      <c r="P82" s="28"/>
      <c r="Q82" s="28"/>
      <c r="R82" s="28"/>
      <c r="S82" s="28"/>
      <c r="T82" s="28"/>
      <c r="U82" s="28"/>
      <c r="V82" s="28"/>
      <c r="W82" s="28"/>
      <c r="X82" s="28"/>
      <c r="Y82" s="28"/>
      <c r="Z82" s="28"/>
      <c r="AA82" s="28"/>
      <c r="AB82" s="4"/>
      <c r="AC82" s="4"/>
      <c r="AD82" s="4"/>
      <c r="AE82" s="4"/>
      <c r="AF82" s="4"/>
      <c r="AG82" s="4"/>
      <c r="AR82" s="4"/>
    </row>
    <row r="83" spans="1:44" s="61" customFormat="1" ht="15" customHeight="1" thickBot="1">
      <c r="A83" s="604" t="s">
        <v>360</v>
      </c>
      <c r="B83" s="604"/>
      <c r="C83" s="604"/>
      <c r="D83" s="604"/>
      <c r="E83" s="604"/>
      <c r="F83" s="604"/>
      <c r="G83" s="604"/>
      <c r="H83" s="604"/>
      <c r="I83" s="604"/>
      <c r="J83" s="604"/>
      <c r="K83" s="604"/>
      <c r="L83" s="604"/>
      <c r="M83" s="604"/>
      <c r="N83" s="604"/>
      <c r="O83" s="604"/>
      <c r="P83" s="604"/>
      <c r="Q83" s="604"/>
      <c r="R83" s="604"/>
      <c r="S83" s="604"/>
      <c r="T83" s="604"/>
      <c r="U83" s="604"/>
      <c r="V83" s="604"/>
      <c r="W83" s="604"/>
      <c r="X83" s="604"/>
      <c r="Y83" s="604"/>
      <c r="Z83" s="604"/>
      <c r="AA83" s="604"/>
      <c r="AB83" s="604"/>
      <c r="AC83" s="604"/>
      <c r="AD83" s="604"/>
      <c r="AE83" s="604"/>
      <c r="AF83" s="604"/>
      <c r="AG83" s="604"/>
      <c r="AR83" s="4"/>
    </row>
    <row r="84" spans="1:44" s="61" customFormat="1" ht="15" customHeight="1">
      <c r="A84" s="41" t="s">
        <v>361</v>
      </c>
      <c r="B84" s="30"/>
      <c r="C84" s="24"/>
      <c r="D84" s="24"/>
      <c r="E84" s="24"/>
      <c r="F84" s="24"/>
      <c r="G84" s="24"/>
      <c r="H84" s="24"/>
      <c r="I84" s="24"/>
      <c r="J84" s="24"/>
      <c r="K84" s="24"/>
      <c r="L84" s="24"/>
      <c r="M84" s="24"/>
      <c r="N84" s="24"/>
      <c r="O84" s="24"/>
      <c r="P84" s="24"/>
      <c r="Q84" s="24"/>
      <c r="R84" s="24"/>
      <c r="S84" s="24"/>
      <c r="T84" s="24"/>
      <c r="U84" s="24"/>
      <c r="V84" s="24"/>
      <c r="W84" s="24"/>
      <c r="X84" s="24"/>
      <c r="Y84" s="24"/>
      <c r="Z84" s="24"/>
      <c r="AA84" s="36"/>
      <c r="AB84" s="196"/>
      <c r="AC84" s="603"/>
      <c r="AD84" s="603"/>
      <c r="AE84" s="603"/>
      <c r="AF84" s="603"/>
      <c r="AG84" s="37" t="s">
        <v>306</v>
      </c>
      <c r="AR84" s="4"/>
    </row>
    <row r="85" spans="1:44" s="61" customFormat="1" ht="15" customHeight="1">
      <c r="A85" s="606" t="s">
        <v>1260</v>
      </c>
      <c r="B85" s="607"/>
      <c r="C85" s="607"/>
      <c r="D85" s="607"/>
      <c r="E85" s="607"/>
      <c r="F85" s="607"/>
      <c r="G85" s="607"/>
      <c r="H85" s="607"/>
      <c r="I85" s="607"/>
      <c r="J85" s="607"/>
      <c r="K85" s="607"/>
      <c r="L85" s="607"/>
      <c r="M85" s="607"/>
      <c r="N85" s="607"/>
      <c r="O85" s="607"/>
      <c r="P85" s="607"/>
      <c r="Q85" s="607"/>
      <c r="R85" s="607"/>
      <c r="S85" s="607"/>
      <c r="T85" s="607"/>
      <c r="U85" s="607"/>
      <c r="V85" s="607"/>
      <c r="W85" s="607"/>
      <c r="X85" s="607"/>
      <c r="Y85" s="607"/>
      <c r="Z85" s="607"/>
      <c r="AA85" s="607"/>
      <c r="AB85" s="607"/>
      <c r="AC85" s="601"/>
      <c r="AD85" s="601"/>
      <c r="AE85" s="601"/>
      <c r="AF85" s="601"/>
      <c r="AG85" s="45" t="s">
        <v>307</v>
      </c>
      <c r="AI85" s="429" t="s">
        <v>1905</v>
      </c>
      <c r="AR85" s="4"/>
    </row>
    <row r="86" spans="1:44" s="61" customFormat="1" ht="15" customHeight="1">
      <c r="A86" s="555" t="str">
        <f>IF(OR($H$19=4,$H$19=5),AI86,AI87)</f>
        <v>（25）令和８年５月時点の給与体系を、当該評価料を算定した年度に勤務している職員の賃金に当てはめた場合の対象職員の基本給等総額</v>
      </c>
      <c r="B86" s="556"/>
      <c r="C86" s="556"/>
      <c r="D86" s="556"/>
      <c r="E86" s="556"/>
      <c r="F86" s="556"/>
      <c r="G86" s="556"/>
      <c r="H86" s="556"/>
      <c r="I86" s="556"/>
      <c r="J86" s="556"/>
      <c r="K86" s="556"/>
      <c r="L86" s="556"/>
      <c r="M86" s="556"/>
      <c r="N86" s="556"/>
      <c r="O86" s="556"/>
      <c r="P86" s="556"/>
      <c r="Q86" s="556"/>
      <c r="R86" s="556"/>
      <c r="S86" s="556"/>
      <c r="T86" s="556"/>
      <c r="U86" s="556"/>
      <c r="V86" s="556"/>
      <c r="W86" s="556"/>
      <c r="X86" s="556"/>
      <c r="Y86" s="556"/>
      <c r="Z86" s="556"/>
      <c r="AA86" s="556"/>
      <c r="AB86" s="556"/>
      <c r="AC86" s="601"/>
      <c r="AD86" s="601"/>
      <c r="AE86" s="601"/>
      <c r="AF86" s="601"/>
      <c r="AG86" s="56" t="s">
        <v>307</v>
      </c>
      <c r="AI86" s="61" t="s">
        <v>1473</v>
      </c>
      <c r="AR86" s="4"/>
    </row>
    <row r="87" spans="1:44" s="61" customFormat="1" ht="15" customHeight="1">
      <c r="A87" s="13" t="s">
        <v>1315</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218"/>
      <c r="AC87" s="602" t="str">
        <f>IF(AC85-AC86=0,"",AC85-AC86)</f>
        <v/>
      </c>
      <c r="AD87" s="602"/>
      <c r="AE87" s="602"/>
      <c r="AF87" s="602"/>
      <c r="AG87" s="219" t="s">
        <v>307</v>
      </c>
      <c r="AI87" s="61" t="s">
        <v>1474</v>
      </c>
      <c r="AR87" s="4"/>
    </row>
    <row r="88" spans="1:44" s="61" customFormat="1" ht="15" customHeight="1">
      <c r="A88" s="220"/>
      <c r="B88" s="313" t="s">
        <v>1316</v>
      </c>
      <c r="C88" s="5"/>
      <c r="D88" s="5"/>
      <c r="E88" s="5"/>
      <c r="F88" s="5"/>
      <c r="G88" s="5"/>
      <c r="H88" s="5"/>
      <c r="I88" s="5"/>
      <c r="J88" s="5"/>
      <c r="K88" s="5"/>
      <c r="L88" s="5"/>
      <c r="M88" s="5"/>
      <c r="N88" s="5"/>
      <c r="O88" s="5"/>
      <c r="P88" s="5"/>
      <c r="Q88" s="5"/>
      <c r="R88" s="5"/>
      <c r="S88" s="5"/>
      <c r="T88" s="5"/>
      <c r="U88" s="5"/>
      <c r="V88" s="5"/>
      <c r="W88" s="5"/>
      <c r="X88" s="5"/>
      <c r="Y88" s="5"/>
      <c r="Z88" s="5"/>
      <c r="AA88" s="5"/>
      <c r="AB88" s="314"/>
      <c r="AC88" s="600" t="str">
        <f>IFERROR((AC87/AC86)*100,"")</f>
        <v/>
      </c>
      <c r="AD88" s="600"/>
      <c r="AE88" s="600"/>
      <c r="AF88" s="600"/>
      <c r="AG88" s="315" t="s">
        <v>356</v>
      </c>
      <c r="AR88" s="4"/>
    </row>
    <row r="89" spans="1:44" s="61" customFormat="1" ht="15" customHeight="1">
      <c r="A89" s="594" t="s">
        <v>1288</v>
      </c>
      <c r="B89" s="595"/>
      <c r="C89" s="595"/>
      <c r="D89" s="595"/>
      <c r="E89" s="595"/>
      <c r="F89" s="595"/>
      <c r="G89" s="595"/>
      <c r="H89" s="595"/>
      <c r="I89" s="595"/>
      <c r="J89" s="595"/>
      <c r="K89" s="595"/>
      <c r="L89" s="595"/>
      <c r="M89" s="595"/>
      <c r="N89" s="595"/>
      <c r="O89" s="595"/>
      <c r="P89" s="595"/>
      <c r="Q89" s="595"/>
      <c r="R89" s="595"/>
      <c r="S89" s="595"/>
      <c r="T89" s="595"/>
      <c r="U89" s="595"/>
      <c r="V89" s="595"/>
      <c r="W89" s="595"/>
      <c r="X89" s="595"/>
      <c r="Y89" s="595"/>
      <c r="Z89" s="595"/>
      <c r="AA89" s="595"/>
      <c r="AB89" s="595"/>
      <c r="AC89" s="608"/>
      <c r="AD89" s="608"/>
      <c r="AE89" s="608"/>
      <c r="AF89" s="608"/>
      <c r="AG89" s="252" t="s">
        <v>359</v>
      </c>
      <c r="AR89" s="4"/>
    </row>
    <row r="90" spans="1:44" s="61" customFormat="1" ht="15" customHeight="1" thickBot="1">
      <c r="A90" s="597" t="s">
        <v>1294</v>
      </c>
      <c r="B90" s="598"/>
      <c r="C90" s="598"/>
      <c r="D90" s="598"/>
      <c r="E90" s="598"/>
      <c r="F90" s="598"/>
      <c r="G90" s="598"/>
      <c r="H90" s="598"/>
      <c r="I90" s="598"/>
      <c r="J90" s="598"/>
      <c r="K90" s="598"/>
      <c r="L90" s="598"/>
      <c r="M90" s="598"/>
      <c r="N90" s="598"/>
      <c r="O90" s="598"/>
      <c r="P90" s="598"/>
      <c r="Q90" s="598"/>
      <c r="R90" s="598"/>
      <c r="S90" s="598"/>
      <c r="T90" s="598"/>
      <c r="U90" s="598"/>
      <c r="V90" s="598"/>
      <c r="W90" s="598"/>
      <c r="X90" s="598"/>
      <c r="Y90" s="598"/>
      <c r="Z90" s="598"/>
      <c r="AA90" s="598"/>
      <c r="AB90" s="598"/>
      <c r="AC90" s="616"/>
      <c r="AD90" s="616"/>
      <c r="AE90" s="616"/>
      <c r="AF90" s="616"/>
      <c r="AG90" s="253" t="s">
        <v>359</v>
      </c>
      <c r="AR90" s="4"/>
    </row>
    <row r="91" spans="1:44" s="61" customFormat="1" ht="15" customHeight="1">
      <c r="A91" s="29"/>
      <c r="B91" s="4"/>
      <c r="C91" s="4"/>
      <c r="D91" s="28"/>
      <c r="E91" s="28"/>
      <c r="F91" s="28"/>
      <c r="G91" s="28"/>
      <c r="H91" s="28"/>
      <c r="I91" s="28"/>
      <c r="J91" s="28"/>
      <c r="K91" s="28"/>
      <c r="L91" s="28"/>
      <c r="M91" s="28"/>
      <c r="N91" s="28"/>
      <c r="O91" s="28"/>
      <c r="P91" s="28"/>
      <c r="Q91" s="28"/>
      <c r="R91" s="28"/>
      <c r="S91" s="28"/>
      <c r="T91" s="28"/>
      <c r="U91" s="28"/>
      <c r="V91" s="28"/>
      <c r="W91" s="28"/>
      <c r="X91" s="28"/>
      <c r="Y91" s="28"/>
      <c r="Z91" s="28"/>
      <c r="AA91" s="28"/>
      <c r="AB91" s="4"/>
      <c r="AC91" s="4"/>
      <c r="AD91" s="4"/>
      <c r="AE91" s="4"/>
      <c r="AF91" s="4"/>
      <c r="AG91" s="4"/>
      <c r="AR91" s="4"/>
    </row>
    <row r="92" spans="1:44" s="61" customFormat="1" ht="15" customHeight="1" thickBot="1">
      <c r="A92" s="604" t="s">
        <v>362</v>
      </c>
      <c r="B92" s="604"/>
      <c r="C92" s="604"/>
      <c r="D92" s="604"/>
      <c r="E92" s="604"/>
      <c r="F92" s="604"/>
      <c r="G92" s="604"/>
      <c r="H92" s="604"/>
      <c r="I92" s="604"/>
      <c r="J92" s="604"/>
      <c r="K92" s="604"/>
      <c r="L92" s="604"/>
      <c r="M92" s="604"/>
      <c r="N92" s="604"/>
      <c r="O92" s="604"/>
      <c r="P92" s="604"/>
      <c r="Q92" s="604"/>
      <c r="R92" s="604"/>
      <c r="S92" s="604"/>
      <c r="T92" s="604"/>
      <c r="U92" s="604"/>
      <c r="V92" s="604"/>
      <c r="W92" s="604"/>
      <c r="X92" s="604"/>
      <c r="Y92" s="604"/>
      <c r="Z92" s="604"/>
      <c r="AA92" s="604"/>
      <c r="AB92" s="604"/>
      <c r="AC92" s="604"/>
      <c r="AD92" s="604"/>
      <c r="AE92" s="604"/>
      <c r="AF92" s="604"/>
      <c r="AG92" s="604"/>
      <c r="AR92" s="4"/>
    </row>
    <row r="93" spans="1:44" s="61" customFormat="1" ht="15" customHeight="1">
      <c r="A93" s="41" t="s">
        <v>363</v>
      </c>
      <c r="B93" s="30"/>
      <c r="C93" s="24"/>
      <c r="D93" s="24"/>
      <c r="E93" s="24"/>
      <c r="F93" s="24"/>
      <c r="G93" s="24"/>
      <c r="H93" s="24"/>
      <c r="I93" s="24"/>
      <c r="J93" s="24"/>
      <c r="K93" s="24"/>
      <c r="L93" s="24"/>
      <c r="M93" s="24"/>
      <c r="N93" s="24"/>
      <c r="O93" s="24"/>
      <c r="P93" s="24"/>
      <c r="Q93" s="24"/>
      <c r="R93" s="24"/>
      <c r="S93" s="24"/>
      <c r="T93" s="24"/>
      <c r="U93" s="24"/>
      <c r="V93" s="24"/>
      <c r="W93" s="24"/>
      <c r="X93" s="24"/>
      <c r="Y93" s="24"/>
      <c r="Z93" s="24"/>
      <c r="AA93" s="36"/>
      <c r="AB93" s="196"/>
      <c r="AC93" s="603"/>
      <c r="AD93" s="603"/>
      <c r="AE93" s="603"/>
      <c r="AF93" s="603"/>
      <c r="AG93" s="37" t="s">
        <v>306</v>
      </c>
      <c r="AR93" s="4"/>
    </row>
    <row r="94" spans="1:44" s="61" customFormat="1" ht="15" customHeight="1">
      <c r="A94" s="606" t="s">
        <v>1261</v>
      </c>
      <c r="B94" s="607"/>
      <c r="C94" s="607"/>
      <c r="D94" s="607"/>
      <c r="E94" s="607"/>
      <c r="F94" s="607"/>
      <c r="G94" s="607"/>
      <c r="H94" s="607"/>
      <c r="I94" s="607"/>
      <c r="J94" s="607"/>
      <c r="K94" s="607"/>
      <c r="L94" s="607"/>
      <c r="M94" s="607"/>
      <c r="N94" s="607"/>
      <c r="O94" s="607"/>
      <c r="P94" s="607"/>
      <c r="Q94" s="607"/>
      <c r="R94" s="607"/>
      <c r="S94" s="607"/>
      <c r="T94" s="607"/>
      <c r="U94" s="607"/>
      <c r="V94" s="607"/>
      <c r="W94" s="607"/>
      <c r="X94" s="607"/>
      <c r="Y94" s="607"/>
      <c r="Z94" s="607"/>
      <c r="AA94" s="607"/>
      <c r="AB94" s="607"/>
      <c r="AC94" s="601"/>
      <c r="AD94" s="601"/>
      <c r="AE94" s="601"/>
      <c r="AF94" s="601"/>
      <c r="AG94" s="45" t="s">
        <v>307</v>
      </c>
      <c r="AI94" s="429" t="s">
        <v>1905</v>
      </c>
      <c r="AR94" s="4"/>
    </row>
    <row r="95" spans="1:44" s="61" customFormat="1" ht="15" customHeight="1">
      <c r="A95" s="555" t="str">
        <f>IF(OR($H$19=4,$H$19=5),AI95,AI96)</f>
        <v>（32）令和８年５月時点の給与体系を、当該評価料を算定した年度に勤務している職員の賃金に当てはめた場合の対象職員の基本給等総額</v>
      </c>
      <c r="B95" s="556"/>
      <c r="C95" s="556"/>
      <c r="D95" s="556"/>
      <c r="E95" s="556"/>
      <c r="F95" s="556"/>
      <c r="G95" s="556"/>
      <c r="H95" s="556"/>
      <c r="I95" s="556"/>
      <c r="J95" s="556"/>
      <c r="K95" s="556"/>
      <c r="L95" s="556"/>
      <c r="M95" s="556"/>
      <c r="N95" s="556"/>
      <c r="O95" s="556"/>
      <c r="P95" s="556"/>
      <c r="Q95" s="556"/>
      <c r="R95" s="556"/>
      <c r="S95" s="556"/>
      <c r="T95" s="556"/>
      <c r="U95" s="556"/>
      <c r="V95" s="556"/>
      <c r="W95" s="556"/>
      <c r="X95" s="556"/>
      <c r="Y95" s="556"/>
      <c r="Z95" s="556"/>
      <c r="AA95" s="556"/>
      <c r="AB95" s="556"/>
      <c r="AC95" s="601"/>
      <c r="AD95" s="601"/>
      <c r="AE95" s="601"/>
      <c r="AF95" s="601"/>
      <c r="AG95" s="56" t="s">
        <v>307</v>
      </c>
      <c r="AI95" s="61" t="s">
        <v>1475</v>
      </c>
      <c r="AR95" s="4"/>
    </row>
    <row r="96" spans="1:44" s="61" customFormat="1" ht="15" customHeight="1">
      <c r="A96" s="13" t="s">
        <v>1310</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218"/>
      <c r="AC96" s="602" t="str">
        <f>IF(AC94-AC95=0,"",AC94-AC95)</f>
        <v/>
      </c>
      <c r="AD96" s="602"/>
      <c r="AE96" s="602"/>
      <c r="AF96" s="602"/>
      <c r="AG96" s="219" t="s">
        <v>307</v>
      </c>
      <c r="AI96" s="61" t="s">
        <v>1476</v>
      </c>
      <c r="AR96" s="4"/>
    </row>
    <row r="97" spans="1:44" s="61" customFormat="1" ht="15" customHeight="1">
      <c r="A97" s="220"/>
      <c r="B97" s="313" t="s">
        <v>1311</v>
      </c>
      <c r="C97" s="5"/>
      <c r="D97" s="5"/>
      <c r="E97" s="5"/>
      <c r="F97" s="5"/>
      <c r="G97" s="5"/>
      <c r="H97" s="5"/>
      <c r="I97" s="5"/>
      <c r="J97" s="5"/>
      <c r="K97" s="5"/>
      <c r="L97" s="5"/>
      <c r="M97" s="5"/>
      <c r="N97" s="5"/>
      <c r="O97" s="5"/>
      <c r="P97" s="5"/>
      <c r="Q97" s="5"/>
      <c r="R97" s="5"/>
      <c r="S97" s="5"/>
      <c r="T97" s="5"/>
      <c r="U97" s="5"/>
      <c r="V97" s="5"/>
      <c r="W97" s="5"/>
      <c r="X97" s="5"/>
      <c r="Y97" s="5"/>
      <c r="Z97" s="5"/>
      <c r="AA97" s="5"/>
      <c r="AB97" s="314"/>
      <c r="AC97" s="600" t="str">
        <f>IFERROR((AC96/AC95)*100,"")</f>
        <v/>
      </c>
      <c r="AD97" s="600"/>
      <c r="AE97" s="600"/>
      <c r="AF97" s="600"/>
      <c r="AG97" s="315" t="s">
        <v>356</v>
      </c>
      <c r="AR97" s="4"/>
    </row>
    <row r="98" spans="1:44" s="61" customFormat="1" ht="15" customHeight="1">
      <c r="A98" s="594" t="s">
        <v>1289</v>
      </c>
      <c r="B98" s="595"/>
      <c r="C98" s="595"/>
      <c r="D98" s="595"/>
      <c r="E98" s="595"/>
      <c r="F98" s="595"/>
      <c r="G98" s="595"/>
      <c r="H98" s="595"/>
      <c r="I98" s="595"/>
      <c r="J98" s="595"/>
      <c r="K98" s="595"/>
      <c r="L98" s="595"/>
      <c r="M98" s="595"/>
      <c r="N98" s="595"/>
      <c r="O98" s="595"/>
      <c r="P98" s="595"/>
      <c r="Q98" s="595"/>
      <c r="R98" s="595"/>
      <c r="S98" s="595"/>
      <c r="T98" s="595"/>
      <c r="U98" s="595"/>
      <c r="V98" s="595"/>
      <c r="W98" s="595"/>
      <c r="X98" s="595"/>
      <c r="Y98" s="595"/>
      <c r="Z98" s="595"/>
      <c r="AA98" s="595"/>
      <c r="AB98" s="595"/>
      <c r="AC98" s="608"/>
      <c r="AD98" s="608"/>
      <c r="AE98" s="608"/>
      <c r="AF98" s="608"/>
      <c r="AG98" s="252" t="s">
        <v>359</v>
      </c>
      <c r="AR98" s="4"/>
    </row>
    <row r="99" spans="1:44" s="61" customFormat="1" ht="15" customHeight="1" thickBot="1">
      <c r="A99" s="597" t="s">
        <v>1295</v>
      </c>
      <c r="B99" s="598"/>
      <c r="C99" s="598"/>
      <c r="D99" s="598"/>
      <c r="E99" s="598"/>
      <c r="F99" s="598"/>
      <c r="G99" s="598"/>
      <c r="H99" s="598"/>
      <c r="I99" s="598"/>
      <c r="J99" s="598"/>
      <c r="K99" s="598"/>
      <c r="L99" s="598"/>
      <c r="M99" s="598"/>
      <c r="N99" s="598"/>
      <c r="O99" s="598"/>
      <c r="P99" s="598"/>
      <c r="Q99" s="598"/>
      <c r="R99" s="598"/>
      <c r="S99" s="598"/>
      <c r="T99" s="598"/>
      <c r="U99" s="598"/>
      <c r="V99" s="598"/>
      <c r="W99" s="598"/>
      <c r="X99" s="598"/>
      <c r="Y99" s="598"/>
      <c r="Z99" s="598"/>
      <c r="AA99" s="598"/>
      <c r="AB99" s="598"/>
      <c r="AC99" s="616"/>
      <c r="AD99" s="616"/>
      <c r="AE99" s="616"/>
      <c r="AF99" s="616"/>
      <c r="AG99" s="253" t="s">
        <v>359</v>
      </c>
      <c r="AR99" s="4"/>
    </row>
    <row r="100" spans="1:44" s="61" customFormat="1" ht="15" customHeight="1">
      <c r="A100" s="29"/>
      <c r="B100" s="4"/>
      <c r="C100" s="4"/>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4"/>
      <c r="AC100" s="4"/>
      <c r="AD100" s="4"/>
      <c r="AE100" s="4"/>
      <c r="AF100" s="4"/>
      <c r="AG100" s="4"/>
      <c r="AR100" s="4"/>
    </row>
    <row r="101" spans="1:44" s="61" customFormat="1" ht="15" customHeight="1" thickBot="1">
      <c r="A101" s="604" t="s">
        <v>364</v>
      </c>
      <c r="B101" s="604"/>
      <c r="C101" s="604"/>
      <c r="D101" s="604"/>
      <c r="E101" s="604"/>
      <c r="F101" s="604"/>
      <c r="G101" s="604"/>
      <c r="H101" s="604"/>
      <c r="I101" s="604"/>
      <c r="J101" s="604"/>
      <c r="K101" s="604"/>
      <c r="L101" s="604"/>
      <c r="M101" s="604"/>
      <c r="N101" s="604"/>
      <c r="O101" s="604"/>
      <c r="P101" s="604"/>
      <c r="Q101" s="604"/>
      <c r="R101" s="604"/>
      <c r="S101" s="604"/>
      <c r="T101" s="604"/>
      <c r="U101" s="604"/>
      <c r="V101" s="604"/>
      <c r="W101" s="604"/>
      <c r="X101" s="604"/>
      <c r="Y101" s="604"/>
      <c r="Z101" s="604"/>
      <c r="AA101" s="604"/>
      <c r="AB101" s="604"/>
      <c r="AC101" s="604"/>
      <c r="AD101" s="604"/>
      <c r="AE101" s="604"/>
      <c r="AF101" s="604"/>
      <c r="AG101" s="604"/>
      <c r="AR101" s="4"/>
    </row>
    <row r="102" spans="1:44" s="61" customFormat="1" ht="15" customHeight="1">
      <c r="A102" s="41" t="s">
        <v>365</v>
      </c>
      <c r="B102" s="30"/>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36"/>
      <c r="AB102" s="196"/>
      <c r="AC102" s="603"/>
      <c r="AD102" s="603"/>
      <c r="AE102" s="603"/>
      <c r="AF102" s="603"/>
      <c r="AG102" s="37" t="s">
        <v>306</v>
      </c>
      <c r="AR102" s="4"/>
    </row>
    <row r="103" spans="1:44" s="61" customFormat="1" ht="15" customHeight="1">
      <c r="A103" s="606" t="s">
        <v>1262</v>
      </c>
      <c r="B103" s="607"/>
      <c r="C103" s="607"/>
      <c r="D103" s="607"/>
      <c r="E103" s="607"/>
      <c r="F103" s="607"/>
      <c r="G103" s="607"/>
      <c r="H103" s="607"/>
      <c r="I103" s="607"/>
      <c r="J103" s="607"/>
      <c r="K103" s="607"/>
      <c r="L103" s="607"/>
      <c r="M103" s="607"/>
      <c r="N103" s="607"/>
      <c r="O103" s="607"/>
      <c r="P103" s="607"/>
      <c r="Q103" s="607"/>
      <c r="R103" s="607"/>
      <c r="S103" s="607"/>
      <c r="T103" s="607"/>
      <c r="U103" s="607"/>
      <c r="V103" s="607"/>
      <c r="W103" s="607"/>
      <c r="X103" s="607"/>
      <c r="Y103" s="607"/>
      <c r="Z103" s="607"/>
      <c r="AA103" s="607"/>
      <c r="AB103" s="607"/>
      <c r="AC103" s="601"/>
      <c r="AD103" s="601"/>
      <c r="AE103" s="601"/>
      <c r="AF103" s="601"/>
      <c r="AG103" s="45" t="s">
        <v>307</v>
      </c>
      <c r="AI103" s="429" t="s">
        <v>1905</v>
      </c>
      <c r="AR103" s="4"/>
    </row>
    <row r="104" spans="1:44" s="61" customFormat="1" ht="15" customHeight="1">
      <c r="A104" s="555" t="str">
        <f>IF(OR($H$19=4,$H$19=5),AI104,AI105)</f>
        <v>（39）令和８年５月時点の給与体系を、当該評価料を算定した年度に勤務している職員の賃金に当てはめた場合の対象職員の基本給等総額</v>
      </c>
      <c r="B104" s="556"/>
      <c r="C104" s="556"/>
      <c r="D104" s="556"/>
      <c r="E104" s="556"/>
      <c r="F104" s="556"/>
      <c r="G104" s="556"/>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601"/>
      <c r="AD104" s="601"/>
      <c r="AE104" s="601"/>
      <c r="AF104" s="601"/>
      <c r="AG104" s="56" t="s">
        <v>307</v>
      </c>
      <c r="AI104" s="61" t="s">
        <v>1477</v>
      </c>
      <c r="AR104" s="4"/>
    </row>
    <row r="105" spans="1:44" s="61" customFormat="1" ht="15" customHeight="1">
      <c r="A105" s="13" t="s">
        <v>1312</v>
      </c>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218"/>
      <c r="AC105" s="602" t="str">
        <f>IF(AC103-AC104=0,"",AC103-AC104)</f>
        <v/>
      </c>
      <c r="AD105" s="602"/>
      <c r="AE105" s="602"/>
      <c r="AF105" s="602"/>
      <c r="AG105" s="219" t="s">
        <v>307</v>
      </c>
      <c r="AI105" s="61" t="s">
        <v>1478</v>
      </c>
      <c r="AR105" s="4"/>
    </row>
    <row r="106" spans="1:44" s="61" customFormat="1" ht="15" customHeight="1">
      <c r="A106" s="220"/>
      <c r="B106" s="313" t="s">
        <v>1313</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314"/>
      <c r="AC106" s="600" t="str">
        <f>IFERROR((AC105/AC104)*100,"")</f>
        <v/>
      </c>
      <c r="AD106" s="600"/>
      <c r="AE106" s="600"/>
      <c r="AF106" s="600"/>
      <c r="AG106" s="315" t="s">
        <v>356</v>
      </c>
      <c r="AR106" s="4"/>
    </row>
    <row r="107" spans="1:44" s="61" customFormat="1" ht="15" customHeight="1">
      <c r="A107" s="594" t="s">
        <v>1290</v>
      </c>
      <c r="B107" s="595"/>
      <c r="C107" s="595"/>
      <c r="D107" s="595"/>
      <c r="E107" s="595"/>
      <c r="F107" s="595"/>
      <c r="G107" s="595"/>
      <c r="H107" s="595"/>
      <c r="I107" s="595"/>
      <c r="J107" s="595"/>
      <c r="K107" s="595"/>
      <c r="L107" s="595"/>
      <c r="M107" s="595"/>
      <c r="N107" s="595"/>
      <c r="O107" s="595"/>
      <c r="P107" s="595"/>
      <c r="Q107" s="595"/>
      <c r="R107" s="595"/>
      <c r="S107" s="595"/>
      <c r="T107" s="595"/>
      <c r="U107" s="595"/>
      <c r="V107" s="595"/>
      <c r="W107" s="595"/>
      <c r="X107" s="595"/>
      <c r="Y107" s="595"/>
      <c r="Z107" s="595"/>
      <c r="AA107" s="595"/>
      <c r="AB107" s="595"/>
      <c r="AC107" s="608"/>
      <c r="AD107" s="608"/>
      <c r="AE107" s="608"/>
      <c r="AF107" s="608"/>
      <c r="AG107" s="252" t="s">
        <v>359</v>
      </c>
      <c r="AR107" s="4"/>
    </row>
    <row r="108" spans="1:44" s="61" customFormat="1" ht="15" customHeight="1" thickBot="1">
      <c r="A108" s="597" t="s">
        <v>1296</v>
      </c>
      <c r="B108" s="598"/>
      <c r="C108" s="598"/>
      <c r="D108" s="598"/>
      <c r="E108" s="598"/>
      <c r="F108" s="598"/>
      <c r="G108" s="598"/>
      <c r="H108" s="598"/>
      <c r="I108" s="598"/>
      <c r="J108" s="598"/>
      <c r="K108" s="598"/>
      <c r="L108" s="598"/>
      <c r="M108" s="598"/>
      <c r="N108" s="598"/>
      <c r="O108" s="598"/>
      <c r="P108" s="598"/>
      <c r="Q108" s="598"/>
      <c r="R108" s="598"/>
      <c r="S108" s="598"/>
      <c r="T108" s="598"/>
      <c r="U108" s="598"/>
      <c r="V108" s="598"/>
      <c r="W108" s="598"/>
      <c r="X108" s="598"/>
      <c r="Y108" s="598"/>
      <c r="Z108" s="598"/>
      <c r="AA108" s="598"/>
      <c r="AB108" s="598"/>
      <c r="AC108" s="616"/>
      <c r="AD108" s="616"/>
      <c r="AE108" s="616"/>
      <c r="AF108" s="616"/>
      <c r="AG108" s="253" t="s">
        <v>359</v>
      </c>
      <c r="AR108" s="4"/>
    </row>
    <row r="109" spans="1:44" s="61" customFormat="1" ht="15" customHeight="1">
      <c r="A109" s="29"/>
      <c r="B109" s="4"/>
      <c r="C109" s="4"/>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4"/>
      <c r="AC109" s="4"/>
      <c r="AD109" s="4"/>
      <c r="AE109" s="4"/>
      <c r="AF109" s="4"/>
      <c r="AG109" s="4"/>
      <c r="AR109" s="4"/>
    </row>
    <row r="110" spans="1:44" s="61" customFormat="1" ht="15" customHeight="1" thickBot="1">
      <c r="A110" s="604" t="s">
        <v>366</v>
      </c>
      <c r="B110" s="604"/>
      <c r="C110" s="604"/>
      <c r="D110" s="604"/>
      <c r="E110" s="604"/>
      <c r="F110" s="604"/>
      <c r="G110" s="604"/>
      <c r="H110" s="604"/>
      <c r="I110" s="604"/>
      <c r="J110" s="604"/>
      <c r="K110" s="604"/>
      <c r="L110" s="604"/>
      <c r="M110" s="604"/>
      <c r="N110" s="604"/>
      <c r="O110" s="604"/>
      <c r="P110" s="604"/>
      <c r="Q110" s="604"/>
      <c r="R110" s="604"/>
      <c r="S110" s="604"/>
      <c r="T110" s="604"/>
      <c r="U110" s="604"/>
      <c r="V110" s="604"/>
      <c r="W110" s="604"/>
      <c r="X110" s="604"/>
      <c r="Y110" s="604"/>
      <c r="Z110" s="604"/>
      <c r="AA110" s="604"/>
      <c r="AB110" s="604"/>
      <c r="AC110" s="604"/>
      <c r="AD110" s="604"/>
      <c r="AE110" s="604"/>
      <c r="AF110" s="604"/>
      <c r="AG110" s="604"/>
      <c r="AR110" s="4"/>
    </row>
    <row r="111" spans="1:44" s="61" customFormat="1" ht="15" customHeight="1">
      <c r="A111" s="41" t="s">
        <v>367</v>
      </c>
      <c r="B111" s="30"/>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36"/>
      <c r="AB111" s="196"/>
      <c r="AC111" s="603"/>
      <c r="AD111" s="603"/>
      <c r="AE111" s="603"/>
      <c r="AF111" s="603"/>
      <c r="AG111" s="37" t="s">
        <v>306</v>
      </c>
      <c r="AR111" s="4"/>
    </row>
    <row r="112" spans="1:44" s="61" customFormat="1" ht="15" customHeight="1">
      <c r="A112" s="606" t="s">
        <v>1263</v>
      </c>
      <c r="B112" s="607"/>
      <c r="C112" s="607"/>
      <c r="D112" s="607"/>
      <c r="E112" s="607"/>
      <c r="F112" s="607"/>
      <c r="G112" s="607"/>
      <c r="H112" s="607"/>
      <c r="I112" s="607"/>
      <c r="J112" s="607"/>
      <c r="K112" s="607"/>
      <c r="L112" s="607"/>
      <c r="M112" s="607"/>
      <c r="N112" s="607"/>
      <c r="O112" s="607"/>
      <c r="P112" s="607"/>
      <c r="Q112" s="607"/>
      <c r="R112" s="607"/>
      <c r="S112" s="607"/>
      <c r="T112" s="607"/>
      <c r="U112" s="607"/>
      <c r="V112" s="607"/>
      <c r="W112" s="607"/>
      <c r="X112" s="607"/>
      <c r="Y112" s="607"/>
      <c r="Z112" s="607"/>
      <c r="AA112" s="607"/>
      <c r="AB112" s="607"/>
      <c r="AC112" s="601"/>
      <c r="AD112" s="601"/>
      <c r="AE112" s="601"/>
      <c r="AF112" s="601"/>
      <c r="AG112" s="45" t="s">
        <v>307</v>
      </c>
      <c r="AI112" s="429" t="s">
        <v>1905</v>
      </c>
      <c r="AR112" s="4"/>
    </row>
    <row r="113" spans="1:44" s="61" customFormat="1" ht="15" customHeight="1">
      <c r="A113" s="555" t="str">
        <f>IF(OR($H$19=4,$H$19=5),AI113,AI114)</f>
        <v>（46）令和８年５月時点の給与体系を、当該評価料を算定した年度に勤務している職員の賃金に当てはめた場合の対象職員の基本給等総額</v>
      </c>
      <c r="B113" s="556"/>
      <c r="C113" s="556"/>
      <c r="D113" s="556"/>
      <c r="E113" s="556"/>
      <c r="F113" s="556"/>
      <c r="G113" s="556"/>
      <c r="H113" s="556"/>
      <c r="I113" s="556"/>
      <c r="J113" s="556"/>
      <c r="K113" s="556"/>
      <c r="L113" s="556"/>
      <c r="M113" s="556"/>
      <c r="N113" s="556"/>
      <c r="O113" s="556"/>
      <c r="P113" s="556"/>
      <c r="Q113" s="556"/>
      <c r="R113" s="556"/>
      <c r="S113" s="556"/>
      <c r="T113" s="556"/>
      <c r="U113" s="556"/>
      <c r="V113" s="556"/>
      <c r="W113" s="556"/>
      <c r="X113" s="556"/>
      <c r="Y113" s="556"/>
      <c r="Z113" s="556"/>
      <c r="AA113" s="556"/>
      <c r="AB113" s="556"/>
      <c r="AC113" s="601"/>
      <c r="AD113" s="601"/>
      <c r="AE113" s="601"/>
      <c r="AF113" s="601"/>
      <c r="AG113" s="56" t="s">
        <v>307</v>
      </c>
      <c r="AI113" s="61" t="s">
        <v>1479</v>
      </c>
      <c r="AR113" s="4"/>
    </row>
    <row r="114" spans="1:44" s="61" customFormat="1" ht="15" customHeight="1">
      <c r="A114" s="13" t="s">
        <v>1317</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218"/>
      <c r="AC114" s="602" t="str">
        <f>IF(AC112-AC113=0,"",AC112-AC113)</f>
        <v/>
      </c>
      <c r="AD114" s="602"/>
      <c r="AE114" s="602"/>
      <c r="AF114" s="602"/>
      <c r="AG114" s="219" t="s">
        <v>307</v>
      </c>
      <c r="AI114" s="61" t="s">
        <v>1480</v>
      </c>
      <c r="AR114" s="4"/>
    </row>
    <row r="115" spans="1:44" s="61" customFormat="1" ht="15" customHeight="1">
      <c r="A115" s="220"/>
      <c r="B115" s="313" t="s">
        <v>1318</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314"/>
      <c r="AC115" s="600" t="str">
        <f>IFERROR((AC114/AC113)*100,"")</f>
        <v/>
      </c>
      <c r="AD115" s="600"/>
      <c r="AE115" s="600"/>
      <c r="AF115" s="600"/>
      <c r="AG115" s="315" t="s">
        <v>356</v>
      </c>
      <c r="AR115" s="4"/>
    </row>
    <row r="116" spans="1:44" s="61" customFormat="1" ht="15" customHeight="1">
      <c r="A116" s="594" t="s">
        <v>1291</v>
      </c>
      <c r="B116" s="595"/>
      <c r="C116" s="595"/>
      <c r="D116" s="595"/>
      <c r="E116" s="595"/>
      <c r="F116" s="595"/>
      <c r="G116" s="595"/>
      <c r="H116" s="595"/>
      <c r="I116" s="595"/>
      <c r="J116" s="595"/>
      <c r="K116" s="595"/>
      <c r="L116" s="595"/>
      <c r="M116" s="595"/>
      <c r="N116" s="595"/>
      <c r="O116" s="595"/>
      <c r="P116" s="595"/>
      <c r="Q116" s="595"/>
      <c r="R116" s="595"/>
      <c r="S116" s="595"/>
      <c r="T116" s="595"/>
      <c r="U116" s="595"/>
      <c r="V116" s="595"/>
      <c r="W116" s="595"/>
      <c r="X116" s="595"/>
      <c r="Y116" s="595"/>
      <c r="Z116" s="595"/>
      <c r="AA116" s="595"/>
      <c r="AB116" s="595"/>
      <c r="AC116" s="608"/>
      <c r="AD116" s="608"/>
      <c r="AE116" s="608"/>
      <c r="AF116" s="608"/>
      <c r="AG116" s="252" t="s">
        <v>359</v>
      </c>
      <c r="AR116" s="4"/>
    </row>
    <row r="117" spans="1:44" s="61" customFormat="1" ht="15" customHeight="1" thickBot="1">
      <c r="A117" s="597" t="s">
        <v>1297</v>
      </c>
      <c r="B117" s="598"/>
      <c r="C117" s="598"/>
      <c r="D117" s="598"/>
      <c r="E117" s="598"/>
      <c r="F117" s="598"/>
      <c r="G117" s="598"/>
      <c r="H117" s="598"/>
      <c r="I117" s="598"/>
      <c r="J117" s="598"/>
      <c r="K117" s="598"/>
      <c r="L117" s="598"/>
      <c r="M117" s="598"/>
      <c r="N117" s="598"/>
      <c r="O117" s="598"/>
      <c r="P117" s="598"/>
      <c r="Q117" s="598"/>
      <c r="R117" s="598"/>
      <c r="S117" s="598"/>
      <c r="T117" s="598"/>
      <c r="U117" s="598"/>
      <c r="V117" s="598"/>
      <c r="W117" s="598"/>
      <c r="X117" s="598"/>
      <c r="Y117" s="598"/>
      <c r="Z117" s="598"/>
      <c r="AA117" s="598"/>
      <c r="AB117" s="598"/>
      <c r="AC117" s="616"/>
      <c r="AD117" s="616"/>
      <c r="AE117" s="616"/>
      <c r="AF117" s="616"/>
      <c r="AG117" s="253" t="s">
        <v>359</v>
      </c>
      <c r="AR117" s="4"/>
    </row>
    <row r="118" spans="1:44" s="61" customFormat="1" ht="15" customHeight="1">
      <c r="A118" s="29"/>
      <c r="B118" s="4"/>
      <c r="C118" s="4"/>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4"/>
      <c r="AC118" s="4"/>
      <c r="AD118" s="4"/>
      <c r="AE118" s="4"/>
      <c r="AF118" s="4"/>
      <c r="AG118" s="4"/>
      <c r="AR118" s="4"/>
    </row>
    <row r="119" spans="1:44" s="61" customFormat="1" ht="15" customHeight="1" thickBot="1">
      <c r="A119" s="604" t="s">
        <v>1287</v>
      </c>
      <c r="B119" s="604"/>
      <c r="C119" s="604"/>
      <c r="D119" s="604"/>
      <c r="E119" s="604"/>
      <c r="F119" s="604"/>
      <c r="G119" s="604"/>
      <c r="H119" s="604"/>
      <c r="I119" s="604"/>
      <c r="J119" s="604"/>
      <c r="K119" s="604"/>
      <c r="L119" s="604"/>
      <c r="M119" s="604"/>
      <c r="N119" s="604"/>
      <c r="O119" s="604"/>
      <c r="P119" s="604"/>
      <c r="Q119" s="604"/>
      <c r="R119" s="604"/>
      <c r="S119" s="604"/>
      <c r="T119" s="604"/>
      <c r="U119" s="604"/>
      <c r="V119" s="604"/>
      <c r="W119" s="604"/>
      <c r="X119" s="604"/>
      <c r="Y119" s="604"/>
      <c r="Z119" s="604"/>
      <c r="AA119" s="604"/>
      <c r="AB119" s="604"/>
      <c r="AC119" s="604"/>
      <c r="AD119" s="604"/>
      <c r="AE119" s="604"/>
      <c r="AF119" s="604"/>
      <c r="AG119" s="604"/>
      <c r="AR119" s="4"/>
    </row>
    <row r="120" spans="1:44" s="61" customFormat="1" ht="15" customHeight="1">
      <c r="A120" s="41" t="s">
        <v>1091</v>
      </c>
      <c r="B120" s="30"/>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36"/>
      <c r="AB120" s="196"/>
      <c r="AC120" s="603"/>
      <c r="AD120" s="603"/>
      <c r="AE120" s="603"/>
      <c r="AF120" s="603"/>
      <c r="AG120" s="37" t="s">
        <v>306</v>
      </c>
      <c r="AR120" s="4"/>
    </row>
    <row r="121" spans="1:44" s="61" customFormat="1" ht="15" customHeight="1">
      <c r="A121" s="606" t="s">
        <v>1264</v>
      </c>
      <c r="B121" s="607"/>
      <c r="C121" s="607"/>
      <c r="D121" s="607"/>
      <c r="E121" s="607"/>
      <c r="F121" s="607"/>
      <c r="G121" s="607"/>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1"/>
      <c r="AD121" s="601"/>
      <c r="AE121" s="601"/>
      <c r="AF121" s="601"/>
      <c r="AG121" s="45" t="s">
        <v>307</v>
      </c>
      <c r="AI121" s="429" t="s">
        <v>1905</v>
      </c>
      <c r="AR121" s="4"/>
    </row>
    <row r="122" spans="1:44" s="61" customFormat="1" ht="15" customHeight="1">
      <c r="A122" s="555" t="str">
        <f>IF(OR($H$19=4,$H$19=5),AI122,AI123)</f>
        <v>（53）令和８年５月時点の給与体系を、当該評価料を算定した年度に勤務している職員の賃金に当てはめた場合の対象職員の基本給等総額</v>
      </c>
      <c r="B122" s="556"/>
      <c r="C122" s="556"/>
      <c r="D122" s="556"/>
      <c r="E122" s="556"/>
      <c r="F122" s="556"/>
      <c r="G122" s="556"/>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601"/>
      <c r="AD122" s="601"/>
      <c r="AE122" s="601"/>
      <c r="AF122" s="601"/>
      <c r="AG122" s="56" t="s">
        <v>307</v>
      </c>
      <c r="AI122" s="61" t="s">
        <v>1481</v>
      </c>
      <c r="AR122" s="4"/>
    </row>
    <row r="123" spans="1:44" s="61" customFormat="1" ht="15" customHeight="1">
      <c r="A123" s="13" t="s">
        <v>1319</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218"/>
      <c r="AC123" s="602" t="str">
        <f>IF(AC121-AC122=0,"",AC121-AC122)</f>
        <v/>
      </c>
      <c r="AD123" s="602"/>
      <c r="AE123" s="602"/>
      <c r="AF123" s="602"/>
      <c r="AG123" s="219" t="s">
        <v>307</v>
      </c>
      <c r="AI123" s="61" t="s">
        <v>1482</v>
      </c>
      <c r="AR123" s="4"/>
    </row>
    <row r="124" spans="1:44" s="61" customFormat="1" ht="15" customHeight="1">
      <c r="A124" s="220"/>
      <c r="B124" s="313" t="s">
        <v>1320</v>
      </c>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314"/>
      <c r="AC124" s="600" t="str">
        <f>IFERROR((AC123/AC122)*100,"")</f>
        <v/>
      </c>
      <c r="AD124" s="600"/>
      <c r="AE124" s="600"/>
      <c r="AF124" s="600"/>
      <c r="AG124" s="315" t="s">
        <v>356</v>
      </c>
      <c r="AR124" s="4"/>
    </row>
    <row r="125" spans="1:44" s="61" customFormat="1" ht="15" customHeight="1">
      <c r="A125" s="594" t="s">
        <v>1292</v>
      </c>
      <c r="B125" s="595"/>
      <c r="C125" s="595"/>
      <c r="D125" s="595"/>
      <c r="E125" s="595"/>
      <c r="F125" s="595"/>
      <c r="G125" s="595"/>
      <c r="H125" s="595"/>
      <c r="I125" s="595"/>
      <c r="J125" s="595"/>
      <c r="K125" s="595"/>
      <c r="L125" s="595"/>
      <c r="M125" s="595"/>
      <c r="N125" s="595"/>
      <c r="O125" s="595"/>
      <c r="P125" s="595"/>
      <c r="Q125" s="595"/>
      <c r="R125" s="595"/>
      <c r="S125" s="595"/>
      <c r="T125" s="595"/>
      <c r="U125" s="595"/>
      <c r="V125" s="595"/>
      <c r="W125" s="595"/>
      <c r="X125" s="595"/>
      <c r="Y125" s="595"/>
      <c r="Z125" s="595"/>
      <c r="AA125" s="595"/>
      <c r="AB125" s="595"/>
      <c r="AC125" s="608"/>
      <c r="AD125" s="608"/>
      <c r="AE125" s="608"/>
      <c r="AF125" s="608"/>
      <c r="AG125" s="252" t="s">
        <v>359</v>
      </c>
      <c r="AR125" s="4"/>
    </row>
    <row r="126" spans="1:44" s="61" customFormat="1" ht="15" customHeight="1" thickBot="1">
      <c r="A126" s="597" t="s">
        <v>1298</v>
      </c>
      <c r="B126" s="598"/>
      <c r="C126" s="598"/>
      <c r="D126" s="598"/>
      <c r="E126" s="598"/>
      <c r="F126" s="598"/>
      <c r="G126" s="598"/>
      <c r="H126" s="598"/>
      <c r="I126" s="598"/>
      <c r="J126" s="598"/>
      <c r="K126" s="598"/>
      <c r="L126" s="598"/>
      <c r="M126" s="598"/>
      <c r="N126" s="598"/>
      <c r="O126" s="598"/>
      <c r="P126" s="598"/>
      <c r="Q126" s="598"/>
      <c r="R126" s="598"/>
      <c r="S126" s="598"/>
      <c r="T126" s="598"/>
      <c r="U126" s="598"/>
      <c r="V126" s="598"/>
      <c r="W126" s="598"/>
      <c r="X126" s="598"/>
      <c r="Y126" s="598"/>
      <c r="Z126" s="598"/>
      <c r="AA126" s="598"/>
      <c r="AB126" s="598"/>
      <c r="AC126" s="616"/>
      <c r="AD126" s="616"/>
      <c r="AE126" s="616"/>
      <c r="AF126" s="616"/>
      <c r="AG126" s="253" t="s">
        <v>359</v>
      </c>
      <c r="AR126" s="4"/>
    </row>
    <row r="127" spans="1:44" s="61" customFormat="1" ht="15" customHeight="1">
      <c r="A127" s="29"/>
      <c r="B127" s="4"/>
      <c r="C127" s="4"/>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4"/>
      <c r="AC127" s="4"/>
      <c r="AD127" s="4"/>
      <c r="AE127" s="4"/>
      <c r="AF127" s="4"/>
      <c r="AG127" s="4"/>
      <c r="AR127" s="4"/>
    </row>
    <row r="128" spans="1:44" s="61" customFormat="1" ht="15" customHeight="1" thickBot="1">
      <c r="A128" s="604" t="s">
        <v>368</v>
      </c>
      <c r="B128" s="604"/>
      <c r="C128" s="604"/>
      <c r="D128" s="604"/>
      <c r="E128" s="604"/>
      <c r="F128" s="604"/>
      <c r="G128" s="604"/>
      <c r="H128" s="604"/>
      <c r="I128" s="604"/>
      <c r="J128" s="604"/>
      <c r="K128" s="604"/>
      <c r="L128" s="604"/>
      <c r="M128" s="604"/>
      <c r="N128" s="604"/>
      <c r="O128" s="604"/>
      <c r="P128" s="604"/>
      <c r="Q128" s="604"/>
      <c r="R128" s="604"/>
      <c r="S128" s="604"/>
      <c r="T128" s="604"/>
      <c r="U128" s="604"/>
      <c r="V128" s="604"/>
      <c r="W128" s="604"/>
      <c r="X128" s="604"/>
      <c r="Y128" s="604"/>
      <c r="Z128" s="604"/>
      <c r="AA128" s="604"/>
      <c r="AB128" s="604"/>
      <c r="AC128" s="604"/>
      <c r="AD128" s="604"/>
      <c r="AE128" s="604"/>
      <c r="AF128" s="604"/>
      <c r="AG128" s="604"/>
      <c r="AR128" s="4"/>
    </row>
    <row r="129" spans="1:44" s="61" customFormat="1" ht="15" customHeight="1">
      <c r="A129" s="41" t="s">
        <v>1092</v>
      </c>
      <c r="B129" s="30"/>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36"/>
      <c r="AB129" s="196"/>
      <c r="AC129" s="603"/>
      <c r="AD129" s="603"/>
      <c r="AE129" s="603"/>
      <c r="AF129" s="603"/>
      <c r="AG129" s="37" t="s">
        <v>306</v>
      </c>
      <c r="AR129" s="4"/>
    </row>
    <row r="130" spans="1:44" s="61" customFormat="1" ht="15" customHeight="1">
      <c r="A130" s="606" t="s">
        <v>1265</v>
      </c>
      <c r="B130" s="607"/>
      <c r="C130" s="607"/>
      <c r="D130" s="607"/>
      <c r="E130" s="607"/>
      <c r="F130" s="607"/>
      <c r="G130" s="607"/>
      <c r="H130" s="607"/>
      <c r="I130" s="607"/>
      <c r="J130" s="607"/>
      <c r="K130" s="607"/>
      <c r="L130" s="607"/>
      <c r="M130" s="607"/>
      <c r="N130" s="607"/>
      <c r="O130" s="607"/>
      <c r="P130" s="607"/>
      <c r="Q130" s="607"/>
      <c r="R130" s="607"/>
      <c r="S130" s="607"/>
      <c r="T130" s="607"/>
      <c r="U130" s="607"/>
      <c r="V130" s="607"/>
      <c r="W130" s="607"/>
      <c r="X130" s="607"/>
      <c r="Y130" s="607"/>
      <c r="Z130" s="607"/>
      <c r="AA130" s="607"/>
      <c r="AB130" s="607"/>
      <c r="AC130" s="601"/>
      <c r="AD130" s="601"/>
      <c r="AE130" s="601"/>
      <c r="AF130" s="601"/>
      <c r="AG130" s="45" t="s">
        <v>307</v>
      </c>
      <c r="AI130" s="429" t="s">
        <v>1905</v>
      </c>
      <c r="AR130" s="4"/>
    </row>
    <row r="131" spans="1:44" s="61" customFormat="1" ht="15" customHeight="1">
      <c r="A131" s="555" t="str">
        <f>IF(OR($H$19=4,$H$19=5),AI131,AI132)</f>
        <v>（60）令和８年５月時点の給与体系を、当該評価料を算定した年度に勤務している職員の賃金に当てはめた場合の対象職員の基本給等総額</v>
      </c>
      <c r="B131" s="556"/>
      <c r="C131" s="556"/>
      <c r="D131" s="556"/>
      <c r="E131" s="556"/>
      <c r="F131" s="556"/>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601"/>
      <c r="AD131" s="601"/>
      <c r="AE131" s="601"/>
      <c r="AF131" s="601"/>
      <c r="AG131" s="56" t="s">
        <v>307</v>
      </c>
      <c r="AI131" s="61" t="s">
        <v>1483</v>
      </c>
      <c r="AR131" s="4"/>
    </row>
    <row r="132" spans="1:44" s="61" customFormat="1" ht="15" customHeight="1">
      <c r="A132" s="13" t="s">
        <v>1321</v>
      </c>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218"/>
      <c r="AC132" s="602" t="str">
        <f>IF(AC130-AC131=0,"",AC130-AC131)</f>
        <v/>
      </c>
      <c r="AD132" s="602"/>
      <c r="AE132" s="602"/>
      <c r="AF132" s="602"/>
      <c r="AG132" s="219" t="s">
        <v>307</v>
      </c>
      <c r="AI132" s="61" t="s">
        <v>1484</v>
      </c>
      <c r="AR132" s="4"/>
    </row>
    <row r="133" spans="1:44" s="61" customFormat="1" ht="15" customHeight="1">
      <c r="A133" s="220"/>
      <c r="B133" s="313" t="s">
        <v>1322</v>
      </c>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314"/>
      <c r="AC133" s="600" t="str">
        <f>IFERROR((AC132/AC131)*100,"")</f>
        <v/>
      </c>
      <c r="AD133" s="600"/>
      <c r="AE133" s="600"/>
      <c r="AF133" s="600"/>
      <c r="AG133" s="315" t="s">
        <v>356</v>
      </c>
      <c r="AR133" s="4"/>
    </row>
    <row r="134" spans="1:44" s="61" customFormat="1" ht="15" customHeight="1">
      <c r="A134" s="594" t="s">
        <v>1293</v>
      </c>
      <c r="B134" s="595"/>
      <c r="C134" s="595"/>
      <c r="D134" s="595"/>
      <c r="E134" s="595"/>
      <c r="F134" s="595"/>
      <c r="G134" s="595"/>
      <c r="H134" s="595"/>
      <c r="I134" s="595"/>
      <c r="J134" s="595"/>
      <c r="K134" s="595"/>
      <c r="L134" s="595"/>
      <c r="M134" s="595"/>
      <c r="N134" s="595"/>
      <c r="O134" s="595"/>
      <c r="P134" s="595"/>
      <c r="Q134" s="595"/>
      <c r="R134" s="595"/>
      <c r="S134" s="595"/>
      <c r="T134" s="595"/>
      <c r="U134" s="595"/>
      <c r="V134" s="595"/>
      <c r="W134" s="595"/>
      <c r="X134" s="595"/>
      <c r="Y134" s="595"/>
      <c r="Z134" s="595"/>
      <c r="AA134" s="595"/>
      <c r="AB134" s="595"/>
      <c r="AC134" s="608"/>
      <c r="AD134" s="608"/>
      <c r="AE134" s="608"/>
      <c r="AF134" s="608"/>
      <c r="AG134" s="252" t="s">
        <v>359</v>
      </c>
      <c r="AR134" s="4"/>
    </row>
    <row r="135" spans="1:44" s="61" customFormat="1" ht="15" customHeight="1" thickBot="1">
      <c r="A135" s="597" t="s">
        <v>1299</v>
      </c>
      <c r="B135" s="598"/>
      <c r="C135" s="598"/>
      <c r="D135" s="598"/>
      <c r="E135" s="598"/>
      <c r="F135" s="598"/>
      <c r="G135" s="598"/>
      <c r="H135" s="598"/>
      <c r="I135" s="598"/>
      <c r="J135" s="598"/>
      <c r="K135" s="598"/>
      <c r="L135" s="598"/>
      <c r="M135" s="598"/>
      <c r="N135" s="598"/>
      <c r="O135" s="598"/>
      <c r="P135" s="598"/>
      <c r="Q135" s="598"/>
      <c r="R135" s="598"/>
      <c r="S135" s="598"/>
      <c r="T135" s="598"/>
      <c r="U135" s="598"/>
      <c r="V135" s="598"/>
      <c r="W135" s="598"/>
      <c r="X135" s="598"/>
      <c r="Y135" s="598"/>
      <c r="Z135" s="598"/>
      <c r="AA135" s="598"/>
      <c r="AB135" s="598"/>
      <c r="AC135" s="616"/>
      <c r="AD135" s="616"/>
      <c r="AE135" s="616"/>
      <c r="AF135" s="616"/>
      <c r="AG135" s="253" t="s">
        <v>359</v>
      </c>
      <c r="AR135" s="4"/>
    </row>
    <row r="136" spans="1:44" s="61" customFormat="1" ht="15" customHeight="1">
      <c r="A136" s="29"/>
      <c r="B136" s="4"/>
      <c r="C136" s="4"/>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4"/>
      <c r="AC136" s="4"/>
      <c r="AD136" s="4"/>
      <c r="AE136" s="4"/>
      <c r="AF136" s="4"/>
      <c r="AG136" s="4"/>
      <c r="AR136" s="4"/>
    </row>
    <row r="137" spans="1:44" ht="15" customHeight="1" thickBot="1">
      <c r="A137" s="2" t="s">
        <v>369</v>
      </c>
      <c r="B137" s="2"/>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row>
    <row r="138" spans="1:44" s="61" customFormat="1" ht="20.100000000000001" customHeight="1">
      <c r="A138" s="134" t="s">
        <v>1093</v>
      </c>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599" t="str">
        <f>IF(AB51=0,"",AB51)</f>
        <v/>
      </c>
      <c r="AC138" s="599"/>
      <c r="AD138" s="599"/>
      <c r="AE138" s="599"/>
      <c r="AF138" s="599"/>
      <c r="AG138" s="25" t="s">
        <v>307</v>
      </c>
      <c r="AR138" s="4"/>
    </row>
    <row r="139" spans="1:44" s="61" customFormat="1" ht="20.100000000000001" customHeight="1">
      <c r="A139" s="13" t="s">
        <v>1916</v>
      </c>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596" t="str">
        <f>IFERROR(AC69*V19,"")</f>
        <v/>
      </c>
      <c r="AC139" s="596"/>
      <c r="AD139" s="596"/>
      <c r="AE139" s="596"/>
      <c r="AF139" s="596"/>
      <c r="AG139" s="15" t="s">
        <v>307</v>
      </c>
      <c r="AR139" s="4"/>
    </row>
    <row r="140" spans="1:44" s="61" customFormat="1" ht="20.100000000000001" customHeight="1">
      <c r="A140" s="594" t="s">
        <v>1912</v>
      </c>
      <c r="B140" s="595"/>
      <c r="C140" s="595"/>
      <c r="D140" s="595"/>
      <c r="E140" s="595"/>
      <c r="F140" s="595"/>
      <c r="G140" s="595"/>
      <c r="H140" s="595"/>
      <c r="I140" s="595"/>
      <c r="J140" s="595"/>
      <c r="K140" s="595"/>
      <c r="L140" s="595"/>
      <c r="M140" s="595"/>
      <c r="N140" s="595"/>
      <c r="O140" s="595"/>
      <c r="P140" s="595"/>
      <c r="Q140" s="595"/>
      <c r="R140" s="595"/>
      <c r="S140" s="595"/>
      <c r="T140" s="595"/>
      <c r="U140" s="595"/>
      <c r="V140" s="595"/>
      <c r="W140" s="595"/>
      <c r="X140" s="595"/>
      <c r="Y140" s="595"/>
      <c r="Z140" s="595"/>
      <c r="AA140" s="595"/>
      <c r="AB140" s="596" t="str">
        <f>IF(AC71="","",AC71)</f>
        <v/>
      </c>
      <c r="AC140" s="596"/>
      <c r="AD140" s="596"/>
      <c r="AE140" s="596"/>
      <c r="AF140" s="596"/>
      <c r="AG140" s="15" t="s">
        <v>307</v>
      </c>
      <c r="AR140" s="4"/>
    </row>
    <row r="141" spans="1:44" s="61" customFormat="1" ht="20.100000000000001" customHeight="1" thickBot="1">
      <c r="A141" s="13" t="s">
        <v>1455</v>
      </c>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596" t="str">
        <f>IFERROR((AB139+AB140)-AB138,"")</f>
        <v/>
      </c>
      <c r="AC141" s="596"/>
      <c r="AD141" s="596"/>
      <c r="AE141" s="596"/>
      <c r="AF141" s="596"/>
      <c r="AG141" s="15" t="s">
        <v>307</v>
      </c>
      <c r="AR141" s="4"/>
    </row>
    <row r="142" spans="1:44" s="61" customFormat="1" ht="20.100000000000001" customHeight="1" thickTop="1" thickBot="1">
      <c r="A142" s="202"/>
      <c r="B142" s="39" t="s">
        <v>1094</v>
      </c>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613" t="str">
        <f>IF(AB141&gt;=0,"賃金改善額充当済み","賃金改善額充当不足")</f>
        <v>賃金改善額充当済み</v>
      </c>
      <c r="AC142" s="613"/>
      <c r="AD142" s="613"/>
      <c r="AE142" s="613"/>
      <c r="AF142" s="613"/>
      <c r="AG142" s="46"/>
      <c r="AR142" s="4"/>
    </row>
    <row r="143" spans="1:44" s="61" customFormat="1" ht="15" customHeight="1">
      <c r="A143" s="50"/>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171"/>
      <c r="AB143" s="171"/>
      <c r="AC143" s="171"/>
      <c r="AD143" s="171"/>
      <c r="AE143" s="171"/>
      <c r="AF143" s="3"/>
      <c r="AG143" s="4"/>
      <c r="AR143" s="4"/>
    </row>
    <row r="144" spans="1:44" s="61" customFormat="1" ht="24.95" customHeight="1">
      <c r="A144" s="3" t="s">
        <v>370</v>
      </c>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R144" s="4"/>
    </row>
    <row r="145" spans="1:44" s="61" customFormat="1" ht="1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R145" s="4"/>
    </row>
    <row r="146" spans="1:44" s="61" customFormat="1" ht="24.95" customHeight="1" thickBot="1">
      <c r="A146" s="3"/>
      <c r="B146" s="3"/>
      <c r="C146" s="3"/>
      <c r="D146" s="3" t="s">
        <v>16</v>
      </c>
      <c r="E146" s="3"/>
      <c r="F146" s="611"/>
      <c r="G146" s="611"/>
      <c r="H146" s="3" t="s">
        <v>17</v>
      </c>
      <c r="I146" s="611"/>
      <c r="J146" s="611"/>
      <c r="K146" s="3" t="s">
        <v>31</v>
      </c>
      <c r="L146" s="611"/>
      <c r="M146" s="611"/>
      <c r="N146" s="3" t="s">
        <v>19</v>
      </c>
      <c r="O146" s="3"/>
      <c r="P146" s="3"/>
      <c r="Q146" s="3" t="s">
        <v>32</v>
      </c>
      <c r="R146" s="3"/>
      <c r="S146" s="3"/>
      <c r="T146" s="3"/>
      <c r="U146" s="612"/>
      <c r="V146" s="612"/>
      <c r="W146" s="612"/>
      <c r="X146" s="612"/>
      <c r="Y146" s="612"/>
      <c r="Z146" s="612"/>
      <c r="AA146" s="612"/>
      <c r="AB146" s="612"/>
      <c r="AC146" s="612"/>
      <c r="AD146" s="612"/>
      <c r="AE146" s="612"/>
      <c r="AF146" s="612"/>
      <c r="AG146" s="3"/>
      <c r="AH146" s="69"/>
      <c r="AR146" s="4"/>
    </row>
    <row r="147" spans="1:44" s="61" customFormat="1" ht="15" customHeight="1">
      <c r="A147" s="3"/>
      <c r="B147" s="3"/>
      <c r="C147" s="3"/>
      <c r="D147" s="3"/>
      <c r="E147" s="3"/>
      <c r="F147" s="198"/>
      <c r="G147" s="198"/>
      <c r="H147" s="4"/>
      <c r="I147" s="198"/>
      <c r="J147" s="198"/>
      <c r="K147" s="4"/>
      <c r="L147" s="198"/>
      <c r="M147" s="198"/>
      <c r="N147" s="4"/>
      <c r="O147" s="4"/>
      <c r="P147" s="4"/>
      <c r="Q147" s="4"/>
      <c r="R147" s="4"/>
      <c r="S147" s="4"/>
      <c r="T147" s="4"/>
      <c r="U147" s="199"/>
      <c r="V147" s="199"/>
      <c r="W147" s="199"/>
      <c r="X147" s="199"/>
      <c r="Y147" s="199"/>
      <c r="Z147" s="199"/>
      <c r="AA147" s="199"/>
      <c r="AB147" s="199"/>
      <c r="AC147" s="199"/>
      <c r="AD147" s="199"/>
      <c r="AE147" s="199"/>
      <c r="AF147" s="199"/>
      <c r="AG147" s="3"/>
      <c r="AH147" s="69"/>
      <c r="AR147" s="4"/>
    </row>
    <row r="148" spans="1:44" s="61" customFormat="1" ht="15" customHeight="1">
      <c r="A148" s="3" t="s">
        <v>319</v>
      </c>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69"/>
      <c r="AR148" s="4"/>
    </row>
    <row r="149" spans="1:44" s="61" customFormat="1" ht="15" customHeight="1">
      <c r="A149" s="324" t="s">
        <v>1300</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4" t="s">
        <v>1301</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4" t="s">
        <v>1302</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4" t="s">
        <v>1303</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4" t="s">
        <v>1306</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71"/>
      <c r="AR153" s="4"/>
    </row>
    <row r="154" spans="1:44" s="61" customFormat="1" ht="15" customHeight="1">
      <c r="A154" s="324" t="s">
        <v>1308</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70"/>
      <c r="AR154" s="4"/>
    </row>
    <row r="155" spans="1:44" s="61" customFormat="1" ht="15" customHeight="1">
      <c r="A155" s="324" t="s">
        <v>1307</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70"/>
      <c r="AR155" s="4"/>
    </row>
    <row r="156" spans="1:44" s="61" customFormat="1" ht="15" customHeight="1">
      <c r="A156" s="324" t="s">
        <v>1588</v>
      </c>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70"/>
      <c r="AR156" s="4"/>
    </row>
    <row r="157" spans="1:44" s="61" customFormat="1" ht="15" customHeight="1">
      <c r="A157" s="324" t="s">
        <v>1589</v>
      </c>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70"/>
      <c r="AR157" s="4"/>
    </row>
    <row r="158" spans="1:44" s="61" customFormat="1" ht="15" customHeight="1">
      <c r="A158" s="324" t="s">
        <v>1590</v>
      </c>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70"/>
      <c r="AR158" s="4"/>
    </row>
    <row r="159" spans="1:44" s="61" customFormat="1" ht="15" customHeight="1">
      <c r="A159" s="324" t="s">
        <v>1591</v>
      </c>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70"/>
      <c r="AR159" s="4"/>
    </row>
    <row r="160" spans="1:44" s="61" customFormat="1" ht="15" customHeight="1">
      <c r="A160" s="324" t="s">
        <v>1592</v>
      </c>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70"/>
      <c r="AR160" s="4"/>
    </row>
    <row r="161" spans="1:44" s="61" customFormat="1" ht="15" customHeight="1">
      <c r="A161" s="324" t="s">
        <v>1593</v>
      </c>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70"/>
      <c r="AR161" s="4"/>
    </row>
    <row r="162" spans="1:44" s="61" customFormat="1" ht="15" customHeight="1">
      <c r="A162" s="324" t="s">
        <v>1501</v>
      </c>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70"/>
      <c r="AR162" s="4"/>
    </row>
    <row r="163" spans="1:44" s="61" customFormat="1" ht="15" customHeight="1">
      <c r="A163" s="324" t="s">
        <v>1304</v>
      </c>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72"/>
      <c r="AR163" s="4"/>
    </row>
    <row r="164" spans="1:44" s="61" customFormat="1" ht="15" customHeight="1">
      <c r="A164" s="324" t="s">
        <v>1305</v>
      </c>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69"/>
      <c r="AR164" s="4"/>
    </row>
    <row r="165" spans="1:44" s="61" customFormat="1" ht="15" customHeight="1">
      <c r="A165" s="324" t="s">
        <v>1502</v>
      </c>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70"/>
      <c r="AR165" s="4"/>
    </row>
    <row r="166" spans="1:44" s="61" customFormat="1" ht="15" customHeight="1">
      <c r="A166" s="324" t="s">
        <v>1566</v>
      </c>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69"/>
      <c r="AR166" s="4"/>
    </row>
    <row r="167" spans="1:44" s="61" customFormat="1" ht="15" customHeight="1">
      <c r="A167" s="445" t="s">
        <v>1927</v>
      </c>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69"/>
      <c r="AR167" s="4"/>
    </row>
    <row r="168" spans="1:44" s="61" customFormat="1" ht="15" customHeight="1">
      <c r="A168" s="324" t="s">
        <v>1567</v>
      </c>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69"/>
      <c r="AR168" s="4"/>
    </row>
    <row r="169" spans="1:44" s="61" customFormat="1" ht="15" customHeight="1">
      <c r="A169" s="445" t="s">
        <v>1927</v>
      </c>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69"/>
      <c r="AR169" s="4"/>
    </row>
    <row r="170" spans="1:44" s="61" customFormat="1" ht="15" customHeight="1">
      <c r="A170" s="324" t="s">
        <v>1568</v>
      </c>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69"/>
      <c r="AR170" s="4"/>
    </row>
    <row r="171" spans="1:44" s="61" customFormat="1" ht="15" customHeight="1">
      <c r="A171" s="324" t="s">
        <v>1453</v>
      </c>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69"/>
      <c r="AR171" s="4"/>
    </row>
    <row r="172" spans="1:44" s="61" customFormat="1" ht="15" customHeight="1">
      <c r="A172" s="324" t="s">
        <v>1454</v>
      </c>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72"/>
      <c r="AR172" s="4"/>
    </row>
    <row r="173" spans="1:44" s="61" customFormat="1" ht="15" customHeight="1">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69"/>
      <c r="AR173" s="4"/>
    </row>
    <row r="174" spans="1:44" s="61" customFormat="1" ht="15" customHeight="1">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R174" s="4"/>
    </row>
    <row r="175" spans="1:44" s="61" customFormat="1" ht="15" customHeight="1">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R175" s="4"/>
    </row>
    <row r="176" spans="1:44" s="61" customFormat="1" ht="15" customHeight="1">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R176" s="4"/>
    </row>
    <row r="177" spans="1:44" s="61" customFormat="1" ht="15" customHeight="1">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R177" s="4"/>
    </row>
    <row r="178" spans="1:44" s="61" customFormat="1" ht="15" customHeight="1">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R178" s="4"/>
    </row>
    <row r="179" spans="1:44" s="61" customFormat="1" ht="15" customHeigh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R179" s="4"/>
    </row>
    <row r="180" spans="1:44" s="61" customFormat="1" ht="15" customHeight="1">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R180" s="4"/>
    </row>
    <row r="181" spans="1:44" s="61" customFormat="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R181" s="4"/>
    </row>
    <row r="182" spans="1:44" s="61" customFormat="1">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R182" s="4"/>
    </row>
    <row r="183" spans="1:44" s="61" customFormat="1">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R183" s="4"/>
    </row>
    <row r="184" spans="1:44" s="61" customFormat="1">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R184" s="4"/>
    </row>
    <row r="185" spans="1:44" s="61" customFormat="1">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R185" s="4"/>
    </row>
    <row r="186" spans="1:44" s="61" customFormat="1">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R186" s="4"/>
    </row>
    <row r="187" spans="1:44" s="61" customFormat="1">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R187" s="4"/>
    </row>
    <row r="188" spans="1:44" s="61" customFormat="1">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R188" s="4"/>
    </row>
    <row r="189" spans="1:44" s="61" customFormat="1">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R189" s="4"/>
    </row>
    <row r="190" spans="1:44" s="61" customFormat="1">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R190" s="4"/>
    </row>
    <row r="191" spans="1:44" s="61" customFormat="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R191" s="4"/>
    </row>
    <row r="192" spans="1:44" s="61" customFormat="1">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R192" s="4"/>
    </row>
    <row r="193" spans="1:44" s="61" customFormat="1">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R193" s="4"/>
    </row>
    <row r="194" spans="1:44" s="61" customFormat="1">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R194" s="4"/>
    </row>
    <row r="195" spans="1:44" s="61" customFormat="1">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R195" s="4"/>
    </row>
    <row r="196" spans="1:44" s="61" customFormat="1">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R196" s="4"/>
    </row>
    <row r="197" spans="1:44">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row>
    <row r="198" spans="1:44">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row>
    <row r="199" spans="1:44">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row>
  </sheetData>
  <sheetProtection algorithmName="SHA-512" hashValue="AoRqEagl4MNHS9N76uwQDuH/jgs7JQ9k6X+VMYXQJjidJQgm/pPcz4qBXCCDhqRnkBg3jWVHvxbdcqT1QTolug==" saltValue="apdOW2TTuOwyaL2j0AR9Nw==" spinCount="100000" sheet="1" objects="1" scenarios="1"/>
  <mergeCells count="140">
    <mergeCell ref="AC98:AF98"/>
    <mergeCell ref="M2:R2"/>
    <mergeCell ref="AC134:AF134"/>
    <mergeCell ref="AC135:AF135"/>
    <mergeCell ref="AC81:AF81"/>
    <mergeCell ref="AC89:AF89"/>
    <mergeCell ref="AC90:AF90"/>
    <mergeCell ref="AC107:AF107"/>
    <mergeCell ref="AC108:AF108"/>
    <mergeCell ref="AC116:AF116"/>
    <mergeCell ref="AC117:AF117"/>
    <mergeCell ref="AC125:AF125"/>
    <mergeCell ref="AC126:AF126"/>
    <mergeCell ref="AC132:AF132"/>
    <mergeCell ref="AC85:AF85"/>
    <mergeCell ref="AC86:AF86"/>
    <mergeCell ref="AC87:AF87"/>
    <mergeCell ref="AC104:AF104"/>
    <mergeCell ref="AC105:AF105"/>
    <mergeCell ref="AC88:AF88"/>
    <mergeCell ref="AC93:AF93"/>
    <mergeCell ref="AC94:AF94"/>
    <mergeCell ref="AC95:AF95"/>
    <mergeCell ref="AC96:AF96"/>
    <mergeCell ref="AC97:AF97"/>
    <mergeCell ref="A77:AB77"/>
    <mergeCell ref="AC76:AF76"/>
    <mergeCell ref="U2:V2"/>
    <mergeCell ref="W2:AG2"/>
    <mergeCell ref="S4:W4"/>
    <mergeCell ref="X4:AG4"/>
    <mergeCell ref="AC66:AF66"/>
    <mergeCell ref="AC67:AF67"/>
    <mergeCell ref="AC68:AF68"/>
    <mergeCell ref="S5:W5"/>
    <mergeCell ref="X5:AG5"/>
    <mergeCell ref="V24:Y24"/>
    <mergeCell ref="V19:Y19"/>
    <mergeCell ref="AB47:AF47"/>
    <mergeCell ref="AB41:AF41"/>
    <mergeCell ref="AB34:AF34"/>
    <mergeCell ref="AB39:AF39"/>
    <mergeCell ref="AB40:AF40"/>
    <mergeCell ref="AB38:AF38"/>
    <mergeCell ref="AC69:AF69"/>
    <mergeCell ref="A71:AB71"/>
    <mergeCell ref="A29:AG29"/>
    <mergeCell ref="E24:F24"/>
    <mergeCell ref="H24:I24"/>
    <mergeCell ref="O24:P24"/>
    <mergeCell ref="R24:S24"/>
    <mergeCell ref="B19:D19"/>
    <mergeCell ref="E19:F19"/>
    <mergeCell ref="H19:I19"/>
    <mergeCell ref="O19:P19"/>
    <mergeCell ref="R19:S19"/>
    <mergeCell ref="B24:D24"/>
    <mergeCell ref="A126:AB126"/>
    <mergeCell ref="AC79:AF79"/>
    <mergeCell ref="AC84:AF84"/>
    <mergeCell ref="A80:AB80"/>
    <mergeCell ref="AB141:AF141"/>
    <mergeCell ref="F146:G146"/>
    <mergeCell ref="I146:J146"/>
    <mergeCell ref="L146:M146"/>
    <mergeCell ref="U146:AF146"/>
    <mergeCell ref="AB142:AF142"/>
    <mergeCell ref="AB139:AF139"/>
    <mergeCell ref="A112:AB112"/>
    <mergeCell ref="A83:AG83"/>
    <mergeCell ref="A85:AB85"/>
    <mergeCell ref="A86:AB86"/>
    <mergeCell ref="A92:AG92"/>
    <mergeCell ref="A94:AB94"/>
    <mergeCell ref="A95:AB95"/>
    <mergeCell ref="A101:AG101"/>
    <mergeCell ref="A110:AG110"/>
    <mergeCell ref="AC102:AF102"/>
    <mergeCell ref="A130:AB130"/>
    <mergeCell ref="A81:AB81"/>
    <mergeCell ref="AC99:AF99"/>
    <mergeCell ref="A89:AB89"/>
    <mergeCell ref="AB51:AF51"/>
    <mergeCell ref="A113:AB113"/>
    <mergeCell ref="A103:AB103"/>
    <mergeCell ref="A104:AB104"/>
    <mergeCell ref="A121:AB121"/>
    <mergeCell ref="A122:AB122"/>
    <mergeCell ref="A119:AG119"/>
    <mergeCell ref="AC106:AF106"/>
    <mergeCell ref="AC111:AF111"/>
    <mergeCell ref="AC112:AF112"/>
    <mergeCell ref="AC113:AF113"/>
    <mergeCell ref="AC114:AF114"/>
    <mergeCell ref="AC115:AF115"/>
    <mergeCell ref="AC120:AF120"/>
    <mergeCell ref="AC103:AF103"/>
    <mergeCell ref="A107:AB107"/>
    <mergeCell ref="A67:AB67"/>
    <mergeCell ref="A68:AB68"/>
    <mergeCell ref="AC80:AF80"/>
    <mergeCell ref="AC77:AF77"/>
    <mergeCell ref="A74:AG74"/>
    <mergeCell ref="AC75:AF75"/>
    <mergeCell ref="A76:AB76"/>
    <mergeCell ref="G2:K2"/>
    <mergeCell ref="A140:AA140"/>
    <mergeCell ref="AB140:AF140"/>
    <mergeCell ref="A134:AB134"/>
    <mergeCell ref="A135:AB135"/>
    <mergeCell ref="A116:AB116"/>
    <mergeCell ref="A117:AB117"/>
    <mergeCell ref="A125:AB125"/>
    <mergeCell ref="A108:AB108"/>
    <mergeCell ref="A90:AB90"/>
    <mergeCell ref="A98:AB98"/>
    <mergeCell ref="A99:AB99"/>
    <mergeCell ref="AB138:AF138"/>
    <mergeCell ref="AC133:AF133"/>
    <mergeCell ref="AC121:AF121"/>
    <mergeCell ref="AC122:AF122"/>
    <mergeCell ref="AC123:AF123"/>
    <mergeCell ref="AC124:AF124"/>
    <mergeCell ref="AC129:AF129"/>
    <mergeCell ref="A128:AG128"/>
    <mergeCell ref="A131:AB131"/>
    <mergeCell ref="AC78:AF78"/>
    <mergeCell ref="AC130:AF130"/>
    <mergeCell ref="AC131:AF131"/>
    <mergeCell ref="A72:AB72"/>
    <mergeCell ref="AC71:AF72"/>
    <mergeCell ref="R28:W28"/>
    <mergeCell ref="X28:AG28"/>
    <mergeCell ref="A30:AG30"/>
    <mergeCell ref="AB27:AG27"/>
    <mergeCell ref="I28:Q28"/>
    <mergeCell ref="AC70:AF70"/>
    <mergeCell ref="AB33:AF33"/>
    <mergeCell ref="A27:AA27"/>
    <mergeCell ref="A28:H28"/>
  </mergeCells>
  <phoneticPr fontId="1"/>
  <conditionalFormatting sqref="A28:R28 X28 A29:Q29 A30:AG30">
    <cfRule type="expression" dxfId="23" priority="9">
      <formula>$AH$27=FALSE</formula>
    </cfRule>
  </conditionalFormatting>
  <conditionalFormatting sqref="A26:AG27 A28:R28 X28 A29:Q29 A30:AG30">
    <cfRule type="expression" dxfId="22" priority="10">
      <formula>$AH$9=FALSE</formula>
    </cfRule>
  </conditionalFormatting>
  <conditionalFormatting sqref="A34:AG34">
    <cfRule type="expression" dxfId="21" priority="11">
      <formula>$AH$33=FALSE</formula>
    </cfRule>
  </conditionalFormatting>
  <conditionalFormatting sqref="A46:AG47">
    <cfRule type="expression" dxfId="20" priority="14">
      <formula>$U$2&gt;8</formula>
    </cfRule>
  </conditionalFormatting>
  <conditionalFormatting sqref="A74:AG81 A101:AG108 A110:AG117">
    <cfRule type="expression" dxfId="19" priority="16">
      <formula>$AI$15=1</formula>
    </cfRule>
  </conditionalFormatting>
  <conditionalFormatting sqref="AC107:AF108">
    <cfRule type="expression" dxfId="18" priority="5">
      <formula>#REF!=1</formula>
    </cfRule>
  </conditionalFormatting>
  <conditionalFormatting sqref="AC116:AF117">
    <cfRule type="expression" dxfId="17" priority="4">
      <formula>#REF!=1</formula>
    </cfRule>
  </conditionalFormatting>
  <pageMargins left="0.25" right="0.25" top="0.75" bottom="0.75" header="0.3" footer="0.3"/>
  <pageSetup paperSize="9" scale="77" fitToHeight="0" orientation="portrait" r:id="rId1"/>
  <rowBreaks count="2" manualBreakCount="2">
    <brk id="51" max="32" man="1"/>
    <brk id="10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50" r:id="rId4" name="Check Box 2">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104451" r:id="rId5" name="Check Box 3">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104452" r:id="rId6" name="Check Box 4">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104453" r:id="rId7" name="Check Box 5">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mc:AlternateContent xmlns:mc="http://schemas.openxmlformats.org/markup-compatibility/2006">
          <mc:Choice Requires="x14">
            <control shapeId="104463" r:id="rId8" name="Check Box 15">
              <controlPr defaultSize="0" autoFill="0" autoLine="0" autoPict="0">
                <anchor moveWithCells="1">
                  <from>
                    <xdr:col>29</xdr:col>
                    <xdr:colOff>47625</xdr:colOff>
                    <xdr:row>32</xdr:row>
                    <xdr:rowOff>0</xdr:rowOff>
                  </from>
                  <to>
                    <xdr:col>30</xdr:col>
                    <xdr:colOff>66675</xdr:colOff>
                    <xdr:row>33</xdr:row>
                    <xdr:rowOff>9525</xdr:rowOff>
                  </to>
                </anchor>
              </controlPr>
            </control>
          </mc:Choice>
        </mc:AlternateContent>
        <mc:AlternateContent xmlns:mc="http://schemas.openxmlformats.org/markup-compatibility/2006">
          <mc:Choice Requires="x14">
            <control shapeId="104468" r:id="rId9" name="Check Box 20">
              <controlPr defaultSize="0" autoFill="0" autoLine="0" autoPict="0">
                <anchor moveWithCells="1">
                  <from>
                    <xdr:col>29</xdr:col>
                    <xdr:colOff>114300</xdr:colOff>
                    <xdr:row>26</xdr:row>
                    <xdr:rowOff>66675</xdr:rowOff>
                  </from>
                  <to>
                    <xdr:col>32</xdr:col>
                    <xdr:colOff>171450</xdr:colOff>
                    <xdr:row>26</xdr:row>
                    <xdr:rowOff>314325</xdr:rowOff>
                  </to>
                </anchor>
              </controlPr>
            </control>
          </mc:Choice>
        </mc:AlternateContent>
        <mc:AlternateContent xmlns:mc="http://schemas.openxmlformats.org/markup-compatibility/2006">
          <mc:Choice Requires="x14">
            <control shapeId="104482" r:id="rId10" name="Check Box 34">
              <controlPr defaultSize="0" autoFill="0" autoLine="0" autoPict="0">
                <anchor moveWithCells="1">
                  <from>
                    <xdr:col>8</xdr:col>
                    <xdr:colOff>114300</xdr:colOff>
                    <xdr:row>27</xdr:row>
                    <xdr:rowOff>66675</xdr:rowOff>
                  </from>
                  <to>
                    <xdr:col>15</xdr:col>
                    <xdr:colOff>123825</xdr:colOff>
                    <xdr:row>27</xdr:row>
                    <xdr:rowOff>304800</xdr:rowOff>
                  </to>
                </anchor>
              </controlPr>
            </control>
          </mc:Choice>
        </mc:AlternateContent>
        <mc:AlternateContent xmlns:mc="http://schemas.openxmlformats.org/markup-compatibility/2006">
          <mc:Choice Requires="x14">
            <control shapeId="104483" r:id="rId11" name="Check Box 35">
              <controlPr defaultSize="0" autoFill="0" autoLine="0" autoPict="0">
                <anchor moveWithCells="1">
                  <from>
                    <xdr:col>17</xdr:col>
                    <xdr:colOff>104775</xdr:colOff>
                    <xdr:row>27</xdr:row>
                    <xdr:rowOff>57150</xdr:rowOff>
                  </from>
                  <to>
                    <xdr:col>21</xdr:col>
                    <xdr:colOff>152400</xdr:colOff>
                    <xdr:row>27</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270F545-7976-4C65-802E-9EE122C6FF3C}">
          <x14:formula1>
            <xm:f>プルダウンリスト一覧!$A$2:$A$5</xm:f>
          </x14:formula1>
          <xm:sqref>U2:V2 O19:P19 F146:G146 O24:P24 E19:F19 E24:F24</xm:sqref>
        </x14:dataValidation>
        <x14:dataValidation type="list" allowBlank="1" showInputMessage="1" showErrorMessage="1" xr:uid="{B124D9C4-C46E-462D-AB2F-AC3896B09F39}">
          <x14:formula1>
            <xm:f>プルダウンリスト一覧!$B$2:$B$13</xm:f>
          </x14:formula1>
          <xm:sqref>R19:S19 R24:S24 H19:I19 I146:J146 H24:I24</xm:sqref>
        </x14:dataValidation>
        <x14:dataValidation type="list" allowBlank="1" showInputMessage="1" showErrorMessage="1" xr:uid="{E07F6240-4FFD-4C4C-A3C8-0BC3DBBE5917}">
          <x14:formula1>
            <xm:f>プルダウンリスト一覧!$C$2:$C$32</xm:f>
          </x14:formula1>
          <xm:sqref>L146:M146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5EC0-48B7-4793-B761-1C6650E917A3}">
  <sheetPr codeName="Sheet4">
    <tabColor rgb="FFFFFF00"/>
    <pageSetUpPr fitToPage="1"/>
  </sheetPr>
  <dimension ref="A1:AR198"/>
  <sheetViews>
    <sheetView showGridLines="0" view="pageBreakPreview"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9.6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1700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2"/>
      <c r="B2" s="312"/>
      <c r="C2" s="312"/>
      <c r="D2" s="312"/>
      <c r="E2" s="312"/>
      <c r="F2" s="312"/>
      <c r="G2" s="361" t="str">
        <f>IF(AH14=TRUE,C14,IF(AH15=TRUE,C15,""))</f>
        <v/>
      </c>
      <c r="H2" s="361"/>
      <c r="I2" s="361"/>
      <c r="J2" s="361"/>
      <c r="K2" s="361"/>
      <c r="M2" s="593" t="str">
        <f>IF(AH9=TRUE,C9,IF(AH10=TRUE,C10,""))</f>
        <v/>
      </c>
      <c r="N2" s="593"/>
      <c r="O2" s="593"/>
      <c r="P2" s="593"/>
      <c r="Q2" s="593"/>
      <c r="R2" s="593"/>
      <c r="S2" s="312" t="s">
        <v>1257</v>
      </c>
      <c r="T2" s="312"/>
      <c r="U2" s="620"/>
      <c r="V2" s="620"/>
      <c r="W2" s="621" t="s">
        <v>333</v>
      </c>
      <c r="X2" s="621"/>
      <c r="Y2" s="621"/>
      <c r="Z2" s="621"/>
      <c r="AA2" s="621"/>
      <c r="AB2" s="621"/>
      <c r="AC2" s="621"/>
      <c r="AD2" s="621"/>
      <c r="AE2" s="621"/>
      <c r="AF2" s="621"/>
      <c r="AG2" s="621"/>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22" t="s">
        <v>334</v>
      </c>
      <c r="T4" s="622"/>
      <c r="U4" s="622"/>
      <c r="V4" s="622"/>
      <c r="W4" s="622"/>
      <c r="X4" s="644" t="str">
        <f>IF('様式95_外来・在宅ベースアップ評価料（Ⅰ）'!H17=0,"",'様式95_外来・在宅ベースアップ評価料（Ⅰ）'!H17)</f>
        <v/>
      </c>
      <c r="Y4" s="645"/>
      <c r="Z4" s="645"/>
      <c r="AA4" s="645"/>
      <c r="AB4" s="645"/>
      <c r="AC4" s="645"/>
      <c r="AD4" s="645"/>
      <c r="AE4" s="645"/>
      <c r="AF4" s="645"/>
      <c r="AG4" s="646"/>
    </row>
    <row r="5" spans="1:43" ht="16.149999999999999" customHeight="1">
      <c r="A5" s="3"/>
      <c r="B5" s="3"/>
      <c r="C5" s="3"/>
      <c r="D5" s="3"/>
      <c r="E5" s="3"/>
      <c r="F5" s="3"/>
      <c r="G5" s="3"/>
      <c r="H5" s="3"/>
      <c r="I5" s="3"/>
      <c r="J5" s="3"/>
      <c r="K5" s="3"/>
      <c r="L5" s="3"/>
      <c r="M5" s="3"/>
      <c r="N5" s="3"/>
      <c r="O5" s="3"/>
      <c r="P5" s="3"/>
      <c r="Q5" s="3"/>
      <c r="R5" s="3"/>
      <c r="S5" s="629" t="s">
        <v>335</v>
      </c>
      <c r="T5" s="629"/>
      <c r="U5" s="629"/>
      <c r="V5" s="629"/>
      <c r="W5" s="630"/>
      <c r="X5" s="644" t="str">
        <f>IF('様式95_外来・在宅ベースアップ評価料（Ⅰ）'!H18=0,"",'様式95_外来・在宅ベースアップ評価料（Ⅰ）'!H18)</f>
        <v/>
      </c>
      <c r="Y5" s="645"/>
      <c r="Z5" s="645"/>
      <c r="AA5" s="645"/>
      <c r="AB5" s="645"/>
      <c r="AC5" s="645"/>
      <c r="AD5" s="645"/>
      <c r="AE5" s="645"/>
      <c r="AF5" s="645"/>
      <c r="AG5" s="646"/>
    </row>
    <row r="6" spans="1:43" s="115" customFormat="1" ht="16.149999999999999" customHeight="1">
      <c r="S6" s="652" t="s">
        <v>371</v>
      </c>
      <c r="T6" s="652"/>
      <c r="U6" s="652"/>
      <c r="V6" s="652"/>
      <c r="W6" s="653"/>
      <c r="X6" s="649"/>
      <c r="Y6" s="650"/>
      <c r="Z6" s="650"/>
      <c r="AA6" s="650"/>
      <c r="AB6" s="650"/>
      <c r="AC6" s="650"/>
      <c r="AD6" s="650"/>
      <c r="AE6" s="650"/>
      <c r="AF6" s="650"/>
      <c r="AG6" s="651"/>
      <c r="AH6" s="113"/>
      <c r="AI6" s="113"/>
      <c r="AJ6" s="113"/>
      <c r="AK6" s="113"/>
      <c r="AL6" s="113"/>
      <c r="AM6" s="113"/>
      <c r="AN6" s="113"/>
      <c r="AO6" s="113"/>
      <c r="AP6" s="113"/>
      <c r="AQ6" s="113"/>
    </row>
    <row r="7" spans="1:43" ht="16.149999999999999" customHeight="1">
      <c r="A7" s="2" t="s">
        <v>336</v>
      </c>
      <c r="B7" s="3"/>
      <c r="C7" s="3"/>
      <c r="D7" s="3"/>
      <c r="E7" s="3"/>
      <c r="F7" s="3"/>
      <c r="G7" s="369"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2"/>
      <c r="C9" s="193" t="s">
        <v>337</v>
      </c>
      <c r="D9" s="193"/>
      <c r="E9" s="193"/>
      <c r="F9" s="193"/>
      <c r="G9" s="193"/>
      <c r="H9" s="193"/>
      <c r="I9" s="61"/>
      <c r="J9" s="61"/>
      <c r="AH9" s="61" t="b">
        <v>0</v>
      </c>
      <c r="AI9" s="4">
        <f>IF(AH9=TRUE,1,0)</f>
        <v>0</v>
      </c>
      <c r="AJ9" s="429"/>
      <c r="AK9" s="4"/>
      <c r="AL9" s="4"/>
      <c r="AM9" s="4"/>
      <c r="AN9" s="4"/>
      <c r="AO9" s="4"/>
      <c r="AP9" s="4"/>
      <c r="AQ9" s="4"/>
    </row>
    <row r="10" spans="1:43" ht="20.100000000000001" customHeight="1">
      <c r="A10" s="61"/>
      <c r="B10" s="192"/>
      <c r="C10" s="193" t="s">
        <v>338</v>
      </c>
      <c r="D10" s="193"/>
      <c r="E10" s="193"/>
      <c r="F10" s="193"/>
      <c r="G10" s="193"/>
      <c r="H10" s="193"/>
      <c r="I10" s="61"/>
      <c r="J10" s="61"/>
      <c r="AH10" s="61" t="b">
        <v>0</v>
      </c>
      <c r="AI10" s="4">
        <f>IF(AH10=TRUE,1,0)</f>
        <v>0</v>
      </c>
      <c r="AJ10" s="429"/>
      <c r="AK10" s="4"/>
      <c r="AL10" s="4"/>
      <c r="AM10" s="4"/>
      <c r="AN10" s="4"/>
      <c r="AO10" s="4"/>
      <c r="AP10" s="4"/>
      <c r="AQ10" s="4"/>
    </row>
    <row r="11" spans="1:43" s="61" customFormat="1" ht="16.149999999999999" customHeight="1">
      <c r="K11" s="4"/>
    </row>
    <row r="12" spans="1:43" ht="16.149999999999999" customHeight="1">
      <c r="A12" s="2" t="s">
        <v>339</v>
      </c>
      <c r="B12" s="3"/>
      <c r="C12" s="3"/>
      <c r="D12" s="3"/>
      <c r="E12" s="3"/>
      <c r="F12" s="3"/>
      <c r="G12" s="3"/>
      <c r="H12" s="3"/>
      <c r="I12" s="369"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2"/>
      <c r="C14" s="193" t="s">
        <v>340</v>
      </c>
      <c r="D14" s="193"/>
      <c r="E14" s="193"/>
      <c r="F14" s="193"/>
      <c r="G14" s="193"/>
      <c r="H14" s="193"/>
      <c r="I14" s="61"/>
      <c r="J14" s="61"/>
      <c r="AH14" s="61" t="b">
        <v>0</v>
      </c>
      <c r="AI14" s="4">
        <f>IF(AH14=TRUE,1,0)</f>
        <v>0</v>
      </c>
      <c r="AJ14" s="4"/>
      <c r="AK14" s="4"/>
      <c r="AL14" s="4"/>
      <c r="AM14" s="4"/>
      <c r="AN14" s="4"/>
      <c r="AO14" s="4"/>
      <c r="AP14" s="4"/>
      <c r="AQ14" s="4"/>
    </row>
    <row r="15" spans="1:43" ht="20.100000000000001" customHeight="1">
      <c r="A15" s="61"/>
      <c r="B15" s="192"/>
      <c r="C15" s="193" t="s">
        <v>341</v>
      </c>
      <c r="D15" s="193"/>
      <c r="E15" s="193"/>
      <c r="F15" s="193"/>
      <c r="G15" s="193"/>
      <c r="H15" s="193"/>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342</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343</v>
      </c>
      <c r="B18" s="3"/>
      <c r="C18" s="3"/>
      <c r="D18" s="3"/>
      <c r="E18" s="3"/>
      <c r="F18" s="3"/>
      <c r="L18" s="3"/>
      <c r="M18" s="3"/>
      <c r="N18" s="3"/>
      <c r="O18" s="3"/>
      <c r="P18" s="3"/>
      <c r="Q18" s="3"/>
      <c r="R18" s="3"/>
      <c r="S18" s="3"/>
      <c r="T18" s="3"/>
      <c r="U18" s="3"/>
      <c r="V18" s="3"/>
      <c r="AE18" s="3"/>
      <c r="AF18" s="3"/>
      <c r="AG18" s="3"/>
    </row>
    <row r="19" spans="1:44" ht="16.149999999999999" customHeight="1" thickBot="1">
      <c r="B19" s="618" t="s">
        <v>16</v>
      </c>
      <c r="C19" s="619"/>
      <c r="D19" s="619"/>
      <c r="E19" s="617"/>
      <c r="F19" s="617"/>
      <c r="G19" s="11" t="s">
        <v>17</v>
      </c>
      <c r="H19" s="617"/>
      <c r="I19" s="617"/>
      <c r="J19" s="11" t="s">
        <v>31</v>
      </c>
      <c r="K19" s="11"/>
      <c r="L19" s="11" t="s">
        <v>344</v>
      </c>
      <c r="M19" s="11" t="s">
        <v>16</v>
      </c>
      <c r="N19" s="11"/>
      <c r="O19" s="617"/>
      <c r="P19" s="617"/>
      <c r="Q19" s="11" t="s">
        <v>17</v>
      </c>
      <c r="R19" s="617"/>
      <c r="S19" s="617"/>
      <c r="T19" s="12" t="s">
        <v>31</v>
      </c>
      <c r="V19" s="647" t="str">
        <f>IF(OR(E19="",H19="",O19="",R19=""),"",((O19-E19)*12)+(R19-H19)+1)</f>
        <v/>
      </c>
      <c r="W19" s="647"/>
      <c r="X19" s="647"/>
      <c r="Y19" s="648"/>
      <c r="Z19" s="3" t="s">
        <v>345</v>
      </c>
      <c r="AA19" s="3"/>
      <c r="AG19" s="3"/>
    </row>
    <row r="20" spans="1:44" s="61" customFormat="1" ht="15" customHeight="1">
      <c r="A20" s="335" t="s">
        <v>266</v>
      </c>
      <c r="B20" s="127" t="s">
        <v>1467</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5" t="s">
        <v>266</v>
      </c>
      <c r="B21" s="127" t="s">
        <v>1587</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1468</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346</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618" t="s">
        <v>16</v>
      </c>
      <c r="C24" s="619"/>
      <c r="D24" s="619"/>
      <c r="E24" s="617"/>
      <c r="F24" s="617"/>
      <c r="G24" s="11" t="s">
        <v>17</v>
      </c>
      <c r="H24" s="617"/>
      <c r="I24" s="617"/>
      <c r="J24" s="11" t="s">
        <v>31</v>
      </c>
      <c r="K24" s="11"/>
      <c r="L24" s="11" t="s">
        <v>344</v>
      </c>
      <c r="M24" s="11" t="s">
        <v>16</v>
      </c>
      <c r="N24" s="11"/>
      <c r="O24" s="617"/>
      <c r="P24" s="617"/>
      <c r="Q24" s="11" t="s">
        <v>17</v>
      </c>
      <c r="R24" s="617"/>
      <c r="S24" s="617"/>
      <c r="T24" s="12" t="s">
        <v>31</v>
      </c>
      <c r="V24" s="647" t="str">
        <f>IF(OR(E24="",H24="",O24="",R24=""),"",((O24-E24)*12)+(R24-H24)+1)</f>
        <v/>
      </c>
      <c r="W24" s="647"/>
      <c r="X24" s="647"/>
      <c r="Y24" s="648"/>
      <c r="Z24" s="3" t="s">
        <v>345</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ht="15" customHeight="1" thickBot="1">
      <c r="A26" s="2" t="s">
        <v>1920</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44" s="61" customFormat="1" ht="30" customHeight="1">
      <c r="A27" s="589" t="s">
        <v>1914</v>
      </c>
      <c r="B27" s="590"/>
      <c r="C27" s="590"/>
      <c r="D27" s="590"/>
      <c r="E27" s="590"/>
      <c r="F27" s="590"/>
      <c r="G27" s="590"/>
      <c r="H27" s="590"/>
      <c r="I27" s="590"/>
      <c r="J27" s="590"/>
      <c r="K27" s="590"/>
      <c r="L27" s="590"/>
      <c r="M27" s="590"/>
      <c r="N27" s="590"/>
      <c r="O27" s="590"/>
      <c r="P27" s="590"/>
      <c r="Q27" s="590"/>
      <c r="R27" s="590"/>
      <c r="S27" s="590"/>
      <c r="T27" s="590"/>
      <c r="U27" s="590"/>
      <c r="V27" s="590"/>
      <c r="W27" s="590"/>
      <c r="X27" s="590"/>
      <c r="Y27" s="590"/>
      <c r="Z27" s="590"/>
      <c r="AA27" s="590"/>
      <c r="AB27" s="585"/>
      <c r="AC27" s="585"/>
      <c r="AD27" s="585"/>
      <c r="AE27" s="585"/>
      <c r="AF27" s="585"/>
      <c r="AG27" s="586"/>
      <c r="AH27" s="61" t="b">
        <v>0</v>
      </c>
      <c r="AR27" s="4"/>
    </row>
    <row r="28" spans="1:44" s="61" customFormat="1" ht="30" customHeight="1">
      <c r="A28" s="591" t="s">
        <v>1887</v>
      </c>
      <c r="B28" s="592"/>
      <c r="C28" s="592"/>
      <c r="D28" s="592"/>
      <c r="E28" s="592"/>
      <c r="F28" s="592"/>
      <c r="G28" s="592"/>
      <c r="H28" s="592"/>
      <c r="I28" s="579" t="s">
        <v>1888</v>
      </c>
      <c r="J28" s="579"/>
      <c r="K28" s="579"/>
      <c r="L28" s="579"/>
      <c r="M28" s="579"/>
      <c r="N28" s="579"/>
      <c r="O28" s="579"/>
      <c r="P28" s="579"/>
      <c r="Q28" s="579"/>
      <c r="R28" s="579" t="s">
        <v>1889</v>
      </c>
      <c r="S28" s="579"/>
      <c r="T28" s="579"/>
      <c r="U28" s="579"/>
      <c r="V28" s="579"/>
      <c r="W28" s="579"/>
      <c r="X28" s="580" t="str">
        <f>IF($AH$28=$AI$28,"※どちらか１つを選択してください。","")</f>
        <v>※どちらか１つを選択してください。</v>
      </c>
      <c r="Y28" s="580"/>
      <c r="Z28" s="580"/>
      <c r="AA28" s="580"/>
      <c r="AB28" s="580"/>
      <c r="AC28" s="580"/>
      <c r="AD28" s="580"/>
      <c r="AE28" s="580"/>
      <c r="AF28" s="580"/>
      <c r="AG28" s="581"/>
      <c r="AH28" s="61" t="b">
        <v>0</v>
      </c>
      <c r="AI28" s="61" t="b">
        <v>0</v>
      </c>
      <c r="AJ28" s="61" t="str">
        <f>IF($AH$28=$AI$28,"",IF($AH$28=TRUE,1,2))</f>
        <v/>
      </c>
      <c r="AK28" s="429" t="s">
        <v>1909</v>
      </c>
      <c r="AR28" s="4"/>
    </row>
    <row r="29" spans="1:44" s="61" customFormat="1" ht="15" customHeight="1">
      <c r="A29" s="641" t="s">
        <v>1915</v>
      </c>
      <c r="B29" s="642"/>
      <c r="C29" s="642"/>
      <c r="D29" s="642"/>
      <c r="E29" s="642"/>
      <c r="F29" s="642"/>
      <c r="G29" s="642"/>
      <c r="H29" s="642"/>
      <c r="I29" s="642"/>
      <c r="J29" s="642"/>
      <c r="K29" s="642"/>
      <c r="L29" s="642"/>
      <c r="M29" s="642"/>
      <c r="N29" s="642"/>
      <c r="O29" s="642"/>
      <c r="P29" s="642"/>
      <c r="Q29" s="642"/>
      <c r="R29" s="642"/>
      <c r="S29" s="642"/>
      <c r="T29" s="642"/>
      <c r="U29" s="642"/>
      <c r="V29" s="642"/>
      <c r="W29" s="642"/>
      <c r="X29" s="642"/>
      <c r="Y29" s="642"/>
      <c r="Z29" s="642"/>
      <c r="AA29" s="642"/>
      <c r="AB29" s="642"/>
      <c r="AC29" s="642"/>
      <c r="AD29" s="642"/>
      <c r="AE29" s="642"/>
      <c r="AF29" s="642"/>
      <c r="AG29" s="643"/>
      <c r="AR29" s="4"/>
    </row>
    <row r="30" spans="1:44" s="61" customFormat="1" ht="125.1" customHeight="1" thickBot="1">
      <c r="A30" s="582"/>
      <c r="B30" s="583"/>
      <c r="C30" s="583"/>
      <c r="D30" s="583"/>
      <c r="E30" s="583"/>
      <c r="F30" s="583"/>
      <c r="G30" s="583"/>
      <c r="H30" s="583"/>
      <c r="I30" s="583"/>
      <c r="J30" s="583"/>
      <c r="K30" s="583"/>
      <c r="L30" s="583"/>
      <c r="M30" s="583"/>
      <c r="N30" s="583"/>
      <c r="O30" s="583"/>
      <c r="P30" s="583"/>
      <c r="Q30" s="583"/>
      <c r="R30" s="583"/>
      <c r="S30" s="583"/>
      <c r="T30" s="583"/>
      <c r="U30" s="583"/>
      <c r="V30" s="583"/>
      <c r="W30" s="583"/>
      <c r="X30" s="583"/>
      <c r="Y30" s="583"/>
      <c r="Z30" s="583"/>
      <c r="AA30" s="583"/>
      <c r="AB30" s="583"/>
      <c r="AC30" s="583"/>
      <c r="AD30" s="583"/>
      <c r="AE30" s="583"/>
      <c r="AF30" s="583"/>
      <c r="AG30" s="584"/>
      <c r="AR30" s="4"/>
    </row>
    <row r="31" spans="1:44" s="61" customFormat="1" ht="16.149999999999999" customHeight="1">
      <c r="A31" s="3"/>
      <c r="B31" s="49"/>
      <c r="C31" s="4"/>
      <c r="D31" s="16"/>
      <c r="E31" s="16"/>
      <c r="F31" s="4"/>
      <c r="G31" s="16"/>
      <c r="H31" s="16"/>
      <c r="I31" s="4"/>
      <c r="J31" s="4"/>
      <c r="K31" s="4"/>
      <c r="L31" s="4"/>
      <c r="M31" s="4"/>
      <c r="N31" s="16"/>
      <c r="O31" s="16"/>
      <c r="P31" s="4"/>
      <c r="Q31" s="16"/>
      <c r="R31" s="16"/>
      <c r="S31" s="4"/>
      <c r="T31" s="4"/>
      <c r="U31" s="3"/>
      <c r="V31" s="4"/>
      <c r="W31" s="4"/>
      <c r="X31" s="4"/>
      <c r="Y31" s="4"/>
      <c r="Z31" s="4"/>
      <c r="AA31" s="4"/>
      <c r="AB31" s="3"/>
      <c r="AC31" s="3"/>
      <c r="AD31" s="3"/>
      <c r="AE31" s="3"/>
      <c r="AF31" s="3"/>
      <c r="AG31" s="3"/>
      <c r="AR31" s="4"/>
    </row>
    <row r="32" spans="1:44" s="61" customFormat="1" ht="15" customHeight="1" thickBot="1">
      <c r="A32" s="2" t="s">
        <v>1908</v>
      </c>
      <c r="B32" s="2"/>
      <c r="C32" s="3"/>
      <c r="D32" s="3"/>
      <c r="E32" s="3"/>
      <c r="F32" s="3"/>
      <c r="G32" s="3"/>
      <c r="H32" s="3"/>
      <c r="I32" s="3"/>
      <c r="J32" s="3"/>
      <c r="K32" s="3"/>
      <c r="L32" s="3"/>
      <c r="M32" s="3"/>
      <c r="N32" s="3"/>
      <c r="O32" s="3"/>
      <c r="P32" s="3"/>
      <c r="Q32" s="3"/>
      <c r="R32" s="3"/>
      <c r="S32" s="3"/>
      <c r="T32" s="420"/>
      <c r="U32" s="420"/>
      <c r="V32" s="420"/>
      <c r="W32" s="420"/>
      <c r="X32" s="420"/>
      <c r="Y32" s="420"/>
      <c r="Z32" s="3"/>
      <c r="AA32" s="3"/>
      <c r="AB32" s="3"/>
      <c r="AC32" s="3"/>
      <c r="AD32" s="3"/>
      <c r="AE32" s="3"/>
      <c r="AF32" s="3"/>
      <c r="AG32" s="3"/>
      <c r="AR32" s="4"/>
    </row>
    <row r="33" spans="1:44" s="61" customFormat="1" ht="15" customHeight="1">
      <c r="A33" s="129" t="s">
        <v>1879</v>
      </c>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637"/>
      <c r="AC33" s="637"/>
      <c r="AD33" s="637"/>
      <c r="AE33" s="637"/>
      <c r="AF33" s="637"/>
      <c r="AG33" s="25"/>
      <c r="AH33" s="61" t="b">
        <v>0</v>
      </c>
      <c r="AI33" s="61">
        <f>IF(AH33=TRUE,1,0)</f>
        <v>0</v>
      </c>
      <c r="AJ33" s="429" t="s">
        <v>1886</v>
      </c>
      <c r="AR33" s="4"/>
    </row>
    <row r="34" spans="1:44" s="61" customFormat="1" ht="15" customHeight="1" thickBot="1">
      <c r="A34" s="426" t="s">
        <v>347</v>
      </c>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633"/>
      <c r="AC34" s="633"/>
      <c r="AD34" s="633"/>
      <c r="AE34" s="633"/>
      <c r="AF34" s="633"/>
      <c r="AG34" s="122" t="s">
        <v>307</v>
      </c>
      <c r="AR34" s="4"/>
    </row>
    <row r="35" spans="1:44" s="61" customFormat="1" ht="15" customHeight="1">
      <c r="A35" s="131" t="s">
        <v>1877</v>
      </c>
      <c r="B35" s="132" t="s">
        <v>1921</v>
      </c>
      <c r="C35" s="127"/>
      <c r="D35" s="127"/>
      <c r="E35" s="127"/>
      <c r="F35" s="127"/>
      <c r="G35" s="127"/>
      <c r="H35" s="127"/>
      <c r="I35" s="127"/>
      <c r="J35" s="127"/>
      <c r="K35" s="127"/>
      <c r="L35" s="127"/>
      <c r="M35" s="127"/>
      <c r="N35" s="127"/>
      <c r="O35" s="127"/>
      <c r="P35" s="127"/>
      <c r="Q35" s="127"/>
      <c r="R35" s="127"/>
      <c r="S35" s="127"/>
      <c r="T35" s="421"/>
      <c r="U35" s="421"/>
      <c r="V35" s="421"/>
      <c r="W35" s="421"/>
      <c r="X35" s="421"/>
      <c r="Y35" s="421"/>
      <c r="Z35" s="421"/>
      <c r="AA35" s="422"/>
      <c r="AB35" s="422"/>
      <c r="AC35" s="422"/>
      <c r="AD35" s="422"/>
      <c r="AE35" s="131"/>
      <c r="AF35" s="127"/>
      <c r="AG35" s="133"/>
      <c r="AR35" s="4"/>
    </row>
    <row r="36" spans="1:44" s="61" customFormat="1" ht="15" customHeight="1">
      <c r="A36" s="131" t="s">
        <v>1877</v>
      </c>
      <c r="B36" s="132" t="s">
        <v>1882</v>
      </c>
      <c r="C36" s="127"/>
      <c r="D36" s="127"/>
      <c r="E36" s="127"/>
      <c r="F36" s="127"/>
      <c r="G36" s="127"/>
      <c r="H36" s="127"/>
      <c r="I36" s="127"/>
      <c r="J36" s="127"/>
      <c r="K36" s="127"/>
      <c r="L36" s="127"/>
      <c r="M36" s="127"/>
      <c r="N36" s="127"/>
      <c r="O36" s="127"/>
      <c r="P36" s="127"/>
      <c r="Q36" s="127"/>
      <c r="R36" s="127"/>
      <c r="S36" s="127"/>
      <c r="T36" s="421"/>
      <c r="U36" s="421"/>
      <c r="V36" s="421"/>
      <c r="W36" s="421"/>
      <c r="X36" s="421"/>
      <c r="Y36" s="421"/>
      <c r="Z36" s="421"/>
      <c r="AA36" s="422"/>
      <c r="AB36" s="422"/>
      <c r="AC36" s="422"/>
      <c r="AD36" s="422"/>
      <c r="AE36" s="131"/>
      <c r="AF36" s="127"/>
      <c r="AG36" s="133"/>
      <c r="AR36" s="4"/>
    </row>
    <row r="37" spans="1:44" s="61" customFormat="1" ht="15" customHeight="1" thickBot="1">
      <c r="A37" s="436"/>
      <c r="B37" s="437"/>
      <c r="C37" s="437"/>
      <c r="D37" s="437"/>
      <c r="E37" s="437"/>
      <c r="F37" s="437"/>
      <c r="G37" s="437"/>
      <c r="H37" s="437"/>
      <c r="I37" s="437"/>
      <c r="J37" s="437"/>
      <c r="K37" s="437"/>
      <c r="L37" s="437"/>
      <c r="M37" s="437"/>
      <c r="N37" s="437"/>
      <c r="O37" s="437"/>
      <c r="P37" s="437"/>
      <c r="Q37" s="437"/>
      <c r="R37" s="437"/>
      <c r="S37" s="437"/>
      <c r="T37" s="437"/>
      <c r="U37" s="437"/>
      <c r="V37" s="437"/>
      <c r="W37" s="437"/>
      <c r="X37" s="437"/>
      <c r="Y37" s="437"/>
      <c r="Z37" s="437"/>
      <c r="AA37" s="437"/>
      <c r="AB37" s="438"/>
      <c r="AC37" s="438"/>
      <c r="AD37" s="438"/>
      <c r="AE37" s="438"/>
      <c r="AF37" s="438"/>
      <c r="AG37" s="439"/>
      <c r="AR37" s="4"/>
    </row>
    <row r="38" spans="1:44" s="61" customFormat="1" ht="15" customHeight="1">
      <c r="A38" s="435" t="s">
        <v>348</v>
      </c>
      <c r="B38" s="418"/>
      <c r="C38" s="418"/>
      <c r="D38" s="418"/>
      <c r="E38" s="418"/>
      <c r="F38" s="418"/>
      <c r="G38" s="418"/>
      <c r="H38" s="418"/>
      <c r="I38" s="418"/>
      <c r="J38" s="418"/>
      <c r="K38" s="418"/>
      <c r="L38" s="418"/>
      <c r="M38" s="418"/>
      <c r="N38" s="418"/>
      <c r="O38" s="418"/>
      <c r="P38" s="418"/>
      <c r="Q38" s="418"/>
      <c r="R38" s="418"/>
      <c r="S38" s="418"/>
      <c r="T38" s="418"/>
      <c r="U38" s="418"/>
      <c r="V38" s="418"/>
      <c r="W38" s="418"/>
      <c r="X38" s="418"/>
      <c r="Y38" s="418"/>
      <c r="Z38" s="418"/>
      <c r="AA38" s="418"/>
      <c r="AB38" s="654"/>
      <c r="AC38" s="654"/>
      <c r="AD38" s="654"/>
      <c r="AE38" s="654"/>
      <c r="AF38" s="654"/>
      <c r="AG38" s="419" t="s">
        <v>307</v>
      </c>
      <c r="AR38" s="4"/>
    </row>
    <row r="39" spans="1:44" s="61" customFormat="1" ht="15" customHeight="1">
      <c r="A39" s="1" t="s">
        <v>349</v>
      </c>
      <c r="B39" s="5"/>
      <c r="C39" s="5"/>
      <c r="D39" s="5"/>
      <c r="E39" s="5"/>
      <c r="F39" s="5"/>
      <c r="G39" s="5"/>
      <c r="H39" s="5"/>
      <c r="I39" s="5"/>
      <c r="J39" s="5"/>
      <c r="K39" s="5"/>
      <c r="L39" s="5"/>
      <c r="M39" s="5"/>
      <c r="N39" s="5"/>
      <c r="O39" s="5"/>
      <c r="P39" s="5"/>
      <c r="Q39" s="5"/>
      <c r="R39" s="5"/>
      <c r="S39" s="5"/>
      <c r="T39" s="5"/>
      <c r="U39" s="5"/>
      <c r="V39" s="5"/>
      <c r="W39" s="5"/>
      <c r="X39" s="5"/>
      <c r="Y39" s="5"/>
      <c r="Z39" s="5"/>
      <c r="AA39" s="5"/>
      <c r="AB39" s="635"/>
      <c r="AC39" s="635"/>
      <c r="AD39" s="635"/>
      <c r="AE39" s="635"/>
      <c r="AF39" s="635"/>
      <c r="AG39" s="6" t="s">
        <v>307</v>
      </c>
      <c r="AR39" s="4"/>
    </row>
    <row r="40" spans="1:44" s="61" customFormat="1" ht="15" customHeight="1" thickBot="1">
      <c r="A40" s="13" t="s">
        <v>350</v>
      </c>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636"/>
      <c r="AC40" s="636"/>
      <c r="AD40" s="636"/>
      <c r="AE40" s="636"/>
      <c r="AF40" s="636"/>
      <c r="AG40" s="15" t="s">
        <v>307</v>
      </c>
      <c r="AR40" s="4"/>
    </row>
    <row r="41" spans="1:44" ht="15" customHeight="1" thickTop="1" thickBot="1">
      <c r="A41" s="194" t="str">
        <f>IF($AH$33=TRUE,$AK$42,$AK$44)</f>
        <v>（７）ベースアップ評価料等による収入の実績額【（４）＋（５）＋（６）】</v>
      </c>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634" t="str">
        <f>IF(AH33=TRUE,AI42,IF(AI41=TRUE,"",AI44))</f>
        <v/>
      </c>
      <c r="AC41" s="634"/>
      <c r="AD41" s="634"/>
      <c r="AE41" s="634"/>
      <c r="AF41" s="634"/>
      <c r="AG41" s="195" t="s">
        <v>307</v>
      </c>
      <c r="AI41" s="61" t="b">
        <f>IF(AND(AB34="",AB38="",AB39="",AB40=""),TRUE,FALSE)</f>
        <v>1</v>
      </c>
      <c r="AJ41" s="429" t="s">
        <v>1883</v>
      </c>
    </row>
    <row r="42" spans="1:44" s="61" customFormat="1" ht="15" customHeight="1">
      <c r="A42" s="131" t="s">
        <v>266</v>
      </c>
      <c r="B42" s="132" t="s">
        <v>351</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31"/>
      <c r="AB42" s="131"/>
      <c r="AC42" s="131"/>
      <c r="AD42" s="131"/>
      <c r="AE42" s="131"/>
      <c r="AF42" s="127"/>
      <c r="AG42" s="133"/>
      <c r="AI42" s="414">
        <f>SUM(AB34,AB38:AF40)</f>
        <v>0</v>
      </c>
      <c r="AK42" s="61" t="s">
        <v>1881</v>
      </c>
      <c r="AR42" s="4"/>
    </row>
    <row r="43" spans="1:44" s="61" customFormat="1" ht="15" customHeight="1">
      <c r="A43" s="131" t="s">
        <v>1877</v>
      </c>
      <c r="B43" s="132" t="s">
        <v>1899</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J43" s="429" t="s">
        <v>1884</v>
      </c>
      <c r="AR43" s="4"/>
    </row>
    <row r="44" spans="1:44" s="61" customFormat="1" ht="15" customHeight="1">
      <c r="A44" s="131"/>
      <c r="B44" s="132" t="s">
        <v>1900</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I44" s="414">
        <f>SUM(AB38:AF40)</f>
        <v>0</v>
      </c>
      <c r="AK44" s="61" t="s">
        <v>1880</v>
      </c>
      <c r="AR44" s="4"/>
    </row>
    <row r="45" spans="1:44" ht="1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J45" s="429" t="s">
        <v>1885</v>
      </c>
    </row>
    <row r="46" spans="1:44" ht="15" customHeight="1">
      <c r="A46" s="2" t="s">
        <v>1458</v>
      </c>
      <c r="B46" s="2"/>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44" s="61" customFormat="1" ht="15" customHeight="1" thickBot="1">
      <c r="A47" s="130" t="s">
        <v>352</v>
      </c>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633"/>
      <c r="AC47" s="633"/>
      <c r="AD47" s="633"/>
      <c r="AE47" s="633"/>
      <c r="AF47" s="633"/>
      <c r="AG47" s="122" t="s">
        <v>307</v>
      </c>
      <c r="AR47" s="4"/>
    </row>
    <row r="48" spans="1:44" s="61" customFormat="1" ht="1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135"/>
      <c r="AC48" s="135"/>
      <c r="AD48" s="135"/>
      <c r="AE48" s="135"/>
      <c r="AF48" s="135"/>
      <c r="AG48" s="4"/>
      <c r="AR48" s="4"/>
    </row>
    <row r="49" spans="1:44" ht="15" customHeight="1">
      <c r="A49" s="2" t="s">
        <v>1459</v>
      </c>
      <c r="B49" s="2"/>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44" s="61" customFormat="1" ht="15" customHeight="1">
      <c r="A50" s="13" t="s">
        <v>1460</v>
      </c>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200"/>
      <c r="AC50" s="200"/>
      <c r="AD50" s="200"/>
      <c r="AE50" s="200"/>
      <c r="AF50" s="200"/>
      <c r="AG50" s="201"/>
      <c r="AR50" s="4"/>
    </row>
    <row r="51" spans="1:44" s="61" customFormat="1" ht="15" customHeight="1" thickBot="1">
      <c r="A51" s="7" t="s">
        <v>1266</v>
      </c>
      <c r="B51" s="8"/>
      <c r="C51" s="8"/>
      <c r="D51" s="8"/>
      <c r="E51" s="8"/>
      <c r="F51" s="8"/>
      <c r="G51" s="8"/>
      <c r="H51" s="8"/>
      <c r="I51" s="8"/>
      <c r="J51" s="8"/>
      <c r="K51" s="8"/>
      <c r="L51" s="8"/>
      <c r="M51" s="8"/>
      <c r="N51" s="8"/>
      <c r="O51" s="8"/>
      <c r="P51" s="8"/>
      <c r="Q51" s="8"/>
      <c r="R51" s="8"/>
      <c r="S51" s="8"/>
      <c r="T51" s="8"/>
      <c r="U51" s="8"/>
      <c r="V51" s="8"/>
      <c r="W51" s="8"/>
      <c r="X51" s="8"/>
      <c r="Y51" s="8"/>
      <c r="Z51" s="8"/>
      <c r="AA51" s="8"/>
      <c r="AB51" s="605" t="str">
        <f>IF(SUM(AB41,AB47)=0,"",SUM(AB41,AB47))</f>
        <v/>
      </c>
      <c r="AC51" s="605"/>
      <c r="AD51" s="605"/>
      <c r="AE51" s="605"/>
      <c r="AF51" s="605"/>
      <c r="AG51" s="9" t="s">
        <v>307</v>
      </c>
      <c r="AR51" s="4"/>
    </row>
    <row r="52" spans="1:44" s="61" customFormat="1" ht="15" customHeight="1">
      <c r="A52" s="50"/>
      <c r="B52" s="3"/>
      <c r="C52" s="3"/>
      <c r="D52" s="3"/>
      <c r="E52" s="3"/>
      <c r="F52" s="3"/>
      <c r="G52" s="3"/>
      <c r="H52" s="3"/>
      <c r="I52" s="3"/>
      <c r="J52" s="3"/>
      <c r="K52" s="3"/>
      <c r="L52" s="3"/>
      <c r="M52" s="3"/>
      <c r="N52" s="3"/>
      <c r="O52" s="3"/>
      <c r="P52" s="3"/>
      <c r="Q52" s="3"/>
      <c r="R52" s="3"/>
      <c r="S52" s="3"/>
      <c r="T52" s="3"/>
      <c r="U52" s="3"/>
      <c r="V52" s="3"/>
      <c r="W52" s="3"/>
      <c r="X52" s="3"/>
      <c r="Y52" s="3"/>
      <c r="Z52" s="3"/>
      <c r="AA52" s="335"/>
      <c r="AB52" s="335"/>
      <c r="AC52" s="335"/>
      <c r="AD52" s="335"/>
      <c r="AE52" s="335"/>
      <c r="AF52" s="3"/>
      <c r="AG52" s="4"/>
      <c r="AR52" s="4"/>
    </row>
    <row r="53" spans="1:44" s="61" customFormat="1" ht="15" customHeight="1">
      <c r="A53" s="50" t="s">
        <v>1892</v>
      </c>
      <c r="B53" s="3"/>
      <c r="C53" s="3"/>
      <c r="D53" s="3"/>
      <c r="E53" s="3"/>
      <c r="F53" s="3"/>
      <c r="G53" s="3"/>
      <c r="H53" s="3"/>
      <c r="I53" s="3"/>
      <c r="J53" s="3"/>
      <c r="K53" s="3"/>
      <c r="L53" s="3"/>
      <c r="M53" s="3"/>
      <c r="N53" s="3"/>
      <c r="O53" s="3"/>
      <c r="P53" s="3"/>
      <c r="Q53" s="3"/>
      <c r="R53" s="3"/>
      <c r="S53" s="3"/>
      <c r="T53" s="3"/>
      <c r="U53" s="3"/>
      <c r="V53" s="3"/>
      <c r="W53" s="3"/>
      <c r="X53" s="3"/>
      <c r="Y53" s="3"/>
      <c r="Z53" s="3"/>
      <c r="AA53" s="335"/>
      <c r="AB53" s="335"/>
      <c r="AC53" s="335"/>
      <c r="AD53" s="335"/>
      <c r="AE53" s="335"/>
      <c r="AF53" s="3"/>
      <c r="AG53" s="4"/>
      <c r="AR53" s="4"/>
    </row>
    <row r="54" spans="1:44" s="61" customFormat="1" ht="15" customHeight="1">
      <c r="A54" s="430" t="s">
        <v>266</v>
      </c>
      <c r="B54" s="431" t="s">
        <v>1891</v>
      </c>
      <c r="C54" s="3"/>
      <c r="D54" s="3"/>
      <c r="E54" s="3"/>
      <c r="F54" s="127"/>
      <c r="G54" s="127"/>
      <c r="H54" s="127"/>
      <c r="I54" s="127"/>
      <c r="J54" s="127"/>
      <c r="K54" s="127"/>
      <c r="L54" s="127"/>
      <c r="M54" s="127"/>
      <c r="N54" s="127"/>
      <c r="O54" s="127"/>
      <c r="P54" s="127"/>
      <c r="Q54" s="127"/>
      <c r="R54" s="127"/>
      <c r="S54" s="127"/>
      <c r="T54" s="127"/>
      <c r="U54" s="127"/>
      <c r="V54" s="127"/>
      <c r="W54" s="127"/>
      <c r="X54" s="127"/>
      <c r="Y54" s="127"/>
      <c r="Z54" s="127"/>
      <c r="AA54" s="131"/>
      <c r="AB54" s="131"/>
      <c r="AC54" s="131"/>
      <c r="AD54" s="131"/>
      <c r="AE54" s="131"/>
      <c r="AF54" s="127"/>
      <c r="AG54" s="133"/>
      <c r="AR54" s="4"/>
    </row>
    <row r="55" spans="1:44" s="61" customFormat="1" ht="15" customHeight="1">
      <c r="A55" s="430"/>
      <c r="B55" s="431" t="s">
        <v>1890</v>
      </c>
      <c r="C55" s="3"/>
      <c r="D55" s="3"/>
      <c r="E55" s="3"/>
      <c r="F55" s="127"/>
      <c r="G55" s="127"/>
      <c r="H55" s="127"/>
      <c r="I55" s="127"/>
      <c r="J55" s="127"/>
      <c r="K55" s="127"/>
      <c r="L55" s="127"/>
      <c r="M55" s="127"/>
      <c r="N55" s="127"/>
      <c r="O55" s="127"/>
      <c r="P55" s="127"/>
      <c r="Q55" s="127"/>
      <c r="R55" s="127"/>
      <c r="S55" s="127"/>
      <c r="T55" s="127"/>
      <c r="U55" s="127"/>
      <c r="V55" s="127"/>
      <c r="W55" s="127"/>
      <c r="X55" s="127"/>
      <c r="Y55" s="127"/>
      <c r="Z55" s="127"/>
      <c r="AA55" s="131"/>
      <c r="AB55" s="131"/>
      <c r="AC55" s="131"/>
      <c r="AD55" s="131"/>
      <c r="AE55" s="131"/>
      <c r="AF55" s="127"/>
      <c r="AG55" s="133"/>
      <c r="AR55" s="4"/>
    </row>
    <row r="56" spans="1:44" s="61" customFormat="1" ht="15" customHeight="1">
      <c r="A56" s="417" t="s">
        <v>266</v>
      </c>
      <c r="B56" s="3" t="s">
        <v>353</v>
      </c>
      <c r="C56" s="3"/>
      <c r="D56" s="3"/>
      <c r="E56" s="3"/>
      <c r="F56" s="127"/>
      <c r="G56" s="127"/>
      <c r="H56" s="127"/>
      <c r="I56" s="127"/>
      <c r="J56" s="127"/>
      <c r="K56" s="127"/>
      <c r="L56" s="127"/>
      <c r="M56" s="127"/>
      <c r="N56" s="127"/>
      <c r="O56" s="127"/>
      <c r="P56" s="127"/>
      <c r="Q56" s="127"/>
      <c r="R56" s="127"/>
      <c r="S56" s="127"/>
      <c r="T56" s="127"/>
      <c r="U56" s="127"/>
      <c r="V56" s="127"/>
      <c r="W56" s="127"/>
      <c r="X56" s="127"/>
      <c r="Y56" s="127"/>
      <c r="Z56" s="127"/>
      <c r="AA56" s="131"/>
      <c r="AB56" s="131"/>
      <c r="AC56" s="131"/>
      <c r="AD56" s="131"/>
      <c r="AE56" s="131"/>
      <c r="AF56" s="127"/>
      <c r="AG56" s="133"/>
      <c r="AR56" s="4"/>
    </row>
    <row r="57" spans="1:44" s="61" customFormat="1" ht="15" customHeight="1">
      <c r="A57" s="440" t="s">
        <v>266</v>
      </c>
      <c r="B57" s="3" t="s">
        <v>1917</v>
      </c>
      <c r="C57" s="3"/>
      <c r="D57" s="3"/>
      <c r="E57" s="3"/>
      <c r="F57" s="3"/>
      <c r="G57" s="3"/>
      <c r="H57" s="3"/>
      <c r="I57" s="3"/>
      <c r="J57" s="3"/>
      <c r="K57" s="3"/>
      <c r="L57" s="3"/>
      <c r="M57" s="3"/>
      <c r="N57" s="3"/>
      <c r="O57" s="3"/>
      <c r="P57" s="3"/>
      <c r="Q57" s="3"/>
      <c r="R57" s="3"/>
      <c r="S57" s="3"/>
      <c r="T57" s="3"/>
      <c r="U57" s="3"/>
      <c r="V57" s="3"/>
      <c r="W57" s="3"/>
      <c r="X57" s="3"/>
      <c r="Y57" s="3"/>
      <c r="Z57" s="3"/>
      <c r="AA57" s="430"/>
      <c r="AB57" s="430"/>
      <c r="AC57" s="430"/>
      <c r="AD57" s="430"/>
      <c r="AE57" s="430"/>
      <c r="AF57" s="3"/>
      <c r="AG57" s="133"/>
      <c r="AR57" s="4"/>
    </row>
    <row r="58" spans="1:44" s="61" customFormat="1" ht="15" customHeight="1">
      <c r="A58" s="440"/>
      <c r="B58" s="3" t="s">
        <v>1922</v>
      </c>
      <c r="C58" s="3"/>
      <c r="D58" s="3"/>
      <c r="E58" s="3"/>
      <c r="F58" s="3"/>
      <c r="G58" s="3"/>
      <c r="H58" s="3"/>
      <c r="I58" s="3"/>
      <c r="J58" s="3"/>
      <c r="K58" s="3"/>
      <c r="L58" s="3"/>
      <c r="M58" s="3"/>
      <c r="N58" s="3"/>
      <c r="O58" s="3"/>
      <c r="P58" s="3"/>
      <c r="Q58" s="3"/>
      <c r="R58" s="3"/>
      <c r="S58" s="3"/>
      <c r="T58" s="3"/>
      <c r="U58" s="3"/>
      <c r="V58" s="3"/>
      <c r="W58" s="3"/>
      <c r="X58" s="3"/>
      <c r="Y58" s="3"/>
      <c r="Z58" s="3"/>
      <c r="AA58" s="430"/>
      <c r="AB58" s="430"/>
      <c r="AC58" s="430"/>
      <c r="AD58" s="430"/>
      <c r="AE58" s="430"/>
      <c r="AF58" s="3"/>
      <c r="AG58" s="133"/>
      <c r="AR58" s="4"/>
    </row>
    <row r="59" spans="1:44" s="61" customFormat="1" ht="15" customHeight="1">
      <c r="A59" s="440"/>
      <c r="B59" s="3" t="s">
        <v>1918</v>
      </c>
      <c r="C59" s="3"/>
      <c r="D59" s="3"/>
      <c r="E59" s="3"/>
      <c r="F59" s="3"/>
      <c r="G59" s="3"/>
      <c r="H59" s="3"/>
      <c r="I59" s="3"/>
      <c r="J59" s="3"/>
      <c r="K59" s="3"/>
      <c r="L59" s="3"/>
      <c r="M59" s="3"/>
      <c r="N59" s="3"/>
      <c r="O59" s="3"/>
      <c r="P59" s="3"/>
      <c r="Q59" s="3"/>
      <c r="R59" s="3"/>
      <c r="S59" s="3"/>
      <c r="T59" s="3"/>
      <c r="U59" s="3"/>
      <c r="V59" s="3"/>
      <c r="W59" s="3"/>
      <c r="X59" s="3"/>
      <c r="Y59" s="3"/>
      <c r="Z59" s="3"/>
      <c r="AA59" s="430"/>
      <c r="AB59" s="430"/>
      <c r="AC59" s="430"/>
      <c r="AD59" s="430"/>
      <c r="AE59" s="430"/>
      <c r="AF59" s="3"/>
      <c r="AG59" s="133"/>
      <c r="AR59" s="4"/>
    </row>
    <row r="60" spans="1:44" s="61" customFormat="1" ht="15" customHeight="1">
      <c r="A60" s="440"/>
      <c r="B60" s="3" t="s">
        <v>1919</v>
      </c>
      <c r="C60" s="3"/>
      <c r="D60" s="3"/>
      <c r="E60" s="3"/>
      <c r="F60" s="3"/>
      <c r="G60" s="3"/>
      <c r="H60" s="3"/>
      <c r="I60" s="3"/>
      <c r="J60" s="3"/>
      <c r="K60" s="3"/>
      <c r="L60" s="3"/>
      <c r="M60" s="3"/>
      <c r="N60" s="3"/>
      <c r="O60" s="3"/>
      <c r="P60" s="3"/>
      <c r="Q60" s="3"/>
      <c r="R60" s="3"/>
      <c r="S60" s="3"/>
      <c r="T60" s="3"/>
      <c r="U60" s="3"/>
      <c r="V60" s="3"/>
      <c r="W60" s="3"/>
      <c r="X60" s="3"/>
      <c r="Y60" s="3"/>
      <c r="Z60" s="3"/>
      <c r="AA60" s="430"/>
      <c r="AB60" s="430"/>
      <c r="AC60" s="430"/>
      <c r="AD60" s="430"/>
      <c r="AE60" s="430"/>
      <c r="AF60" s="3"/>
      <c r="AG60" s="133"/>
      <c r="AR60" s="4"/>
    </row>
    <row r="61" spans="1:44" s="61" customFormat="1" ht="15" customHeight="1">
      <c r="A61" s="417" t="s">
        <v>266</v>
      </c>
      <c r="B61" s="3" t="s">
        <v>1894</v>
      </c>
      <c r="C61" s="3"/>
      <c r="D61" s="3"/>
      <c r="E61" s="3"/>
      <c r="F61" s="3"/>
      <c r="G61" s="3"/>
      <c r="H61" s="3"/>
      <c r="I61" s="3"/>
      <c r="J61" s="3"/>
      <c r="K61" s="3"/>
      <c r="L61" s="3"/>
      <c r="M61" s="3"/>
      <c r="N61" s="3"/>
      <c r="O61" s="3"/>
      <c r="P61" s="3"/>
      <c r="Q61" s="3"/>
      <c r="R61" s="3"/>
      <c r="S61" s="3"/>
      <c r="T61" s="3"/>
      <c r="U61" s="3"/>
      <c r="V61" s="3"/>
      <c r="W61" s="3"/>
      <c r="X61" s="3"/>
      <c r="Y61" s="3"/>
      <c r="Z61" s="3"/>
      <c r="AA61" s="430"/>
      <c r="AB61" s="430"/>
      <c r="AC61" s="430"/>
      <c r="AD61" s="430"/>
      <c r="AE61" s="430"/>
      <c r="AF61" s="3"/>
      <c r="AG61" s="133"/>
      <c r="AR61" s="4"/>
    </row>
    <row r="62" spans="1:44" s="61" customFormat="1" ht="15" customHeight="1">
      <c r="A62" s="417"/>
      <c r="B62" s="3" t="s">
        <v>1926</v>
      </c>
      <c r="C62" s="3"/>
      <c r="D62" s="3"/>
      <c r="E62" s="3"/>
      <c r="F62" s="3"/>
      <c r="G62" s="3"/>
      <c r="H62" s="3"/>
      <c r="I62" s="3"/>
      <c r="J62" s="3"/>
      <c r="K62" s="3"/>
      <c r="L62" s="3"/>
      <c r="M62" s="3"/>
      <c r="N62" s="3"/>
      <c r="O62" s="3"/>
      <c r="P62" s="3"/>
      <c r="Q62" s="3"/>
      <c r="R62" s="3"/>
      <c r="S62" s="3"/>
      <c r="T62" s="3"/>
      <c r="U62" s="3"/>
      <c r="V62" s="3"/>
      <c r="W62" s="3"/>
      <c r="X62" s="3"/>
      <c r="Y62" s="3"/>
      <c r="Z62" s="3"/>
      <c r="AA62" s="335"/>
      <c r="AB62" s="121"/>
      <c r="AC62" s="121"/>
      <c r="AD62" s="121"/>
      <c r="AE62" s="121"/>
      <c r="AF62" s="120"/>
      <c r="AG62" s="115"/>
      <c r="AR62" s="4"/>
    </row>
    <row r="63" spans="1:44" s="61" customFormat="1" ht="20.100000000000001" customHeight="1">
      <c r="A63" s="128" t="s">
        <v>302</v>
      </c>
      <c r="B63" s="127"/>
      <c r="C63" s="3"/>
      <c r="D63" s="3"/>
      <c r="E63" s="3"/>
      <c r="F63" s="3"/>
      <c r="G63" s="3"/>
      <c r="H63" s="3"/>
      <c r="I63" s="3"/>
      <c r="J63" s="3"/>
      <c r="K63" s="3"/>
      <c r="L63" s="3"/>
      <c r="M63" s="3"/>
      <c r="N63" s="3"/>
      <c r="O63" s="3"/>
      <c r="P63" s="3"/>
      <c r="Q63" s="3"/>
      <c r="R63" s="3"/>
      <c r="S63" s="3"/>
      <c r="T63" s="3"/>
      <c r="U63" s="3"/>
      <c r="V63" s="3"/>
      <c r="W63" s="3"/>
      <c r="X63" s="3"/>
      <c r="Y63" s="3"/>
      <c r="Z63" s="3"/>
      <c r="AA63" s="335"/>
      <c r="AB63" s="121"/>
      <c r="AC63" s="121"/>
      <c r="AD63" s="121"/>
      <c r="AE63" s="121"/>
      <c r="AF63" s="120"/>
      <c r="AG63" s="115"/>
      <c r="AR63" s="4"/>
    </row>
    <row r="64" spans="1:44" s="61" customFormat="1" ht="15" customHeight="1" thickBot="1">
      <c r="A64" s="2" t="s">
        <v>354</v>
      </c>
      <c r="B64" s="3"/>
      <c r="C64" s="3"/>
      <c r="D64" s="3"/>
      <c r="E64" s="3"/>
      <c r="F64" s="3"/>
      <c r="G64" s="3"/>
      <c r="H64" s="3"/>
      <c r="I64" s="3"/>
      <c r="J64" s="3"/>
      <c r="K64" s="3"/>
      <c r="L64" s="3"/>
      <c r="M64" s="3"/>
      <c r="N64" s="3"/>
      <c r="O64" s="3"/>
      <c r="P64" s="3"/>
      <c r="Q64" s="3"/>
      <c r="R64" s="3"/>
      <c r="S64" s="3"/>
      <c r="T64" s="3"/>
      <c r="U64" s="3"/>
      <c r="V64" s="3"/>
      <c r="W64" s="3"/>
      <c r="X64" s="3"/>
      <c r="Y64" s="3"/>
      <c r="Z64" s="3"/>
      <c r="AA64" s="54"/>
      <c r="AB64" s="54"/>
      <c r="AC64" s="54"/>
      <c r="AD64" s="54"/>
      <c r="AE64" s="54"/>
      <c r="AF64" s="54"/>
      <c r="AG64" s="54"/>
      <c r="AR64" s="4"/>
    </row>
    <row r="65" spans="1:44" s="61" customFormat="1" ht="15" customHeight="1">
      <c r="A65" s="41" t="s">
        <v>355</v>
      </c>
      <c r="B65" s="30"/>
      <c r="C65" s="24"/>
      <c r="D65" s="24"/>
      <c r="E65" s="24"/>
      <c r="F65" s="24"/>
      <c r="G65" s="24"/>
      <c r="H65" s="24"/>
      <c r="I65" s="24"/>
      <c r="J65" s="24"/>
      <c r="K65" s="24"/>
      <c r="L65" s="24"/>
      <c r="M65" s="24"/>
      <c r="N65" s="24"/>
      <c r="O65" s="24"/>
      <c r="P65" s="24"/>
      <c r="Q65" s="24"/>
      <c r="R65" s="24"/>
      <c r="S65" s="24"/>
      <c r="T65" s="24"/>
      <c r="U65" s="24"/>
      <c r="V65" s="24"/>
      <c r="W65" s="24"/>
      <c r="X65" s="24"/>
      <c r="Y65" s="24"/>
      <c r="Z65" s="24"/>
      <c r="AA65" s="36"/>
      <c r="AB65" s="196"/>
      <c r="AC65" s="626" t="str">
        <f>IF($AH$65=0,"",$AH$65)</f>
        <v/>
      </c>
      <c r="AD65" s="626"/>
      <c r="AE65" s="626"/>
      <c r="AF65" s="626"/>
      <c r="AG65" s="37" t="s">
        <v>306</v>
      </c>
      <c r="AH65" s="413">
        <f>SUM(AC74,AC83,AC92,AC101,AC110,AC119,AC128)</f>
        <v>0</v>
      </c>
      <c r="AR65" s="4"/>
    </row>
    <row r="66" spans="1:44" s="61" customFormat="1" ht="15" customHeight="1">
      <c r="A66" s="606" t="s">
        <v>1258</v>
      </c>
      <c r="B66" s="607"/>
      <c r="C66" s="607"/>
      <c r="D66" s="607"/>
      <c r="E66" s="607"/>
      <c r="F66" s="607"/>
      <c r="G66" s="607"/>
      <c r="H66" s="607"/>
      <c r="I66" s="607"/>
      <c r="J66" s="607"/>
      <c r="K66" s="607"/>
      <c r="L66" s="607"/>
      <c r="M66" s="607"/>
      <c r="N66" s="607"/>
      <c r="O66" s="607"/>
      <c r="P66" s="607"/>
      <c r="Q66" s="607"/>
      <c r="R66" s="607"/>
      <c r="S66" s="607"/>
      <c r="T66" s="607"/>
      <c r="U66" s="607"/>
      <c r="V66" s="607"/>
      <c r="W66" s="607"/>
      <c r="X66" s="607"/>
      <c r="Y66" s="607"/>
      <c r="Z66" s="607"/>
      <c r="AA66" s="607"/>
      <c r="AB66" s="607"/>
      <c r="AC66" s="627" t="str">
        <f>IF($AH$66=0,"",$AH$66)</f>
        <v/>
      </c>
      <c r="AD66" s="627"/>
      <c r="AE66" s="627"/>
      <c r="AF66" s="627"/>
      <c r="AG66" s="45" t="s">
        <v>307</v>
      </c>
      <c r="AH66" s="414">
        <f>SUM(AC75,AC84,AC93,AC102,AC111,AC120,AC129)</f>
        <v>0</v>
      </c>
      <c r="AI66" s="429" t="s">
        <v>1905</v>
      </c>
      <c r="AR66" s="4"/>
    </row>
    <row r="67" spans="1:44" s="61" customFormat="1" ht="15" customHeight="1">
      <c r="A67" s="555" t="str">
        <f>IF(OR($H$19=4,$H$19=5),AI67,AI68)</f>
        <v>（12）令和８年５月時点の給与体系を、当該評価料を算定した年度に勤務している職員の賃金に当てはめた場合の対象職員の基本給等総額</v>
      </c>
      <c r="B67" s="556"/>
      <c r="C67" s="556"/>
      <c r="D67" s="556"/>
      <c r="E67" s="556"/>
      <c r="F67" s="556"/>
      <c r="G67" s="556"/>
      <c r="H67" s="556"/>
      <c r="I67" s="556"/>
      <c r="J67" s="556"/>
      <c r="K67" s="556"/>
      <c r="L67" s="556"/>
      <c r="M67" s="556"/>
      <c r="N67" s="556"/>
      <c r="O67" s="556"/>
      <c r="P67" s="556"/>
      <c r="Q67" s="556"/>
      <c r="R67" s="556"/>
      <c r="S67" s="556"/>
      <c r="T67" s="556"/>
      <c r="U67" s="556"/>
      <c r="V67" s="556"/>
      <c r="W67" s="556"/>
      <c r="X67" s="556"/>
      <c r="Y67" s="556"/>
      <c r="Z67" s="556"/>
      <c r="AA67" s="556"/>
      <c r="AB67" s="556"/>
      <c r="AC67" s="628" t="str">
        <f>IF($AH$67=0,"",$AH$67)</f>
        <v/>
      </c>
      <c r="AD67" s="628"/>
      <c r="AE67" s="628"/>
      <c r="AF67" s="628"/>
      <c r="AG67" s="56" t="s">
        <v>307</v>
      </c>
      <c r="AH67" s="414">
        <f>SUM(AC76,AC85,AC94,AC103,AC112,AC121,AC130)</f>
        <v>0</v>
      </c>
      <c r="AI67" s="61" t="s">
        <v>1469</v>
      </c>
      <c r="AR67" s="4"/>
    </row>
    <row r="68" spans="1:44" s="61" customFormat="1" ht="15" customHeight="1">
      <c r="A68" s="325" t="s">
        <v>1267</v>
      </c>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218"/>
      <c r="AC68" s="602" t="str">
        <f>IFERROR(AC66-AC67,"")</f>
        <v/>
      </c>
      <c r="AD68" s="602"/>
      <c r="AE68" s="602"/>
      <c r="AF68" s="602"/>
      <c r="AG68" s="219" t="s">
        <v>307</v>
      </c>
      <c r="AI68" s="61" t="s">
        <v>1470</v>
      </c>
      <c r="AR68" s="4"/>
    </row>
    <row r="69" spans="1:44" s="61" customFormat="1" ht="15" customHeight="1">
      <c r="A69" s="220"/>
      <c r="B69" s="221" t="s">
        <v>1268</v>
      </c>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222"/>
      <c r="AC69" s="656" t="str">
        <f>IFERROR((AC68/AC67)*100,"")</f>
        <v/>
      </c>
      <c r="AD69" s="656"/>
      <c r="AE69" s="656"/>
      <c r="AF69" s="656"/>
      <c r="AG69" s="223" t="s">
        <v>356</v>
      </c>
      <c r="AR69" s="4"/>
    </row>
    <row r="70" spans="1:44" s="61" customFormat="1" ht="12.95" customHeight="1">
      <c r="A70" s="639" t="s">
        <v>1910</v>
      </c>
      <c r="B70" s="640"/>
      <c r="C70" s="640"/>
      <c r="D70" s="640"/>
      <c r="E70" s="640"/>
      <c r="F70" s="640"/>
      <c r="G70" s="640"/>
      <c r="H70" s="640"/>
      <c r="I70" s="640"/>
      <c r="J70" s="640"/>
      <c r="K70" s="640"/>
      <c r="L70" s="640"/>
      <c r="M70" s="640"/>
      <c r="N70" s="640"/>
      <c r="O70" s="640"/>
      <c r="P70" s="640"/>
      <c r="Q70" s="640"/>
      <c r="R70" s="640"/>
      <c r="S70" s="640"/>
      <c r="T70" s="640"/>
      <c r="U70" s="640"/>
      <c r="V70" s="640"/>
      <c r="W70" s="640"/>
      <c r="X70" s="640"/>
      <c r="Y70" s="640"/>
      <c r="Z70" s="640"/>
      <c r="AA70" s="640"/>
      <c r="AB70" s="640"/>
      <c r="AC70" s="577"/>
      <c r="AD70" s="577"/>
      <c r="AE70" s="577"/>
      <c r="AF70" s="577"/>
      <c r="AG70" s="219"/>
      <c r="AR70" s="4"/>
    </row>
    <row r="71" spans="1:44" s="61" customFormat="1" ht="12.95" customHeight="1" thickBot="1">
      <c r="A71" s="576" t="s">
        <v>1906</v>
      </c>
      <c r="B71" s="576"/>
      <c r="C71" s="576"/>
      <c r="D71" s="576"/>
      <c r="E71" s="576"/>
      <c r="F71" s="576"/>
      <c r="G71" s="576"/>
      <c r="H71" s="576"/>
      <c r="I71" s="576"/>
      <c r="J71" s="576"/>
      <c r="K71" s="576"/>
      <c r="L71" s="576"/>
      <c r="M71" s="576"/>
      <c r="N71" s="576"/>
      <c r="O71" s="576"/>
      <c r="P71" s="576"/>
      <c r="Q71" s="576"/>
      <c r="R71" s="576"/>
      <c r="S71" s="576"/>
      <c r="T71" s="576"/>
      <c r="U71" s="576"/>
      <c r="V71" s="576"/>
      <c r="W71" s="576"/>
      <c r="X71" s="576"/>
      <c r="Y71" s="576"/>
      <c r="Z71" s="576"/>
      <c r="AA71" s="576"/>
      <c r="AB71" s="576"/>
      <c r="AC71" s="578"/>
      <c r="AD71" s="578"/>
      <c r="AE71" s="578"/>
      <c r="AF71" s="578"/>
      <c r="AG71" s="432" t="s">
        <v>307</v>
      </c>
      <c r="AR71" s="4"/>
    </row>
    <row r="72" spans="1:44" s="61" customFormat="1" ht="15" customHeight="1">
      <c r="A72" s="29"/>
      <c r="B72" s="4"/>
      <c r="C72" s="4"/>
      <c r="D72" s="28"/>
      <c r="E72" s="28"/>
      <c r="F72" s="28"/>
      <c r="G72" s="28"/>
      <c r="H72" s="28"/>
      <c r="I72" s="28"/>
      <c r="J72" s="28"/>
      <c r="K72" s="28"/>
      <c r="L72" s="28"/>
      <c r="M72" s="28"/>
      <c r="N72" s="28"/>
      <c r="O72" s="28"/>
      <c r="P72" s="28"/>
      <c r="Q72" s="28"/>
      <c r="R72" s="28"/>
      <c r="S72" s="28"/>
      <c r="T72" s="28"/>
      <c r="U72" s="28"/>
      <c r="V72" s="28"/>
      <c r="W72" s="28"/>
      <c r="X72" s="28"/>
      <c r="Y72" s="28"/>
      <c r="Z72" s="28"/>
      <c r="AA72" s="28"/>
      <c r="AB72" s="4"/>
      <c r="AC72" s="4"/>
      <c r="AD72" s="4"/>
      <c r="AE72" s="4"/>
      <c r="AF72" s="4"/>
      <c r="AG72" s="4"/>
      <c r="AR72" s="4"/>
    </row>
    <row r="73" spans="1:44" s="61" customFormat="1" ht="15" customHeight="1" thickBot="1">
      <c r="A73" s="604" t="s">
        <v>357</v>
      </c>
      <c r="B73" s="604"/>
      <c r="C73" s="604"/>
      <c r="D73" s="604"/>
      <c r="E73" s="604"/>
      <c r="F73" s="604"/>
      <c r="G73" s="604"/>
      <c r="H73" s="604"/>
      <c r="I73" s="604"/>
      <c r="J73" s="604"/>
      <c r="K73" s="604"/>
      <c r="L73" s="604"/>
      <c r="M73" s="604"/>
      <c r="N73" s="604"/>
      <c r="O73" s="604"/>
      <c r="P73" s="604"/>
      <c r="Q73" s="604"/>
      <c r="R73" s="604"/>
      <c r="S73" s="604"/>
      <c r="T73" s="604"/>
      <c r="U73" s="604"/>
      <c r="V73" s="604"/>
      <c r="W73" s="604"/>
      <c r="X73" s="604"/>
      <c r="Y73" s="604"/>
      <c r="Z73" s="604"/>
      <c r="AA73" s="604"/>
      <c r="AB73" s="604"/>
      <c r="AC73" s="604"/>
      <c r="AD73" s="604"/>
      <c r="AE73" s="604"/>
      <c r="AF73" s="604"/>
      <c r="AG73" s="604"/>
      <c r="AR73" s="4"/>
    </row>
    <row r="74" spans="1:44" s="61" customFormat="1" ht="15" customHeight="1">
      <c r="A74" s="41" t="s">
        <v>358</v>
      </c>
      <c r="B74" s="30"/>
      <c r="C74" s="24"/>
      <c r="D74" s="24"/>
      <c r="E74" s="24"/>
      <c r="F74" s="24"/>
      <c r="G74" s="24"/>
      <c r="H74" s="24"/>
      <c r="I74" s="24"/>
      <c r="J74" s="24"/>
      <c r="K74" s="24"/>
      <c r="L74" s="24"/>
      <c r="M74" s="24"/>
      <c r="N74" s="24"/>
      <c r="O74" s="24"/>
      <c r="P74" s="24"/>
      <c r="Q74" s="24"/>
      <c r="R74" s="24"/>
      <c r="S74" s="24"/>
      <c r="T74" s="24"/>
      <c r="U74" s="24"/>
      <c r="V74" s="24"/>
      <c r="W74" s="24"/>
      <c r="X74" s="24"/>
      <c r="Y74" s="24"/>
      <c r="Z74" s="24"/>
      <c r="AA74" s="36"/>
      <c r="AB74" s="196"/>
      <c r="AC74" s="603"/>
      <c r="AD74" s="603"/>
      <c r="AE74" s="603"/>
      <c r="AF74" s="603"/>
      <c r="AG74" s="37" t="s">
        <v>306</v>
      </c>
      <c r="AR74" s="4"/>
    </row>
    <row r="75" spans="1:44" s="61" customFormat="1" ht="15" customHeight="1">
      <c r="A75" s="606" t="s">
        <v>1259</v>
      </c>
      <c r="B75" s="607"/>
      <c r="C75" s="607"/>
      <c r="D75" s="607"/>
      <c r="E75" s="607"/>
      <c r="F75" s="607"/>
      <c r="G75" s="607"/>
      <c r="H75" s="607"/>
      <c r="I75" s="607"/>
      <c r="J75" s="607"/>
      <c r="K75" s="607"/>
      <c r="L75" s="607"/>
      <c r="M75" s="607"/>
      <c r="N75" s="607"/>
      <c r="O75" s="607"/>
      <c r="P75" s="607"/>
      <c r="Q75" s="607"/>
      <c r="R75" s="607"/>
      <c r="S75" s="607"/>
      <c r="T75" s="607"/>
      <c r="U75" s="607"/>
      <c r="V75" s="607"/>
      <c r="W75" s="607"/>
      <c r="X75" s="607"/>
      <c r="Y75" s="607"/>
      <c r="Z75" s="607"/>
      <c r="AA75" s="607"/>
      <c r="AB75" s="607"/>
      <c r="AC75" s="601"/>
      <c r="AD75" s="601"/>
      <c r="AE75" s="601"/>
      <c r="AF75" s="601"/>
      <c r="AG75" s="45" t="s">
        <v>307</v>
      </c>
      <c r="AI75" s="429" t="s">
        <v>1905</v>
      </c>
      <c r="AR75" s="4"/>
    </row>
    <row r="76" spans="1:44" s="61" customFormat="1" ht="15" customHeight="1">
      <c r="A76" s="555" t="str">
        <f>IF(OR($H$19=4,$H$19=5),AI76,AI77)</f>
        <v>（18）令和８年５月時点の給与体系を、当該評価料を算定した年度に勤務している職員の賃金に当てはめた場合の対象職員の基本給等総額</v>
      </c>
      <c r="B76" s="556"/>
      <c r="C76" s="556"/>
      <c r="D76" s="556"/>
      <c r="E76" s="556"/>
      <c r="F76" s="556"/>
      <c r="G76" s="556"/>
      <c r="H76" s="556"/>
      <c r="I76" s="556"/>
      <c r="J76" s="556"/>
      <c r="K76" s="556"/>
      <c r="L76" s="556"/>
      <c r="M76" s="556"/>
      <c r="N76" s="556"/>
      <c r="O76" s="556"/>
      <c r="P76" s="556"/>
      <c r="Q76" s="556"/>
      <c r="R76" s="556"/>
      <c r="S76" s="556"/>
      <c r="T76" s="556"/>
      <c r="U76" s="556"/>
      <c r="V76" s="556"/>
      <c r="W76" s="556"/>
      <c r="X76" s="556"/>
      <c r="Y76" s="556"/>
      <c r="Z76" s="556"/>
      <c r="AA76" s="556"/>
      <c r="AB76" s="556"/>
      <c r="AC76" s="601"/>
      <c r="AD76" s="601"/>
      <c r="AE76" s="601"/>
      <c r="AF76" s="601"/>
      <c r="AG76" s="56" t="s">
        <v>307</v>
      </c>
      <c r="AI76" s="61" t="s">
        <v>1471</v>
      </c>
      <c r="AR76" s="4"/>
    </row>
    <row r="77" spans="1:44" s="61" customFormat="1" ht="15" customHeight="1">
      <c r="A77" s="13" t="s">
        <v>1269</v>
      </c>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218"/>
      <c r="AC77" s="602" t="str">
        <f>IF(AC75-AC76=0,"",AC75-AC76)</f>
        <v/>
      </c>
      <c r="AD77" s="602"/>
      <c r="AE77" s="602"/>
      <c r="AF77" s="602"/>
      <c r="AG77" s="219" t="s">
        <v>307</v>
      </c>
      <c r="AI77" s="61" t="s">
        <v>1472</v>
      </c>
      <c r="AR77" s="4"/>
    </row>
    <row r="78" spans="1:44" s="61" customFormat="1" ht="15" customHeight="1">
      <c r="A78" s="220"/>
      <c r="B78" s="313" t="s">
        <v>1314</v>
      </c>
      <c r="C78" s="5"/>
      <c r="D78" s="5"/>
      <c r="E78" s="5"/>
      <c r="F78" s="5"/>
      <c r="G78" s="5"/>
      <c r="H78" s="5"/>
      <c r="I78" s="5"/>
      <c r="J78" s="5"/>
      <c r="K78" s="5"/>
      <c r="L78" s="5"/>
      <c r="M78" s="5"/>
      <c r="N78" s="5"/>
      <c r="O78" s="5"/>
      <c r="P78" s="5"/>
      <c r="Q78" s="5"/>
      <c r="R78" s="5"/>
      <c r="S78" s="5"/>
      <c r="T78" s="5"/>
      <c r="U78" s="5"/>
      <c r="V78" s="5"/>
      <c r="W78" s="5"/>
      <c r="X78" s="5"/>
      <c r="Y78" s="5"/>
      <c r="Z78" s="5"/>
      <c r="AA78" s="5"/>
      <c r="AB78" s="314"/>
      <c r="AC78" s="655" t="str">
        <f>IFERROR((AC77/AC76)*100,"")</f>
        <v/>
      </c>
      <c r="AD78" s="655"/>
      <c r="AE78" s="655"/>
      <c r="AF78" s="655"/>
      <c r="AG78" s="315" t="s">
        <v>356</v>
      </c>
      <c r="AR78" s="4"/>
    </row>
    <row r="79" spans="1:44" s="61" customFormat="1" ht="15" customHeight="1">
      <c r="A79" s="609" t="s">
        <v>1279</v>
      </c>
      <c r="B79" s="610"/>
      <c r="C79" s="610"/>
      <c r="D79" s="610"/>
      <c r="E79" s="610"/>
      <c r="F79" s="610"/>
      <c r="G79" s="610"/>
      <c r="H79" s="610"/>
      <c r="I79" s="610"/>
      <c r="J79" s="610"/>
      <c r="K79" s="610"/>
      <c r="L79" s="610"/>
      <c r="M79" s="610"/>
      <c r="N79" s="610"/>
      <c r="O79" s="610"/>
      <c r="P79" s="610"/>
      <c r="Q79" s="610"/>
      <c r="R79" s="610"/>
      <c r="S79" s="610"/>
      <c r="T79" s="610"/>
      <c r="U79" s="610"/>
      <c r="V79" s="610"/>
      <c r="W79" s="610"/>
      <c r="X79" s="610"/>
      <c r="Y79" s="610"/>
      <c r="Z79" s="610"/>
      <c r="AA79" s="610"/>
      <c r="AB79" s="610"/>
      <c r="AC79" s="608"/>
      <c r="AD79" s="608"/>
      <c r="AE79" s="608"/>
      <c r="AF79" s="608"/>
      <c r="AG79" s="252" t="s">
        <v>359</v>
      </c>
      <c r="AR79" s="4"/>
    </row>
    <row r="80" spans="1:44" s="61" customFormat="1" ht="15" customHeight="1" thickBot="1">
      <c r="A80" s="614" t="s">
        <v>1280</v>
      </c>
      <c r="B80" s="615"/>
      <c r="C80" s="615"/>
      <c r="D80" s="615"/>
      <c r="E80" s="615"/>
      <c r="F80" s="615"/>
      <c r="G80" s="615"/>
      <c r="H80" s="615"/>
      <c r="I80" s="615"/>
      <c r="J80" s="615"/>
      <c r="K80" s="615"/>
      <c r="L80" s="615"/>
      <c r="M80" s="615"/>
      <c r="N80" s="615"/>
      <c r="O80" s="615"/>
      <c r="P80" s="615"/>
      <c r="Q80" s="615"/>
      <c r="R80" s="615"/>
      <c r="S80" s="615"/>
      <c r="T80" s="615"/>
      <c r="U80" s="615"/>
      <c r="V80" s="615"/>
      <c r="W80" s="615"/>
      <c r="X80" s="615"/>
      <c r="Y80" s="615"/>
      <c r="Z80" s="615"/>
      <c r="AA80" s="615"/>
      <c r="AB80" s="615"/>
      <c r="AC80" s="616"/>
      <c r="AD80" s="616"/>
      <c r="AE80" s="616"/>
      <c r="AF80" s="616"/>
      <c r="AG80" s="253" t="s">
        <v>359</v>
      </c>
      <c r="AR80" s="4"/>
    </row>
    <row r="81" spans="1:44" s="61" customFormat="1" ht="15" customHeight="1">
      <c r="A81" s="29"/>
      <c r="B81" s="4"/>
      <c r="C81" s="4"/>
      <c r="D81" s="28"/>
      <c r="E81" s="28"/>
      <c r="F81" s="28"/>
      <c r="G81" s="28"/>
      <c r="H81" s="28"/>
      <c r="I81" s="28"/>
      <c r="J81" s="28"/>
      <c r="K81" s="28"/>
      <c r="L81" s="28"/>
      <c r="M81" s="28"/>
      <c r="N81" s="28"/>
      <c r="O81" s="28"/>
      <c r="P81" s="28"/>
      <c r="Q81" s="28"/>
      <c r="R81" s="28"/>
      <c r="S81" s="28"/>
      <c r="T81" s="28"/>
      <c r="U81" s="28"/>
      <c r="V81" s="28"/>
      <c r="W81" s="28"/>
      <c r="X81" s="28"/>
      <c r="Y81" s="28"/>
      <c r="Z81" s="28"/>
      <c r="AA81" s="28"/>
      <c r="AB81" s="4"/>
      <c r="AC81" s="4"/>
      <c r="AD81" s="4"/>
      <c r="AE81" s="4"/>
      <c r="AF81" s="4"/>
      <c r="AG81" s="4"/>
      <c r="AR81" s="4"/>
    </row>
    <row r="82" spans="1:44" s="61" customFormat="1" ht="15" customHeight="1" thickBot="1">
      <c r="A82" s="604" t="s">
        <v>360</v>
      </c>
      <c r="B82" s="604"/>
      <c r="C82" s="604"/>
      <c r="D82" s="604"/>
      <c r="E82" s="604"/>
      <c r="F82" s="604"/>
      <c r="G82" s="604"/>
      <c r="H82" s="604"/>
      <c r="I82" s="604"/>
      <c r="J82" s="604"/>
      <c r="K82" s="604"/>
      <c r="L82" s="604"/>
      <c r="M82" s="604"/>
      <c r="N82" s="604"/>
      <c r="O82" s="604"/>
      <c r="P82" s="604"/>
      <c r="Q82" s="604"/>
      <c r="R82" s="604"/>
      <c r="S82" s="604"/>
      <c r="T82" s="604"/>
      <c r="U82" s="604"/>
      <c r="V82" s="604"/>
      <c r="W82" s="604"/>
      <c r="X82" s="604"/>
      <c r="Y82" s="604"/>
      <c r="Z82" s="604"/>
      <c r="AA82" s="604"/>
      <c r="AB82" s="604"/>
      <c r="AC82" s="604"/>
      <c r="AD82" s="604"/>
      <c r="AE82" s="604"/>
      <c r="AF82" s="604"/>
      <c r="AG82" s="604"/>
      <c r="AR82" s="4"/>
    </row>
    <row r="83" spans="1:44" s="61" customFormat="1" ht="15" customHeight="1">
      <c r="A83" s="41" t="s">
        <v>361</v>
      </c>
      <c r="B83" s="30"/>
      <c r="C83" s="24"/>
      <c r="D83" s="24"/>
      <c r="E83" s="24"/>
      <c r="F83" s="24"/>
      <c r="G83" s="24"/>
      <c r="H83" s="24"/>
      <c r="I83" s="24"/>
      <c r="J83" s="24"/>
      <c r="K83" s="24"/>
      <c r="L83" s="24"/>
      <c r="M83" s="24"/>
      <c r="N83" s="24"/>
      <c r="O83" s="24"/>
      <c r="P83" s="24"/>
      <c r="Q83" s="24"/>
      <c r="R83" s="24"/>
      <c r="S83" s="24"/>
      <c r="T83" s="24"/>
      <c r="U83" s="24"/>
      <c r="V83" s="24"/>
      <c r="W83" s="24"/>
      <c r="X83" s="24"/>
      <c r="Y83" s="24"/>
      <c r="Z83" s="24"/>
      <c r="AA83" s="36"/>
      <c r="AB83" s="196"/>
      <c r="AC83" s="603"/>
      <c r="AD83" s="603"/>
      <c r="AE83" s="603"/>
      <c r="AF83" s="603"/>
      <c r="AG83" s="37" t="s">
        <v>306</v>
      </c>
      <c r="AR83" s="4"/>
    </row>
    <row r="84" spans="1:44" s="61" customFormat="1" ht="15" customHeight="1">
      <c r="A84" s="606" t="s">
        <v>1260</v>
      </c>
      <c r="B84" s="607"/>
      <c r="C84" s="607"/>
      <c r="D84" s="607"/>
      <c r="E84" s="607"/>
      <c r="F84" s="607"/>
      <c r="G84" s="607"/>
      <c r="H84" s="607"/>
      <c r="I84" s="607"/>
      <c r="J84" s="607"/>
      <c r="K84" s="607"/>
      <c r="L84" s="607"/>
      <c r="M84" s="607"/>
      <c r="N84" s="607"/>
      <c r="O84" s="607"/>
      <c r="P84" s="607"/>
      <c r="Q84" s="607"/>
      <c r="R84" s="607"/>
      <c r="S84" s="607"/>
      <c r="T84" s="607"/>
      <c r="U84" s="607"/>
      <c r="V84" s="607"/>
      <c r="W84" s="607"/>
      <c r="X84" s="607"/>
      <c r="Y84" s="607"/>
      <c r="Z84" s="607"/>
      <c r="AA84" s="607"/>
      <c r="AB84" s="607"/>
      <c r="AC84" s="601"/>
      <c r="AD84" s="601"/>
      <c r="AE84" s="601"/>
      <c r="AF84" s="601"/>
      <c r="AG84" s="45" t="s">
        <v>307</v>
      </c>
      <c r="AI84" s="429" t="s">
        <v>1905</v>
      </c>
      <c r="AR84" s="4"/>
    </row>
    <row r="85" spans="1:44" s="61" customFormat="1" ht="15" customHeight="1">
      <c r="A85" s="555" t="str">
        <f>IF(OR($H$19=4,$H$19=5),AI85,AI86)</f>
        <v>（25）令和８年５月時点の給与体系を、当該評価料を算定した年度に勤務している職員の賃金に当てはめた場合の対象職員の基本給等総額</v>
      </c>
      <c r="B85" s="556"/>
      <c r="C85" s="556"/>
      <c r="D85" s="556"/>
      <c r="E85" s="556"/>
      <c r="F85" s="556"/>
      <c r="G85" s="556"/>
      <c r="H85" s="556"/>
      <c r="I85" s="556"/>
      <c r="J85" s="556"/>
      <c r="K85" s="556"/>
      <c r="L85" s="556"/>
      <c r="M85" s="556"/>
      <c r="N85" s="556"/>
      <c r="O85" s="556"/>
      <c r="P85" s="556"/>
      <c r="Q85" s="556"/>
      <c r="R85" s="556"/>
      <c r="S85" s="556"/>
      <c r="T85" s="556"/>
      <c r="U85" s="556"/>
      <c r="V85" s="556"/>
      <c r="W85" s="556"/>
      <c r="X85" s="556"/>
      <c r="Y85" s="556"/>
      <c r="Z85" s="556"/>
      <c r="AA85" s="556"/>
      <c r="AB85" s="556"/>
      <c r="AC85" s="601"/>
      <c r="AD85" s="601"/>
      <c r="AE85" s="601"/>
      <c r="AF85" s="601"/>
      <c r="AG85" s="56" t="s">
        <v>307</v>
      </c>
      <c r="AI85" s="61" t="s">
        <v>1473</v>
      </c>
      <c r="AR85" s="4"/>
    </row>
    <row r="86" spans="1:44" s="61" customFormat="1" ht="15" customHeight="1">
      <c r="A86" s="13" t="s">
        <v>1315</v>
      </c>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218"/>
      <c r="AC86" s="602" t="str">
        <f>IF(AC84-AC85=0,"",AC84-AC85)</f>
        <v/>
      </c>
      <c r="AD86" s="602"/>
      <c r="AE86" s="602"/>
      <c r="AF86" s="602"/>
      <c r="AG86" s="219" t="s">
        <v>307</v>
      </c>
      <c r="AI86" s="61" t="s">
        <v>1474</v>
      </c>
      <c r="AR86" s="4"/>
    </row>
    <row r="87" spans="1:44" s="61" customFormat="1" ht="15" customHeight="1">
      <c r="A87" s="220"/>
      <c r="B87" s="313" t="s">
        <v>1316</v>
      </c>
      <c r="C87" s="5"/>
      <c r="D87" s="5"/>
      <c r="E87" s="5"/>
      <c r="F87" s="5"/>
      <c r="G87" s="5"/>
      <c r="H87" s="5"/>
      <c r="I87" s="5"/>
      <c r="J87" s="5"/>
      <c r="K87" s="5"/>
      <c r="L87" s="5"/>
      <c r="M87" s="5"/>
      <c r="N87" s="5"/>
      <c r="O87" s="5"/>
      <c r="P87" s="5"/>
      <c r="Q87" s="5"/>
      <c r="R87" s="5"/>
      <c r="S87" s="5"/>
      <c r="T87" s="5"/>
      <c r="U87" s="5"/>
      <c r="V87" s="5"/>
      <c r="W87" s="5"/>
      <c r="X87" s="5"/>
      <c r="Y87" s="5"/>
      <c r="Z87" s="5"/>
      <c r="AA87" s="5"/>
      <c r="AB87" s="314"/>
      <c r="AC87" s="655" t="str">
        <f>IFERROR((AC86/AC85)*100,"")</f>
        <v/>
      </c>
      <c r="AD87" s="655"/>
      <c r="AE87" s="655"/>
      <c r="AF87" s="655"/>
      <c r="AG87" s="315" t="s">
        <v>356</v>
      </c>
      <c r="AR87" s="4"/>
    </row>
    <row r="88" spans="1:44" s="61" customFormat="1" ht="15" customHeight="1">
      <c r="A88" s="594" t="s">
        <v>1288</v>
      </c>
      <c r="B88" s="595"/>
      <c r="C88" s="595"/>
      <c r="D88" s="595"/>
      <c r="E88" s="595"/>
      <c r="F88" s="595"/>
      <c r="G88" s="595"/>
      <c r="H88" s="595"/>
      <c r="I88" s="595"/>
      <c r="J88" s="595"/>
      <c r="K88" s="595"/>
      <c r="L88" s="595"/>
      <c r="M88" s="595"/>
      <c r="N88" s="595"/>
      <c r="O88" s="595"/>
      <c r="P88" s="595"/>
      <c r="Q88" s="595"/>
      <c r="R88" s="595"/>
      <c r="S88" s="595"/>
      <c r="T88" s="595"/>
      <c r="U88" s="595"/>
      <c r="V88" s="595"/>
      <c r="W88" s="595"/>
      <c r="X88" s="595"/>
      <c r="Y88" s="595"/>
      <c r="Z88" s="595"/>
      <c r="AA88" s="595"/>
      <c r="AB88" s="595"/>
      <c r="AC88" s="608"/>
      <c r="AD88" s="608"/>
      <c r="AE88" s="608"/>
      <c r="AF88" s="608"/>
      <c r="AG88" s="252" t="s">
        <v>359</v>
      </c>
      <c r="AR88" s="4"/>
    </row>
    <row r="89" spans="1:44" s="61" customFormat="1" ht="15" customHeight="1" thickBot="1">
      <c r="A89" s="597" t="s">
        <v>1294</v>
      </c>
      <c r="B89" s="598"/>
      <c r="C89" s="598"/>
      <c r="D89" s="598"/>
      <c r="E89" s="598"/>
      <c r="F89" s="598"/>
      <c r="G89" s="598"/>
      <c r="H89" s="598"/>
      <c r="I89" s="598"/>
      <c r="J89" s="598"/>
      <c r="K89" s="598"/>
      <c r="L89" s="598"/>
      <c r="M89" s="598"/>
      <c r="N89" s="598"/>
      <c r="O89" s="598"/>
      <c r="P89" s="598"/>
      <c r="Q89" s="598"/>
      <c r="R89" s="598"/>
      <c r="S89" s="598"/>
      <c r="T89" s="598"/>
      <c r="U89" s="598"/>
      <c r="V89" s="598"/>
      <c r="W89" s="598"/>
      <c r="X89" s="598"/>
      <c r="Y89" s="598"/>
      <c r="Z89" s="598"/>
      <c r="AA89" s="598"/>
      <c r="AB89" s="598"/>
      <c r="AC89" s="616"/>
      <c r="AD89" s="616"/>
      <c r="AE89" s="616"/>
      <c r="AF89" s="616"/>
      <c r="AG89" s="253" t="s">
        <v>359</v>
      </c>
      <c r="AR89" s="4"/>
    </row>
    <row r="90" spans="1:44" s="61" customFormat="1" ht="15" customHeight="1">
      <c r="A90" s="29"/>
      <c r="B90" s="4"/>
      <c r="C90" s="4"/>
      <c r="D90" s="28"/>
      <c r="E90" s="28"/>
      <c r="F90" s="28"/>
      <c r="G90" s="28"/>
      <c r="H90" s="28"/>
      <c r="I90" s="28"/>
      <c r="J90" s="28"/>
      <c r="K90" s="28"/>
      <c r="L90" s="28"/>
      <c r="M90" s="28"/>
      <c r="N90" s="28"/>
      <c r="O90" s="28"/>
      <c r="P90" s="28"/>
      <c r="Q90" s="28"/>
      <c r="R90" s="28"/>
      <c r="S90" s="28"/>
      <c r="T90" s="28"/>
      <c r="U90" s="28"/>
      <c r="V90" s="28"/>
      <c r="W90" s="28"/>
      <c r="X90" s="28"/>
      <c r="Y90" s="28"/>
      <c r="Z90" s="28"/>
      <c r="AA90" s="28"/>
      <c r="AB90" s="4"/>
      <c r="AC90" s="4"/>
      <c r="AD90" s="4"/>
      <c r="AE90" s="4"/>
      <c r="AF90" s="4"/>
      <c r="AG90" s="4"/>
      <c r="AR90" s="4"/>
    </row>
    <row r="91" spans="1:44" s="61" customFormat="1" ht="15" customHeight="1" thickBot="1">
      <c r="A91" s="604" t="s">
        <v>362</v>
      </c>
      <c r="B91" s="604"/>
      <c r="C91" s="604"/>
      <c r="D91" s="604"/>
      <c r="E91" s="604"/>
      <c r="F91" s="604"/>
      <c r="G91" s="604"/>
      <c r="H91" s="604"/>
      <c r="I91" s="604"/>
      <c r="J91" s="604"/>
      <c r="K91" s="604"/>
      <c r="L91" s="604"/>
      <c r="M91" s="604"/>
      <c r="N91" s="604"/>
      <c r="O91" s="604"/>
      <c r="P91" s="604"/>
      <c r="Q91" s="604"/>
      <c r="R91" s="604"/>
      <c r="S91" s="604"/>
      <c r="T91" s="604"/>
      <c r="U91" s="604"/>
      <c r="V91" s="604"/>
      <c r="W91" s="604"/>
      <c r="X91" s="604"/>
      <c r="Y91" s="604"/>
      <c r="Z91" s="604"/>
      <c r="AA91" s="604"/>
      <c r="AB91" s="604"/>
      <c r="AC91" s="604"/>
      <c r="AD91" s="604"/>
      <c r="AE91" s="604"/>
      <c r="AF91" s="604"/>
      <c r="AG91" s="604"/>
      <c r="AR91" s="4"/>
    </row>
    <row r="92" spans="1:44" s="61" customFormat="1" ht="15" customHeight="1">
      <c r="A92" s="41" t="s">
        <v>363</v>
      </c>
      <c r="B92" s="30"/>
      <c r="C92" s="24"/>
      <c r="D92" s="24"/>
      <c r="E92" s="24"/>
      <c r="F92" s="24"/>
      <c r="G92" s="24"/>
      <c r="H92" s="24"/>
      <c r="I92" s="24"/>
      <c r="J92" s="24"/>
      <c r="K92" s="24"/>
      <c r="L92" s="24"/>
      <c r="M92" s="24"/>
      <c r="N92" s="24"/>
      <c r="O92" s="24"/>
      <c r="P92" s="24"/>
      <c r="Q92" s="24"/>
      <c r="R92" s="24"/>
      <c r="S92" s="24"/>
      <c r="T92" s="24"/>
      <c r="U92" s="24"/>
      <c r="V92" s="24"/>
      <c r="W92" s="24"/>
      <c r="X92" s="24"/>
      <c r="Y92" s="24"/>
      <c r="Z92" s="24"/>
      <c r="AA92" s="36"/>
      <c r="AB92" s="196"/>
      <c r="AC92" s="603"/>
      <c r="AD92" s="603"/>
      <c r="AE92" s="603"/>
      <c r="AF92" s="603"/>
      <c r="AG92" s="37" t="s">
        <v>306</v>
      </c>
      <c r="AR92" s="4"/>
    </row>
    <row r="93" spans="1:44" s="61" customFormat="1" ht="15" customHeight="1">
      <c r="A93" s="606" t="s">
        <v>1261</v>
      </c>
      <c r="B93" s="607"/>
      <c r="C93" s="607"/>
      <c r="D93" s="607"/>
      <c r="E93" s="607"/>
      <c r="F93" s="607"/>
      <c r="G93" s="607"/>
      <c r="H93" s="607"/>
      <c r="I93" s="607"/>
      <c r="J93" s="607"/>
      <c r="K93" s="607"/>
      <c r="L93" s="607"/>
      <c r="M93" s="607"/>
      <c r="N93" s="607"/>
      <c r="O93" s="607"/>
      <c r="P93" s="607"/>
      <c r="Q93" s="607"/>
      <c r="R93" s="607"/>
      <c r="S93" s="607"/>
      <c r="T93" s="607"/>
      <c r="U93" s="607"/>
      <c r="V93" s="607"/>
      <c r="W93" s="607"/>
      <c r="X93" s="607"/>
      <c r="Y93" s="607"/>
      <c r="Z93" s="607"/>
      <c r="AA93" s="607"/>
      <c r="AB93" s="607"/>
      <c r="AC93" s="601"/>
      <c r="AD93" s="601"/>
      <c r="AE93" s="601"/>
      <c r="AF93" s="601"/>
      <c r="AG93" s="45" t="s">
        <v>307</v>
      </c>
      <c r="AI93" s="429" t="s">
        <v>1905</v>
      </c>
      <c r="AR93" s="4"/>
    </row>
    <row r="94" spans="1:44" s="61" customFormat="1" ht="15" customHeight="1">
      <c r="A94" s="555" t="str">
        <f>IF(OR($H$19=4,$H$19=5),AI94,AI95)</f>
        <v>（32）令和８年５月時点の給与体系を、当該評価料を算定した年度に勤務している職員の賃金に当てはめた場合の対象職員の基本給等総額</v>
      </c>
      <c r="B94" s="556"/>
      <c r="C94" s="556"/>
      <c r="D94" s="556"/>
      <c r="E94" s="556"/>
      <c r="F94" s="556"/>
      <c r="G94" s="556"/>
      <c r="H94" s="556"/>
      <c r="I94" s="556"/>
      <c r="J94" s="556"/>
      <c r="K94" s="556"/>
      <c r="L94" s="556"/>
      <c r="M94" s="556"/>
      <c r="N94" s="556"/>
      <c r="O94" s="556"/>
      <c r="P94" s="556"/>
      <c r="Q94" s="556"/>
      <c r="R94" s="556"/>
      <c r="S94" s="556"/>
      <c r="T94" s="556"/>
      <c r="U94" s="556"/>
      <c r="V94" s="556"/>
      <c r="W94" s="556"/>
      <c r="X94" s="556"/>
      <c r="Y94" s="556"/>
      <c r="Z94" s="556"/>
      <c r="AA94" s="556"/>
      <c r="AB94" s="556"/>
      <c r="AC94" s="601"/>
      <c r="AD94" s="601"/>
      <c r="AE94" s="601"/>
      <c r="AF94" s="601"/>
      <c r="AG94" s="56" t="s">
        <v>307</v>
      </c>
      <c r="AI94" s="61" t="s">
        <v>1475</v>
      </c>
      <c r="AR94" s="4"/>
    </row>
    <row r="95" spans="1:44" s="61" customFormat="1" ht="15" customHeight="1">
      <c r="A95" s="13" t="s">
        <v>1310</v>
      </c>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218"/>
      <c r="AC95" s="602" t="str">
        <f>IF(AC93-AC94=0,"",AC93-AC94)</f>
        <v/>
      </c>
      <c r="AD95" s="602"/>
      <c r="AE95" s="602"/>
      <c r="AF95" s="602"/>
      <c r="AG95" s="219" t="s">
        <v>307</v>
      </c>
      <c r="AI95" s="61" t="s">
        <v>1476</v>
      </c>
      <c r="AR95" s="4"/>
    </row>
    <row r="96" spans="1:44" s="61" customFormat="1" ht="15" customHeight="1">
      <c r="A96" s="220"/>
      <c r="B96" s="313" t="s">
        <v>1311</v>
      </c>
      <c r="C96" s="5"/>
      <c r="D96" s="5"/>
      <c r="E96" s="5"/>
      <c r="F96" s="5"/>
      <c r="G96" s="5"/>
      <c r="H96" s="5"/>
      <c r="I96" s="5"/>
      <c r="J96" s="5"/>
      <c r="K96" s="5"/>
      <c r="L96" s="5"/>
      <c r="M96" s="5"/>
      <c r="N96" s="5"/>
      <c r="O96" s="5"/>
      <c r="P96" s="5"/>
      <c r="Q96" s="5"/>
      <c r="R96" s="5"/>
      <c r="S96" s="5"/>
      <c r="T96" s="5"/>
      <c r="U96" s="5"/>
      <c r="V96" s="5"/>
      <c r="W96" s="5"/>
      <c r="X96" s="5"/>
      <c r="Y96" s="5"/>
      <c r="Z96" s="5"/>
      <c r="AA96" s="5"/>
      <c r="AB96" s="314"/>
      <c r="AC96" s="655" t="str">
        <f>IFERROR((AC95/AC94)*100,"")</f>
        <v/>
      </c>
      <c r="AD96" s="655"/>
      <c r="AE96" s="655"/>
      <c r="AF96" s="655"/>
      <c r="AG96" s="315" t="s">
        <v>356</v>
      </c>
      <c r="AR96" s="4"/>
    </row>
    <row r="97" spans="1:44" s="61" customFormat="1" ht="15" customHeight="1">
      <c r="A97" s="594" t="s">
        <v>1289</v>
      </c>
      <c r="B97" s="595"/>
      <c r="C97" s="595"/>
      <c r="D97" s="595"/>
      <c r="E97" s="595"/>
      <c r="F97" s="595"/>
      <c r="G97" s="595"/>
      <c r="H97" s="595"/>
      <c r="I97" s="595"/>
      <c r="J97" s="595"/>
      <c r="K97" s="595"/>
      <c r="L97" s="595"/>
      <c r="M97" s="595"/>
      <c r="N97" s="595"/>
      <c r="O97" s="595"/>
      <c r="P97" s="595"/>
      <c r="Q97" s="595"/>
      <c r="R97" s="595"/>
      <c r="S97" s="595"/>
      <c r="T97" s="595"/>
      <c r="U97" s="595"/>
      <c r="V97" s="595"/>
      <c r="W97" s="595"/>
      <c r="X97" s="595"/>
      <c r="Y97" s="595"/>
      <c r="Z97" s="595"/>
      <c r="AA97" s="595"/>
      <c r="AB97" s="595"/>
      <c r="AC97" s="608"/>
      <c r="AD97" s="608"/>
      <c r="AE97" s="608"/>
      <c r="AF97" s="608"/>
      <c r="AG97" s="252" t="s">
        <v>359</v>
      </c>
      <c r="AR97" s="4"/>
    </row>
    <row r="98" spans="1:44" s="61" customFormat="1" ht="15" customHeight="1" thickBot="1">
      <c r="A98" s="597" t="s">
        <v>1295</v>
      </c>
      <c r="B98" s="598"/>
      <c r="C98" s="598"/>
      <c r="D98" s="598"/>
      <c r="E98" s="598"/>
      <c r="F98" s="598"/>
      <c r="G98" s="598"/>
      <c r="H98" s="598"/>
      <c r="I98" s="598"/>
      <c r="J98" s="598"/>
      <c r="K98" s="598"/>
      <c r="L98" s="598"/>
      <c r="M98" s="598"/>
      <c r="N98" s="598"/>
      <c r="O98" s="598"/>
      <c r="P98" s="598"/>
      <c r="Q98" s="598"/>
      <c r="R98" s="598"/>
      <c r="S98" s="598"/>
      <c r="T98" s="598"/>
      <c r="U98" s="598"/>
      <c r="V98" s="598"/>
      <c r="W98" s="598"/>
      <c r="X98" s="598"/>
      <c r="Y98" s="598"/>
      <c r="Z98" s="598"/>
      <c r="AA98" s="598"/>
      <c r="AB98" s="598"/>
      <c r="AC98" s="616"/>
      <c r="AD98" s="616"/>
      <c r="AE98" s="616"/>
      <c r="AF98" s="616"/>
      <c r="AG98" s="253" t="s">
        <v>359</v>
      </c>
      <c r="AR98" s="4"/>
    </row>
    <row r="99" spans="1:44" s="61" customFormat="1" ht="15" customHeight="1">
      <c r="A99" s="29"/>
      <c r="B99" s="4"/>
      <c r="C99" s="4"/>
      <c r="D99" s="28"/>
      <c r="E99" s="28"/>
      <c r="F99" s="28"/>
      <c r="G99" s="28"/>
      <c r="H99" s="28"/>
      <c r="I99" s="28"/>
      <c r="J99" s="28"/>
      <c r="K99" s="28"/>
      <c r="L99" s="28"/>
      <c r="M99" s="28"/>
      <c r="N99" s="28"/>
      <c r="O99" s="28"/>
      <c r="P99" s="28"/>
      <c r="Q99" s="28"/>
      <c r="R99" s="28"/>
      <c r="S99" s="28"/>
      <c r="T99" s="28"/>
      <c r="U99" s="28"/>
      <c r="V99" s="28"/>
      <c r="W99" s="28"/>
      <c r="X99" s="28"/>
      <c r="Y99" s="28"/>
      <c r="Z99" s="28"/>
      <c r="AA99" s="28"/>
      <c r="AB99" s="4"/>
      <c r="AC99" s="4"/>
      <c r="AD99" s="4"/>
      <c r="AE99" s="4"/>
      <c r="AF99" s="4"/>
      <c r="AG99" s="4"/>
      <c r="AR99" s="4"/>
    </row>
    <row r="100" spans="1:44" s="61" customFormat="1" ht="15" customHeight="1" thickBot="1">
      <c r="A100" s="604" t="s">
        <v>364</v>
      </c>
      <c r="B100" s="604"/>
      <c r="C100" s="604"/>
      <c r="D100" s="604"/>
      <c r="E100" s="604"/>
      <c r="F100" s="604"/>
      <c r="G100" s="604"/>
      <c r="H100" s="604"/>
      <c r="I100" s="604"/>
      <c r="J100" s="604"/>
      <c r="K100" s="604"/>
      <c r="L100" s="604"/>
      <c r="M100" s="604"/>
      <c r="N100" s="604"/>
      <c r="O100" s="604"/>
      <c r="P100" s="604"/>
      <c r="Q100" s="604"/>
      <c r="R100" s="604"/>
      <c r="S100" s="604"/>
      <c r="T100" s="604"/>
      <c r="U100" s="604"/>
      <c r="V100" s="604"/>
      <c r="W100" s="604"/>
      <c r="X100" s="604"/>
      <c r="Y100" s="604"/>
      <c r="Z100" s="604"/>
      <c r="AA100" s="604"/>
      <c r="AB100" s="604"/>
      <c r="AC100" s="604"/>
      <c r="AD100" s="604"/>
      <c r="AE100" s="604"/>
      <c r="AF100" s="604"/>
      <c r="AG100" s="604"/>
      <c r="AR100" s="4"/>
    </row>
    <row r="101" spans="1:44" s="61" customFormat="1" ht="15" customHeight="1">
      <c r="A101" s="41" t="s">
        <v>365</v>
      </c>
      <c r="B101" s="30"/>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36"/>
      <c r="AB101" s="196"/>
      <c r="AC101" s="603"/>
      <c r="AD101" s="603"/>
      <c r="AE101" s="603"/>
      <c r="AF101" s="603"/>
      <c r="AG101" s="37" t="s">
        <v>306</v>
      </c>
      <c r="AR101" s="4"/>
    </row>
    <row r="102" spans="1:44" s="61" customFormat="1" ht="15" customHeight="1">
      <c r="A102" s="606" t="s">
        <v>1262</v>
      </c>
      <c r="B102" s="607"/>
      <c r="C102" s="607"/>
      <c r="D102" s="607"/>
      <c r="E102" s="607"/>
      <c r="F102" s="607"/>
      <c r="G102" s="607"/>
      <c r="H102" s="607"/>
      <c r="I102" s="607"/>
      <c r="J102" s="607"/>
      <c r="K102" s="607"/>
      <c r="L102" s="607"/>
      <c r="M102" s="607"/>
      <c r="N102" s="607"/>
      <c r="O102" s="607"/>
      <c r="P102" s="607"/>
      <c r="Q102" s="607"/>
      <c r="R102" s="607"/>
      <c r="S102" s="607"/>
      <c r="T102" s="607"/>
      <c r="U102" s="607"/>
      <c r="V102" s="607"/>
      <c r="W102" s="607"/>
      <c r="X102" s="607"/>
      <c r="Y102" s="607"/>
      <c r="Z102" s="607"/>
      <c r="AA102" s="607"/>
      <c r="AB102" s="607"/>
      <c r="AC102" s="601"/>
      <c r="AD102" s="601"/>
      <c r="AE102" s="601"/>
      <c r="AF102" s="601"/>
      <c r="AG102" s="45" t="s">
        <v>307</v>
      </c>
      <c r="AI102" s="429" t="s">
        <v>1905</v>
      </c>
      <c r="AR102" s="4"/>
    </row>
    <row r="103" spans="1:44" s="61" customFormat="1" ht="15" customHeight="1">
      <c r="A103" s="555" t="str">
        <f>IF(OR($H$19=4,$H$19=5),AI103,AI104)</f>
        <v>（39）令和８年５月時点の給与体系を、当該評価料を算定した年度に勤務している職員の賃金に当てはめた場合の対象職員の基本給等総額</v>
      </c>
      <c r="B103" s="556"/>
      <c r="C103" s="556"/>
      <c r="D103" s="556"/>
      <c r="E103" s="556"/>
      <c r="F103" s="556"/>
      <c r="G103" s="556"/>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601"/>
      <c r="AD103" s="601"/>
      <c r="AE103" s="601"/>
      <c r="AF103" s="601"/>
      <c r="AG103" s="56" t="s">
        <v>307</v>
      </c>
      <c r="AI103" s="61" t="s">
        <v>1477</v>
      </c>
      <c r="AR103" s="4"/>
    </row>
    <row r="104" spans="1:44" s="61" customFormat="1" ht="15" customHeight="1">
      <c r="A104" s="13" t="s">
        <v>1312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218"/>
      <c r="AC104" s="602" t="str">
        <f>IF(AC102-AC103=0,"",AC102-AC103)</f>
        <v/>
      </c>
      <c r="AD104" s="602"/>
      <c r="AE104" s="602"/>
      <c r="AF104" s="602"/>
      <c r="AG104" s="219" t="s">
        <v>307</v>
      </c>
      <c r="AI104" s="61" t="s">
        <v>1478</v>
      </c>
      <c r="AR104" s="4"/>
    </row>
    <row r="105" spans="1:44" s="61" customFormat="1" ht="15" customHeight="1">
      <c r="A105" s="220"/>
      <c r="B105" s="313" t="s">
        <v>1313</v>
      </c>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314"/>
      <c r="AC105" s="655" t="str">
        <f>IFERROR((AC104/AC103)*100,"")</f>
        <v/>
      </c>
      <c r="AD105" s="655"/>
      <c r="AE105" s="655"/>
      <c r="AF105" s="655"/>
      <c r="AG105" s="315" t="s">
        <v>356</v>
      </c>
      <c r="AR105" s="4"/>
    </row>
    <row r="106" spans="1:44" s="61" customFormat="1" ht="15" customHeight="1">
      <c r="A106" s="594" t="s">
        <v>1290</v>
      </c>
      <c r="B106" s="595"/>
      <c r="C106" s="595"/>
      <c r="D106" s="595"/>
      <c r="E106" s="595"/>
      <c r="F106" s="595"/>
      <c r="G106" s="595"/>
      <c r="H106" s="595"/>
      <c r="I106" s="595"/>
      <c r="J106" s="595"/>
      <c r="K106" s="595"/>
      <c r="L106" s="595"/>
      <c r="M106" s="595"/>
      <c r="N106" s="595"/>
      <c r="O106" s="595"/>
      <c r="P106" s="595"/>
      <c r="Q106" s="595"/>
      <c r="R106" s="595"/>
      <c r="S106" s="595"/>
      <c r="T106" s="595"/>
      <c r="U106" s="595"/>
      <c r="V106" s="595"/>
      <c r="W106" s="595"/>
      <c r="X106" s="595"/>
      <c r="Y106" s="595"/>
      <c r="Z106" s="595"/>
      <c r="AA106" s="595"/>
      <c r="AB106" s="595"/>
      <c r="AC106" s="608"/>
      <c r="AD106" s="608"/>
      <c r="AE106" s="608"/>
      <c r="AF106" s="608"/>
      <c r="AG106" s="252" t="s">
        <v>359</v>
      </c>
      <c r="AR106" s="4"/>
    </row>
    <row r="107" spans="1:44" s="61" customFormat="1" ht="15" customHeight="1" thickBot="1">
      <c r="A107" s="597" t="s">
        <v>1296</v>
      </c>
      <c r="B107" s="598"/>
      <c r="C107" s="598"/>
      <c r="D107" s="598"/>
      <c r="E107" s="598"/>
      <c r="F107" s="598"/>
      <c r="G107" s="598"/>
      <c r="H107" s="598"/>
      <c r="I107" s="598"/>
      <c r="J107" s="598"/>
      <c r="K107" s="598"/>
      <c r="L107" s="598"/>
      <c r="M107" s="598"/>
      <c r="N107" s="598"/>
      <c r="O107" s="598"/>
      <c r="P107" s="598"/>
      <c r="Q107" s="598"/>
      <c r="R107" s="598"/>
      <c r="S107" s="598"/>
      <c r="T107" s="598"/>
      <c r="U107" s="598"/>
      <c r="V107" s="598"/>
      <c r="W107" s="598"/>
      <c r="X107" s="598"/>
      <c r="Y107" s="598"/>
      <c r="Z107" s="598"/>
      <c r="AA107" s="598"/>
      <c r="AB107" s="598"/>
      <c r="AC107" s="616"/>
      <c r="AD107" s="616"/>
      <c r="AE107" s="616"/>
      <c r="AF107" s="616"/>
      <c r="AG107" s="253" t="s">
        <v>359</v>
      </c>
      <c r="AR107" s="4"/>
    </row>
    <row r="108" spans="1:44" s="61" customFormat="1" ht="15" customHeight="1">
      <c r="A108" s="29"/>
      <c r="B108" s="4"/>
      <c r="C108" s="4"/>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4"/>
      <c r="AC108" s="4"/>
      <c r="AD108" s="4"/>
      <c r="AE108" s="4"/>
      <c r="AF108" s="4"/>
      <c r="AG108" s="4"/>
      <c r="AR108" s="4"/>
    </row>
    <row r="109" spans="1:44" s="61" customFormat="1" ht="15" customHeight="1" thickBot="1">
      <c r="A109" s="604" t="s">
        <v>366</v>
      </c>
      <c r="B109" s="604"/>
      <c r="C109" s="604"/>
      <c r="D109" s="604"/>
      <c r="E109" s="604"/>
      <c r="F109" s="604"/>
      <c r="G109" s="604"/>
      <c r="H109" s="60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R109" s="4"/>
    </row>
    <row r="110" spans="1:44" s="61" customFormat="1" ht="15" customHeight="1">
      <c r="A110" s="41" t="s">
        <v>367</v>
      </c>
      <c r="B110" s="30"/>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36"/>
      <c r="AB110" s="196"/>
      <c r="AC110" s="603"/>
      <c r="AD110" s="603"/>
      <c r="AE110" s="603"/>
      <c r="AF110" s="603"/>
      <c r="AG110" s="37" t="s">
        <v>306</v>
      </c>
      <c r="AR110" s="4"/>
    </row>
    <row r="111" spans="1:44" s="61" customFormat="1" ht="15" customHeight="1">
      <c r="A111" s="606" t="s">
        <v>1263</v>
      </c>
      <c r="B111" s="607"/>
      <c r="C111" s="607"/>
      <c r="D111" s="607"/>
      <c r="E111" s="607"/>
      <c r="F111" s="607"/>
      <c r="G111" s="607"/>
      <c r="H111" s="607"/>
      <c r="I111" s="607"/>
      <c r="J111" s="607"/>
      <c r="K111" s="607"/>
      <c r="L111" s="607"/>
      <c r="M111" s="607"/>
      <c r="N111" s="607"/>
      <c r="O111" s="607"/>
      <c r="P111" s="607"/>
      <c r="Q111" s="607"/>
      <c r="R111" s="607"/>
      <c r="S111" s="607"/>
      <c r="T111" s="607"/>
      <c r="U111" s="607"/>
      <c r="V111" s="607"/>
      <c r="W111" s="607"/>
      <c r="X111" s="607"/>
      <c r="Y111" s="607"/>
      <c r="Z111" s="607"/>
      <c r="AA111" s="607"/>
      <c r="AB111" s="607"/>
      <c r="AC111" s="601"/>
      <c r="AD111" s="601"/>
      <c r="AE111" s="601"/>
      <c r="AF111" s="601"/>
      <c r="AG111" s="45" t="s">
        <v>307</v>
      </c>
      <c r="AI111" s="429" t="s">
        <v>1905</v>
      </c>
      <c r="AR111" s="4"/>
    </row>
    <row r="112" spans="1:44" s="61" customFormat="1" ht="15" customHeight="1">
      <c r="A112" s="555" t="str">
        <f>IF(OR($H$19=4,$H$19=5),AI112,AI113)</f>
        <v>（46）令和８年５月時点の給与体系を、当該評価料を算定した年度に勤務している職員の賃金に当てはめた場合の対象職員の基本給等総額</v>
      </c>
      <c r="B112" s="556"/>
      <c r="C112" s="556"/>
      <c r="D112" s="556"/>
      <c r="E112" s="556"/>
      <c r="F112" s="556"/>
      <c r="G112" s="556"/>
      <c r="H112" s="556"/>
      <c r="I112" s="556"/>
      <c r="J112" s="556"/>
      <c r="K112" s="556"/>
      <c r="L112" s="556"/>
      <c r="M112" s="556"/>
      <c r="N112" s="556"/>
      <c r="O112" s="556"/>
      <c r="P112" s="556"/>
      <c r="Q112" s="556"/>
      <c r="R112" s="556"/>
      <c r="S112" s="556"/>
      <c r="T112" s="556"/>
      <c r="U112" s="556"/>
      <c r="V112" s="556"/>
      <c r="W112" s="556"/>
      <c r="X112" s="556"/>
      <c r="Y112" s="556"/>
      <c r="Z112" s="556"/>
      <c r="AA112" s="556"/>
      <c r="AB112" s="556"/>
      <c r="AC112" s="601"/>
      <c r="AD112" s="601"/>
      <c r="AE112" s="601"/>
      <c r="AF112" s="601"/>
      <c r="AG112" s="56" t="s">
        <v>307</v>
      </c>
      <c r="AI112" s="61" t="s">
        <v>1479</v>
      </c>
      <c r="AR112" s="4"/>
    </row>
    <row r="113" spans="1:44" s="61" customFormat="1" ht="15" customHeight="1">
      <c r="A113" s="13" t="s">
        <v>1317</v>
      </c>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218"/>
      <c r="AC113" s="602" t="str">
        <f>IF(AC111-AC112=0,"",AC111-AC112)</f>
        <v/>
      </c>
      <c r="AD113" s="602"/>
      <c r="AE113" s="602"/>
      <c r="AF113" s="602"/>
      <c r="AG113" s="219" t="s">
        <v>307</v>
      </c>
      <c r="AI113" s="61" t="s">
        <v>1480</v>
      </c>
      <c r="AR113" s="4"/>
    </row>
    <row r="114" spans="1:44" s="61" customFormat="1" ht="15" customHeight="1">
      <c r="A114" s="220"/>
      <c r="B114" s="313" t="s">
        <v>1318</v>
      </c>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314"/>
      <c r="AC114" s="655" t="str">
        <f>IFERROR((AC113/AC112)*100,"")</f>
        <v/>
      </c>
      <c r="AD114" s="655"/>
      <c r="AE114" s="655"/>
      <c r="AF114" s="655"/>
      <c r="AG114" s="315" t="s">
        <v>356</v>
      </c>
      <c r="AR114" s="4"/>
    </row>
    <row r="115" spans="1:44" s="61" customFormat="1" ht="15" customHeight="1">
      <c r="A115" s="594" t="s">
        <v>1291</v>
      </c>
      <c r="B115" s="595"/>
      <c r="C115" s="595"/>
      <c r="D115" s="595"/>
      <c r="E115" s="595"/>
      <c r="F115" s="595"/>
      <c r="G115" s="595"/>
      <c r="H115" s="595"/>
      <c r="I115" s="595"/>
      <c r="J115" s="595"/>
      <c r="K115" s="595"/>
      <c r="L115" s="595"/>
      <c r="M115" s="595"/>
      <c r="N115" s="595"/>
      <c r="O115" s="595"/>
      <c r="P115" s="595"/>
      <c r="Q115" s="595"/>
      <c r="R115" s="595"/>
      <c r="S115" s="595"/>
      <c r="T115" s="595"/>
      <c r="U115" s="595"/>
      <c r="V115" s="595"/>
      <c r="W115" s="595"/>
      <c r="X115" s="595"/>
      <c r="Y115" s="595"/>
      <c r="Z115" s="595"/>
      <c r="AA115" s="595"/>
      <c r="AB115" s="595"/>
      <c r="AC115" s="608"/>
      <c r="AD115" s="608"/>
      <c r="AE115" s="608"/>
      <c r="AF115" s="608"/>
      <c r="AG115" s="252" t="s">
        <v>359</v>
      </c>
      <c r="AR115" s="4"/>
    </row>
    <row r="116" spans="1:44" s="61" customFormat="1" ht="15" customHeight="1" thickBot="1">
      <c r="A116" s="597" t="s">
        <v>1297</v>
      </c>
      <c r="B116" s="598"/>
      <c r="C116" s="598"/>
      <c r="D116" s="598"/>
      <c r="E116" s="598"/>
      <c r="F116" s="598"/>
      <c r="G116" s="598"/>
      <c r="H116" s="598"/>
      <c r="I116" s="598"/>
      <c r="J116" s="598"/>
      <c r="K116" s="598"/>
      <c r="L116" s="598"/>
      <c r="M116" s="598"/>
      <c r="N116" s="598"/>
      <c r="O116" s="598"/>
      <c r="P116" s="598"/>
      <c r="Q116" s="598"/>
      <c r="R116" s="598"/>
      <c r="S116" s="598"/>
      <c r="T116" s="598"/>
      <c r="U116" s="598"/>
      <c r="V116" s="598"/>
      <c r="W116" s="598"/>
      <c r="X116" s="598"/>
      <c r="Y116" s="598"/>
      <c r="Z116" s="598"/>
      <c r="AA116" s="598"/>
      <c r="AB116" s="598"/>
      <c r="AC116" s="616"/>
      <c r="AD116" s="616"/>
      <c r="AE116" s="616"/>
      <c r="AF116" s="616"/>
      <c r="AG116" s="253" t="s">
        <v>359</v>
      </c>
      <c r="AR116" s="4"/>
    </row>
    <row r="117" spans="1:44" s="61" customFormat="1" ht="15" customHeight="1">
      <c r="A117" s="29"/>
      <c r="B117" s="4"/>
      <c r="C117" s="4"/>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4"/>
      <c r="AC117" s="4"/>
      <c r="AD117" s="4"/>
      <c r="AE117" s="4"/>
      <c r="AF117" s="4"/>
      <c r="AG117" s="4"/>
      <c r="AR117" s="4"/>
    </row>
    <row r="118" spans="1:44" s="61" customFormat="1" ht="15" customHeight="1" thickBot="1">
      <c r="A118" s="604" t="s">
        <v>1287</v>
      </c>
      <c r="B118" s="604"/>
      <c r="C118" s="604"/>
      <c r="D118" s="604"/>
      <c r="E118" s="604"/>
      <c r="F118" s="604"/>
      <c r="G118" s="604"/>
      <c r="H118" s="604"/>
      <c r="I118" s="604"/>
      <c r="J118" s="604"/>
      <c r="K118" s="604"/>
      <c r="L118" s="604"/>
      <c r="M118" s="604"/>
      <c r="N118" s="604"/>
      <c r="O118" s="604"/>
      <c r="P118" s="604"/>
      <c r="Q118" s="604"/>
      <c r="R118" s="604"/>
      <c r="S118" s="604"/>
      <c r="T118" s="604"/>
      <c r="U118" s="604"/>
      <c r="V118" s="604"/>
      <c r="W118" s="604"/>
      <c r="X118" s="604"/>
      <c r="Y118" s="604"/>
      <c r="Z118" s="604"/>
      <c r="AA118" s="604"/>
      <c r="AB118" s="604"/>
      <c r="AC118" s="604"/>
      <c r="AD118" s="604"/>
      <c r="AE118" s="604"/>
      <c r="AF118" s="604"/>
      <c r="AG118" s="604"/>
      <c r="AR118" s="4"/>
    </row>
    <row r="119" spans="1:44" s="61" customFormat="1" ht="15" customHeight="1">
      <c r="A119" s="41" t="s">
        <v>1091</v>
      </c>
      <c r="B119" s="30"/>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36"/>
      <c r="AB119" s="196"/>
      <c r="AC119" s="603"/>
      <c r="AD119" s="603"/>
      <c r="AE119" s="603"/>
      <c r="AF119" s="603"/>
      <c r="AG119" s="37" t="s">
        <v>306</v>
      </c>
      <c r="AR119" s="4"/>
    </row>
    <row r="120" spans="1:44" s="61" customFormat="1" ht="15" customHeight="1">
      <c r="A120" s="606" t="s">
        <v>1264</v>
      </c>
      <c r="B120" s="607"/>
      <c r="C120" s="607"/>
      <c r="D120" s="607"/>
      <c r="E120" s="607"/>
      <c r="F120" s="607"/>
      <c r="G120" s="607"/>
      <c r="H120" s="607"/>
      <c r="I120" s="607"/>
      <c r="J120" s="607"/>
      <c r="K120" s="607"/>
      <c r="L120" s="607"/>
      <c r="M120" s="607"/>
      <c r="N120" s="607"/>
      <c r="O120" s="607"/>
      <c r="P120" s="607"/>
      <c r="Q120" s="607"/>
      <c r="R120" s="607"/>
      <c r="S120" s="607"/>
      <c r="T120" s="607"/>
      <c r="U120" s="607"/>
      <c r="V120" s="607"/>
      <c r="W120" s="607"/>
      <c r="X120" s="607"/>
      <c r="Y120" s="607"/>
      <c r="Z120" s="607"/>
      <c r="AA120" s="607"/>
      <c r="AB120" s="607"/>
      <c r="AC120" s="601"/>
      <c r="AD120" s="601"/>
      <c r="AE120" s="601"/>
      <c r="AF120" s="601"/>
      <c r="AG120" s="45" t="s">
        <v>307</v>
      </c>
      <c r="AI120" s="429" t="s">
        <v>1905</v>
      </c>
      <c r="AR120" s="4"/>
    </row>
    <row r="121" spans="1:44" s="61" customFormat="1" ht="15" customHeight="1">
      <c r="A121" s="555" t="str">
        <f>IF(OR($H$19=4,$H$19=5),AI121,AI122)</f>
        <v>（53）令和８年５月時点の給与体系を、当該評価料を算定した年度に勤務している職員の賃金に当てはめた場合の対象職員の基本給等総額</v>
      </c>
      <c r="B121" s="556"/>
      <c r="C121" s="556"/>
      <c r="D121" s="556"/>
      <c r="E121" s="556"/>
      <c r="F121" s="556"/>
      <c r="G121" s="556"/>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601"/>
      <c r="AD121" s="601"/>
      <c r="AE121" s="601"/>
      <c r="AF121" s="601"/>
      <c r="AG121" s="56" t="s">
        <v>307</v>
      </c>
      <c r="AI121" s="61" t="s">
        <v>1481</v>
      </c>
      <c r="AR121" s="4"/>
    </row>
    <row r="122" spans="1:44" s="61" customFormat="1" ht="15" customHeight="1">
      <c r="A122" s="13" t="s">
        <v>1319</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218"/>
      <c r="AC122" s="602" t="str">
        <f>IF(AC120-AC121=0,"",AC120-AC121)</f>
        <v/>
      </c>
      <c r="AD122" s="602"/>
      <c r="AE122" s="602"/>
      <c r="AF122" s="602"/>
      <c r="AG122" s="219" t="s">
        <v>307</v>
      </c>
      <c r="AI122" s="61" t="s">
        <v>1482</v>
      </c>
      <c r="AR122" s="4"/>
    </row>
    <row r="123" spans="1:44" s="61" customFormat="1" ht="15" customHeight="1">
      <c r="A123" s="220"/>
      <c r="B123" s="313" t="s">
        <v>1320</v>
      </c>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314"/>
      <c r="AC123" s="655" t="str">
        <f>IFERROR((AC122/AC121)*100,"")</f>
        <v/>
      </c>
      <c r="AD123" s="655"/>
      <c r="AE123" s="655"/>
      <c r="AF123" s="655"/>
      <c r="AG123" s="315" t="s">
        <v>356</v>
      </c>
      <c r="AR123" s="4"/>
    </row>
    <row r="124" spans="1:44" s="61" customFormat="1" ht="15" customHeight="1">
      <c r="A124" s="594" t="s">
        <v>1292</v>
      </c>
      <c r="B124" s="595"/>
      <c r="C124" s="595"/>
      <c r="D124" s="595"/>
      <c r="E124" s="595"/>
      <c r="F124" s="595"/>
      <c r="G124" s="595"/>
      <c r="H124" s="595"/>
      <c r="I124" s="595"/>
      <c r="J124" s="595"/>
      <c r="K124" s="595"/>
      <c r="L124" s="595"/>
      <c r="M124" s="595"/>
      <c r="N124" s="595"/>
      <c r="O124" s="595"/>
      <c r="P124" s="595"/>
      <c r="Q124" s="595"/>
      <c r="R124" s="595"/>
      <c r="S124" s="595"/>
      <c r="T124" s="595"/>
      <c r="U124" s="595"/>
      <c r="V124" s="595"/>
      <c r="W124" s="595"/>
      <c r="X124" s="595"/>
      <c r="Y124" s="595"/>
      <c r="Z124" s="595"/>
      <c r="AA124" s="595"/>
      <c r="AB124" s="595"/>
      <c r="AC124" s="608"/>
      <c r="AD124" s="608"/>
      <c r="AE124" s="608"/>
      <c r="AF124" s="608"/>
      <c r="AG124" s="252" t="s">
        <v>359</v>
      </c>
      <c r="AR124" s="4"/>
    </row>
    <row r="125" spans="1:44" s="61" customFormat="1" ht="15" customHeight="1" thickBot="1">
      <c r="A125" s="597" t="s">
        <v>1298</v>
      </c>
      <c r="B125" s="598"/>
      <c r="C125" s="598"/>
      <c r="D125" s="598"/>
      <c r="E125" s="598"/>
      <c r="F125" s="598"/>
      <c r="G125" s="598"/>
      <c r="H125" s="598"/>
      <c r="I125" s="598"/>
      <c r="J125" s="598"/>
      <c r="K125" s="598"/>
      <c r="L125" s="598"/>
      <c r="M125" s="598"/>
      <c r="N125" s="598"/>
      <c r="O125" s="598"/>
      <c r="P125" s="598"/>
      <c r="Q125" s="598"/>
      <c r="R125" s="598"/>
      <c r="S125" s="598"/>
      <c r="T125" s="598"/>
      <c r="U125" s="598"/>
      <c r="V125" s="598"/>
      <c r="W125" s="598"/>
      <c r="X125" s="598"/>
      <c r="Y125" s="598"/>
      <c r="Z125" s="598"/>
      <c r="AA125" s="598"/>
      <c r="AB125" s="598"/>
      <c r="AC125" s="616"/>
      <c r="AD125" s="616"/>
      <c r="AE125" s="616"/>
      <c r="AF125" s="616"/>
      <c r="AG125" s="253" t="s">
        <v>359</v>
      </c>
      <c r="AR125" s="4"/>
    </row>
    <row r="126" spans="1:44" s="61" customFormat="1" ht="15" customHeight="1">
      <c r="A126" s="29"/>
      <c r="B126" s="4"/>
      <c r="C126" s="4"/>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4"/>
      <c r="AC126" s="4"/>
      <c r="AD126" s="4"/>
      <c r="AE126" s="4"/>
      <c r="AF126" s="4"/>
      <c r="AG126" s="4"/>
      <c r="AR126" s="4"/>
    </row>
    <row r="127" spans="1:44" s="61" customFormat="1" ht="15" customHeight="1" thickBot="1">
      <c r="A127" s="604" t="s">
        <v>368</v>
      </c>
      <c r="B127" s="604"/>
      <c r="C127" s="604"/>
      <c r="D127" s="604"/>
      <c r="E127" s="604"/>
      <c r="F127" s="604"/>
      <c r="G127" s="604"/>
      <c r="H127" s="604"/>
      <c r="I127" s="604"/>
      <c r="J127" s="604"/>
      <c r="K127" s="604"/>
      <c r="L127" s="604"/>
      <c r="M127" s="604"/>
      <c r="N127" s="604"/>
      <c r="O127" s="604"/>
      <c r="P127" s="604"/>
      <c r="Q127" s="604"/>
      <c r="R127" s="604"/>
      <c r="S127" s="604"/>
      <c r="T127" s="604"/>
      <c r="U127" s="604"/>
      <c r="V127" s="604"/>
      <c r="W127" s="604"/>
      <c r="X127" s="604"/>
      <c r="Y127" s="604"/>
      <c r="Z127" s="604"/>
      <c r="AA127" s="604"/>
      <c r="AB127" s="604"/>
      <c r="AC127" s="604"/>
      <c r="AD127" s="604"/>
      <c r="AE127" s="604"/>
      <c r="AF127" s="604"/>
      <c r="AG127" s="604"/>
      <c r="AR127" s="4"/>
    </row>
    <row r="128" spans="1:44" s="61" customFormat="1" ht="15" customHeight="1">
      <c r="A128" s="41" t="s">
        <v>1092</v>
      </c>
      <c r="B128" s="30"/>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36"/>
      <c r="AB128" s="196"/>
      <c r="AC128" s="603"/>
      <c r="AD128" s="603"/>
      <c r="AE128" s="603"/>
      <c r="AF128" s="603"/>
      <c r="AG128" s="37" t="s">
        <v>306</v>
      </c>
      <c r="AR128" s="4"/>
    </row>
    <row r="129" spans="1:44" s="61" customFormat="1" ht="15" customHeight="1">
      <c r="A129" s="606" t="s">
        <v>1265</v>
      </c>
      <c r="B129" s="607"/>
      <c r="C129" s="607"/>
      <c r="D129" s="607"/>
      <c r="E129" s="607"/>
      <c r="F129" s="607"/>
      <c r="G129" s="607"/>
      <c r="H129" s="607"/>
      <c r="I129" s="607"/>
      <c r="J129" s="607"/>
      <c r="K129" s="607"/>
      <c r="L129" s="607"/>
      <c r="M129" s="607"/>
      <c r="N129" s="607"/>
      <c r="O129" s="607"/>
      <c r="P129" s="607"/>
      <c r="Q129" s="607"/>
      <c r="R129" s="607"/>
      <c r="S129" s="607"/>
      <c r="T129" s="607"/>
      <c r="U129" s="607"/>
      <c r="V129" s="607"/>
      <c r="W129" s="607"/>
      <c r="X129" s="607"/>
      <c r="Y129" s="607"/>
      <c r="Z129" s="607"/>
      <c r="AA129" s="607"/>
      <c r="AB129" s="607"/>
      <c r="AC129" s="601"/>
      <c r="AD129" s="601"/>
      <c r="AE129" s="601"/>
      <c r="AF129" s="601"/>
      <c r="AG129" s="45" t="s">
        <v>307</v>
      </c>
      <c r="AI129" s="429" t="s">
        <v>1905</v>
      </c>
      <c r="AR129" s="4"/>
    </row>
    <row r="130" spans="1:44" s="61" customFormat="1" ht="15" customHeight="1">
      <c r="A130" s="555" t="str">
        <f>IF(OR($H$19=4,$H$19=5),AI130,AI131)</f>
        <v>（60）令和８年５月時点の給与体系を、当該評価料を算定した年度に勤務している職員の賃金に当てはめた場合の対象職員の基本給等総額</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601"/>
      <c r="AD130" s="601"/>
      <c r="AE130" s="601"/>
      <c r="AF130" s="601"/>
      <c r="AG130" s="56" t="s">
        <v>307</v>
      </c>
      <c r="AI130" s="61" t="s">
        <v>1483</v>
      </c>
      <c r="AR130" s="4"/>
    </row>
    <row r="131" spans="1:44" s="61" customFormat="1" ht="15" customHeight="1">
      <c r="A131" s="13" t="s">
        <v>1321</v>
      </c>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218"/>
      <c r="AC131" s="602" t="str">
        <f>IF(AC129-AC130=0,"",AC129-AC130)</f>
        <v/>
      </c>
      <c r="AD131" s="602"/>
      <c r="AE131" s="602"/>
      <c r="AF131" s="602"/>
      <c r="AG131" s="219" t="s">
        <v>307</v>
      </c>
      <c r="AI131" s="61" t="s">
        <v>1484</v>
      </c>
      <c r="AR131" s="4"/>
    </row>
    <row r="132" spans="1:44" s="61" customFormat="1" ht="15" customHeight="1">
      <c r="A132" s="220"/>
      <c r="B132" s="313" t="s">
        <v>1322</v>
      </c>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314"/>
      <c r="AC132" s="655" t="str">
        <f>IFERROR((AC131/AC130)*100,"")</f>
        <v/>
      </c>
      <c r="AD132" s="655"/>
      <c r="AE132" s="655"/>
      <c r="AF132" s="655"/>
      <c r="AG132" s="315" t="s">
        <v>356</v>
      </c>
      <c r="AR132" s="4"/>
    </row>
    <row r="133" spans="1:44" s="61" customFormat="1" ht="15" customHeight="1">
      <c r="A133" s="594" t="s">
        <v>1293</v>
      </c>
      <c r="B133" s="595"/>
      <c r="C133" s="595"/>
      <c r="D133" s="595"/>
      <c r="E133" s="595"/>
      <c r="F133" s="595"/>
      <c r="G133" s="595"/>
      <c r="H133" s="595"/>
      <c r="I133" s="595"/>
      <c r="J133" s="595"/>
      <c r="K133" s="595"/>
      <c r="L133" s="595"/>
      <c r="M133" s="595"/>
      <c r="N133" s="595"/>
      <c r="O133" s="595"/>
      <c r="P133" s="595"/>
      <c r="Q133" s="595"/>
      <c r="R133" s="595"/>
      <c r="S133" s="595"/>
      <c r="T133" s="595"/>
      <c r="U133" s="595"/>
      <c r="V133" s="595"/>
      <c r="W133" s="595"/>
      <c r="X133" s="595"/>
      <c r="Y133" s="595"/>
      <c r="Z133" s="595"/>
      <c r="AA133" s="595"/>
      <c r="AB133" s="595"/>
      <c r="AC133" s="608"/>
      <c r="AD133" s="608"/>
      <c r="AE133" s="608"/>
      <c r="AF133" s="608"/>
      <c r="AG133" s="252" t="s">
        <v>359</v>
      </c>
      <c r="AR133" s="4"/>
    </row>
    <row r="134" spans="1:44" s="61" customFormat="1" ht="15" customHeight="1" thickBot="1">
      <c r="A134" s="597" t="s">
        <v>1299</v>
      </c>
      <c r="B134" s="598"/>
      <c r="C134" s="598"/>
      <c r="D134" s="598"/>
      <c r="E134" s="598"/>
      <c r="F134" s="598"/>
      <c r="G134" s="598"/>
      <c r="H134" s="598"/>
      <c r="I134" s="598"/>
      <c r="J134" s="598"/>
      <c r="K134" s="598"/>
      <c r="L134" s="598"/>
      <c r="M134" s="598"/>
      <c r="N134" s="598"/>
      <c r="O134" s="598"/>
      <c r="P134" s="598"/>
      <c r="Q134" s="598"/>
      <c r="R134" s="598"/>
      <c r="S134" s="598"/>
      <c r="T134" s="598"/>
      <c r="U134" s="598"/>
      <c r="V134" s="598"/>
      <c r="W134" s="598"/>
      <c r="X134" s="598"/>
      <c r="Y134" s="598"/>
      <c r="Z134" s="598"/>
      <c r="AA134" s="598"/>
      <c r="AB134" s="598"/>
      <c r="AC134" s="616"/>
      <c r="AD134" s="616"/>
      <c r="AE134" s="616"/>
      <c r="AF134" s="616"/>
      <c r="AG134" s="253" t="s">
        <v>359</v>
      </c>
      <c r="AR134" s="4"/>
    </row>
    <row r="135" spans="1:44" s="61" customFormat="1" ht="15" customHeight="1">
      <c r="A135" s="29"/>
      <c r="B135" s="4"/>
      <c r="C135" s="4"/>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4"/>
      <c r="AC135" s="4"/>
      <c r="AD135" s="4"/>
      <c r="AE135" s="4"/>
      <c r="AF135" s="4"/>
      <c r="AG135" s="4"/>
      <c r="AR135" s="4"/>
    </row>
    <row r="136" spans="1:44" ht="15" customHeight="1" thickBot="1">
      <c r="A136" s="2" t="s">
        <v>369</v>
      </c>
      <c r="B136" s="2"/>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row>
    <row r="137" spans="1:44" s="61" customFormat="1" ht="20.100000000000001" customHeight="1">
      <c r="A137" s="134" t="s">
        <v>1093</v>
      </c>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599" t="str">
        <f>AB51</f>
        <v/>
      </c>
      <c r="AC137" s="599"/>
      <c r="AD137" s="599"/>
      <c r="AE137" s="599"/>
      <c r="AF137" s="599"/>
      <c r="AG137" s="25" t="s">
        <v>307</v>
      </c>
      <c r="AR137" s="4"/>
    </row>
    <row r="138" spans="1:44" s="61" customFormat="1" ht="20.100000000000001" customHeight="1">
      <c r="A138" s="13" t="s">
        <v>1911</v>
      </c>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596" t="str">
        <f>IFERROR(AC68*V19,"")</f>
        <v/>
      </c>
      <c r="AC138" s="596"/>
      <c r="AD138" s="596"/>
      <c r="AE138" s="596"/>
      <c r="AF138" s="596"/>
      <c r="AG138" s="15" t="s">
        <v>307</v>
      </c>
      <c r="AR138" s="4"/>
    </row>
    <row r="139" spans="1:44" s="61" customFormat="1" ht="20.100000000000001" customHeight="1">
      <c r="A139" s="594" t="s">
        <v>1912</v>
      </c>
      <c r="B139" s="595"/>
      <c r="C139" s="595"/>
      <c r="D139" s="595"/>
      <c r="E139" s="595"/>
      <c r="F139" s="595"/>
      <c r="G139" s="595"/>
      <c r="H139" s="595"/>
      <c r="I139" s="595"/>
      <c r="J139" s="595"/>
      <c r="K139" s="595"/>
      <c r="L139" s="595"/>
      <c r="M139" s="595"/>
      <c r="N139" s="595"/>
      <c r="O139" s="595"/>
      <c r="P139" s="595"/>
      <c r="Q139" s="595"/>
      <c r="R139" s="595"/>
      <c r="S139" s="595"/>
      <c r="T139" s="595"/>
      <c r="U139" s="595"/>
      <c r="V139" s="595"/>
      <c r="W139" s="595"/>
      <c r="X139" s="595"/>
      <c r="Y139" s="595"/>
      <c r="Z139" s="595"/>
      <c r="AA139" s="595"/>
      <c r="AB139" s="596" t="str">
        <f>IF(AC70="","",AC70)</f>
        <v/>
      </c>
      <c r="AC139" s="596"/>
      <c r="AD139" s="596"/>
      <c r="AE139" s="596"/>
      <c r="AF139" s="596"/>
      <c r="AG139" s="15" t="s">
        <v>307</v>
      </c>
      <c r="AR139" s="4"/>
    </row>
    <row r="140" spans="1:44" s="61" customFormat="1" ht="20.100000000000001" customHeight="1" thickBot="1">
      <c r="A140" s="13" t="s">
        <v>1455</v>
      </c>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596" t="str">
        <f>IFERROR((AB138+AB139)-AB137,"")</f>
        <v/>
      </c>
      <c r="AC140" s="596"/>
      <c r="AD140" s="596"/>
      <c r="AE140" s="596"/>
      <c r="AF140" s="596"/>
      <c r="AG140" s="15" t="s">
        <v>307</v>
      </c>
      <c r="AR140" s="4"/>
    </row>
    <row r="141" spans="1:44" s="61" customFormat="1" ht="20.100000000000001" customHeight="1" thickTop="1" thickBot="1">
      <c r="A141" s="202"/>
      <c r="B141" s="39" t="s">
        <v>1094</v>
      </c>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657" t="str">
        <f>IF(AB140&gt;=0,"賃金改善額充当済み","賃金改善額充当不足")</f>
        <v>賃金改善額充当済み</v>
      </c>
      <c r="AC141" s="657"/>
      <c r="AD141" s="657"/>
      <c r="AE141" s="657"/>
      <c r="AF141" s="657"/>
      <c r="AG141" s="46"/>
      <c r="AR141" s="4"/>
    </row>
    <row r="142" spans="1:44" s="61" customFormat="1" ht="15" customHeight="1">
      <c r="A142" s="50"/>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35"/>
      <c r="AB142" s="335"/>
      <c r="AC142" s="335"/>
      <c r="AD142" s="335"/>
      <c r="AE142" s="335"/>
      <c r="AF142" s="3"/>
      <c r="AG142" s="4"/>
      <c r="AR142" s="4"/>
    </row>
    <row r="143" spans="1:44" s="61" customFormat="1" ht="24.95" customHeight="1">
      <c r="A143" s="3" t="s">
        <v>370</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R143" s="4"/>
    </row>
    <row r="144" spans="1:44" s="61" customFormat="1" ht="1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R144" s="4"/>
    </row>
    <row r="145" spans="1:44" s="61" customFormat="1" ht="24.95" customHeight="1" thickBot="1">
      <c r="A145" s="3"/>
      <c r="B145" s="3"/>
      <c r="C145" s="3"/>
      <c r="D145" s="3" t="s">
        <v>16</v>
      </c>
      <c r="E145" s="3"/>
      <c r="F145" s="611"/>
      <c r="G145" s="611"/>
      <c r="H145" s="3" t="s">
        <v>17</v>
      </c>
      <c r="I145" s="611"/>
      <c r="J145" s="611"/>
      <c r="K145" s="3" t="s">
        <v>31</v>
      </c>
      <c r="L145" s="611"/>
      <c r="M145" s="611"/>
      <c r="N145" s="3" t="s">
        <v>19</v>
      </c>
      <c r="O145" s="3"/>
      <c r="P145" s="3"/>
      <c r="Q145" s="3" t="s">
        <v>32</v>
      </c>
      <c r="R145" s="3"/>
      <c r="S145" s="3"/>
      <c r="T145" s="3"/>
      <c r="U145" s="612"/>
      <c r="V145" s="612"/>
      <c r="W145" s="612"/>
      <c r="X145" s="612"/>
      <c r="Y145" s="612"/>
      <c r="Z145" s="612"/>
      <c r="AA145" s="612"/>
      <c r="AB145" s="612"/>
      <c r="AC145" s="612"/>
      <c r="AD145" s="612"/>
      <c r="AE145" s="612"/>
      <c r="AF145" s="612"/>
      <c r="AG145" s="3"/>
      <c r="AH145" s="69"/>
      <c r="AR145" s="4"/>
    </row>
    <row r="146" spans="1:44" s="61" customFormat="1" ht="15" customHeight="1">
      <c r="A146" s="3"/>
      <c r="B146" s="3"/>
      <c r="C146" s="3"/>
      <c r="D146" s="3"/>
      <c r="E146" s="3"/>
      <c r="F146" s="198"/>
      <c r="G146" s="198"/>
      <c r="H146" s="4"/>
      <c r="I146" s="198"/>
      <c r="J146" s="198"/>
      <c r="K146" s="4"/>
      <c r="L146" s="198"/>
      <c r="M146" s="198"/>
      <c r="N146" s="4"/>
      <c r="O146" s="4"/>
      <c r="P146" s="4"/>
      <c r="Q146" s="4"/>
      <c r="R146" s="4"/>
      <c r="S146" s="4"/>
      <c r="T146" s="4"/>
      <c r="U146" s="199"/>
      <c r="V146" s="199"/>
      <c r="W146" s="199"/>
      <c r="X146" s="199"/>
      <c r="Y146" s="199"/>
      <c r="Z146" s="199"/>
      <c r="AA146" s="199"/>
      <c r="AB146" s="199"/>
      <c r="AC146" s="199"/>
      <c r="AD146" s="199"/>
      <c r="AE146" s="199"/>
      <c r="AF146" s="199"/>
      <c r="AG146" s="3"/>
      <c r="AH146" s="69"/>
      <c r="AR146" s="4"/>
    </row>
    <row r="147" spans="1:44" s="61" customFormat="1" ht="15" customHeight="1">
      <c r="A147" s="3" t="s">
        <v>319</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69"/>
      <c r="AR147" s="4"/>
    </row>
    <row r="148" spans="1:44" s="61" customFormat="1" ht="15" customHeight="1">
      <c r="A148" s="324" t="s">
        <v>1300</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69"/>
      <c r="AR148" s="4"/>
    </row>
    <row r="149" spans="1:44" s="61" customFormat="1" ht="15" customHeight="1">
      <c r="A149" s="324" t="s">
        <v>1301</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4" t="s">
        <v>1302</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4" t="s">
        <v>1303</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4" t="s">
        <v>1306</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71"/>
      <c r="AR152" s="4"/>
    </row>
    <row r="153" spans="1:44" s="61" customFormat="1" ht="15" customHeight="1">
      <c r="A153" s="324" t="s">
        <v>1308</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70"/>
      <c r="AR153" s="4"/>
    </row>
    <row r="154" spans="1:44" s="61" customFormat="1" ht="15" customHeight="1">
      <c r="A154" s="324" t="s">
        <v>1307</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70"/>
      <c r="AR154" s="4"/>
    </row>
    <row r="155" spans="1:44" s="61" customFormat="1" ht="15" customHeight="1">
      <c r="A155" s="324" t="s">
        <v>1461</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70"/>
      <c r="AR155" s="4"/>
    </row>
    <row r="156" spans="1:44" s="61" customFormat="1" ht="15" customHeight="1">
      <c r="A156" s="324" t="s">
        <v>1462</v>
      </c>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70"/>
      <c r="AR156" s="4"/>
    </row>
    <row r="157" spans="1:44" s="61" customFormat="1" ht="15" customHeight="1">
      <c r="A157" s="324" t="s">
        <v>1463</v>
      </c>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70"/>
      <c r="AR157" s="4"/>
    </row>
    <row r="158" spans="1:44" s="61" customFormat="1" ht="15" customHeight="1">
      <c r="A158" s="324" t="s">
        <v>1464</v>
      </c>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70"/>
      <c r="AR158" s="4"/>
    </row>
    <row r="159" spans="1:44" s="61" customFormat="1" ht="15" customHeight="1">
      <c r="A159" s="324" t="s">
        <v>1465</v>
      </c>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70"/>
      <c r="AR159" s="4"/>
    </row>
    <row r="160" spans="1:44" s="61" customFormat="1" ht="15" customHeight="1">
      <c r="A160" s="324" t="s">
        <v>1466</v>
      </c>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70"/>
      <c r="AR160" s="4"/>
    </row>
    <row r="161" spans="1:44" s="61" customFormat="1" ht="15" customHeight="1">
      <c r="A161" s="324" t="s">
        <v>1569</v>
      </c>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70"/>
      <c r="AR161" s="4"/>
    </row>
    <row r="162" spans="1:44" s="61" customFormat="1" ht="15" customHeight="1">
      <c r="A162" s="324" t="s">
        <v>1304</v>
      </c>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72"/>
      <c r="AR162" s="4"/>
    </row>
    <row r="163" spans="1:44" s="61" customFormat="1" ht="15" customHeight="1">
      <c r="A163" s="324" t="s">
        <v>1305</v>
      </c>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69"/>
      <c r="AR163" s="4"/>
    </row>
    <row r="164" spans="1:44" s="61" customFormat="1" ht="15" customHeight="1">
      <c r="A164" s="324" t="s">
        <v>1502</v>
      </c>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70"/>
      <c r="AR164" s="4"/>
    </row>
    <row r="165" spans="1:44" s="61" customFormat="1" ht="15" customHeight="1">
      <c r="A165" s="324" t="s">
        <v>1566</v>
      </c>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69"/>
      <c r="AR165" s="4"/>
    </row>
    <row r="166" spans="1:44" s="61" customFormat="1" ht="15" customHeight="1">
      <c r="A166" s="445" t="s">
        <v>1928</v>
      </c>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69"/>
      <c r="AR166" s="4"/>
    </row>
    <row r="167" spans="1:44" s="61" customFormat="1" ht="15" customHeight="1">
      <c r="A167" s="324" t="s">
        <v>1567</v>
      </c>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69"/>
      <c r="AR167" s="4"/>
    </row>
    <row r="168" spans="1:44" s="61" customFormat="1" ht="15" customHeight="1">
      <c r="A168" s="445" t="s">
        <v>1927</v>
      </c>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69"/>
      <c r="AR168" s="4"/>
    </row>
    <row r="169" spans="1:44" s="61" customFormat="1" ht="15" customHeight="1">
      <c r="A169" s="324" t="s">
        <v>1568</v>
      </c>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69"/>
      <c r="AR169" s="4"/>
    </row>
    <row r="170" spans="1:44" s="61" customFormat="1" ht="15" customHeight="1">
      <c r="A170" s="324" t="s">
        <v>1453</v>
      </c>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69"/>
      <c r="AR170" s="4"/>
    </row>
    <row r="171" spans="1:44" s="61" customFormat="1" ht="15" customHeight="1">
      <c r="A171" s="324" t="s">
        <v>1454</v>
      </c>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72"/>
      <c r="AR171" s="4"/>
    </row>
    <row r="172" spans="1:44" s="61" customFormat="1" ht="15" customHeight="1">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69"/>
      <c r="AR172" s="4"/>
    </row>
    <row r="173" spans="1:44" s="61" customFormat="1" ht="15" customHeight="1">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R173" s="4"/>
    </row>
    <row r="174" spans="1:44" s="61" customFormat="1" ht="15" customHeight="1">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R174" s="4"/>
    </row>
    <row r="175" spans="1:44" s="61" customFormat="1" ht="15" customHeight="1">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R175" s="4"/>
    </row>
    <row r="176" spans="1:44" s="61" customFormat="1" ht="15" customHeight="1">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R176" s="4"/>
    </row>
    <row r="177" spans="1:44" s="61" customFormat="1" ht="15" customHeight="1">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R177" s="4"/>
    </row>
    <row r="178" spans="1:44" s="61" customFormat="1" ht="15" customHeigh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s="61" customFormat="1" ht="15" customHeigh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R179" s="4"/>
    </row>
    <row r="180" spans="1:44" s="61" customFormat="1">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R180" s="4"/>
    </row>
    <row r="181" spans="1:44" s="61" customFormat="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R181" s="4"/>
    </row>
    <row r="182" spans="1:44" s="61" customFormat="1">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R182" s="4"/>
    </row>
    <row r="183" spans="1:44" s="61" customFormat="1">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R183" s="4"/>
    </row>
    <row r="184" spans="1:44" s="61" customFormat="1">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R184" s="4"/>
    </row>
    <row r="185" spans="1:44" s="61" customFormat="1">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R185" s="4"/>
    </row>
    <row r="186" spans="1:44" s="61" customFormat="1">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R186" s="4"/>
    </row>
    <row r="187" spans="1:44" s="61" customFormat="1">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R187" s="4"/>
    </row>
    <row r="188" spans="1:44" s="61" customFormat="1">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R188" s="4"/>
    </row>
    <row r="189" spans="1:44" s="61" customFormat="1">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R189" s="4"/>
    </row>
    <row r="190" spans="1:44" s="61" customFormat="1">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R190" s="4"/>
    </row>
    <row r="191" spans="1:44" s="61" customFormat="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R191" s="4"/>
    </row>
    <row r="192" spans="1:44" s="61" customFormat="1">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R192" s="4"/>
    </row>
    <row r="193" spans="1:44" s="61" customFormat="1">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R193" s="4"/>
    </row>
    <row r="194" spans="1:44" s="61" customFormat="1">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R194" s="4"/>
    </row>
    <row r="195" spans="1:44" s="61" customFormat="1">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R195" s="4"/>
    </row>
    <row r="196" spans="1:44">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row>
    <row r="197" spans="1:44">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row>
    <row r="198" spans="1:44">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row>
  </sheetData>
  <sheetProtection algorithmName="SHA-512" hashValue="MMCj/UQ6Vxkx14Cwn8og7XnjbiIef7il1M+hILgp6d3dU4NC0iqedEZF59i0YWFvKAvWZf48fLSeB+6Yz9n9Wg==" saltValue="6UWVnUu23ELdB06Y1lwjvA==" spinCount="100000" sheet="1" objects="1" scenarios="1"/>
  <mergeCells count="141">
    <mergeCell ref="A139:AA139"/>
    <mergeCell ref="AB139:AF139"/>
    <mergeCell ref="AB140:AF140"/>
    <mergeCell ref="AB141:AF141"/>
    <mergeCell ref="F145:G145"/>
    <mergeCell ref="I145:J145"/>
    <mergeCell ref="L145:M145"/>
    <mergeCell ref="U145:AF145"/>
    <mergeCell ref="A133:AB133"/>
    <mergeCell ref="AC133:AF133"/>
    <mergeCell ref="A134:AB134"/>
    <mergeCell ref="AC134:AF134"/>
    <mergeCell ref="AB137:AF137"/>
    <mergeCell ref="AB138:AF138"/>
    <mergeCell ref="A129:AB129"/>
    <mergeCell ref="AC129:AF129"/>
    <mergeCell ref="A130:AB130"/>
    <mergeCell ref="AC130:AF130"/>
    <mergeCell ref="AC131:AF131"/>
    <mergeCell ref="AC132:AF132"/>
    <mergeCell ref="A124:AB124"/>
    <mergeCell ref="AC124:AF124"/>
    <mergeCell ref="A125:AB125"/>
    <mergeCell ref="AC125:AF125"/>
    <mergeCell ref="A127:AG127"/>
    <mergeCell ref="AC128:AF128"/>
    <mergeCell ref="A120:AB120"/>
    <mergeCell ref="AC120:AF120"/>
    <mergeCell ref="A121:AB121"/>
    <mergeCell ref="AC121:AF121"/>
    <mergeCell ref="AC122:AF122"/>
    <mergeCell ref="AC123:AF123"/>
    <mergeCell ref="A115:AB115"/>
    <mergeCell ref="AC115:AF115"/>
    <mergeCell ref="A116:AB116"/>
    <mergeCell ref="AC116:AF116"/>
    <mergeCell ref="A118:AG118"/>
    <mergeCell ref="AC119:AF119"/>
    <mergeCell ref="A111:AB111"/>
    <mergeCell ref="AC111:AF111"/>
    <mergeCell ref="A112:AB112"/>
    <mergeCell ref="AC112:AF112"/>
    <mergeCell ref="AC113:AF113"/>
    <mergeCell ref="AC114:AF114"/>
    <mergeCell ref="A106:AB106"/>
    <mergeCell ref="AC106:AF106"/>
    <mergeCell ref="A107:AB107"/>
    <mergeCell ref="AC107:AF107"/>
    <mergeCell ref="A109:AG109"/>
    <mergeCell ref="AC110:AF110"/>
    <mergeCell ref="A102:AB102"/>
    <mergeCell ref="AC102:AF102"/>
    <mergeCell ref="A103:AB103"/>
    <mergeCell ref="AC103:AF103"/>
    <mergeCell ref="AC104:AF104"/>
    <mergeCell ref="AC105:AF105"/>
    <mergeCell ref="A97:AB97"/>
    <mergeCell ref="AC97:AF97"/>
    <mergeCell ref="A98:AB98"/>
    <mergeCell ref="AC98:AF98"/>
    <mergeCell ref="A100:AG100"/>
    <mergeCell ref="AC101:AF101"/>
    <mergeCell ref="A93:AB93"/>
    <mergeCell ref="AC93:AF93"/>
    <mergeCell ref="A94:AB94"/>
    <mergeCell ref="AC94:AF94"/>
    <mergeCell ref="AC95:AF95"/>
    <mergeCell ref="AC96:AF96"/>
    <mergeCell ref="A88:AB88"/>
    <mergeCell ref="AC88:AF88"/>
    <mergeCell ref="A89:AB89"/>
    <mergeCell ref="AC89:AF89"/>
    <mergeCell ref="A91:AG91"/>
    <mergeCell ref="AC92:AF92"/>
    <mergeCell ref="A84:AB84"/>
    <mergeCell ref="AC84:AF84"/>
    <mergeCell ref="A85:AB85"/>
    <mergeCell ref="AC85:AF85"/>
    <mergeCell ref="AC86:AF86"/>
    <mergeCell ref="AC87:AF87"/>
    <mergeCell ref="A79:AB79"/>
    <mergeCell ref="AC79:AF79"/>
    <mergeCell ref="A80:AB80"/>
    <mergeCell ref="AC80:AF80"/>
    <mergeCell ref="A82:AG82"/>
    <mergeCell ref="AC83:AF83"/>
    <mergeCell ref="A75:AB75"/>
    <mergeCell ref="AC75:AF75"/>
    <mergeCell ref="A76:AB76"/>
    <mergeCell ref="AC76:AF76"/>
    <mergeCell ref="AC77:AF77"/>
    <mergeCell ref="AC78:AF78"/>
    <mergeCell ref="AC68:AF68"/>
    <mergeCell ref="AC69:AF69"/>
    <mergeCell ref="A70:AB70"/>
    <mergeCell ref="A73:AG73"/>
    <mergeCell ref="AC74:AF74"/>
    <mergeCell ref="AC70:AF71"/>
    <mergeCell ref="A71:AB71"/>
    <mergeCell ref="AB47:AF47"/>
    <mergeCell ref="AB51:AF51"/>
    <mergeCell ref="AC65:AF65"/>
    <mergeCell ref="A66:AB66"/>
    <mergeCell ref="AC66:AF66"/>
    <mergeCell ref="A67:AB67"/>
    <mergeCell ref="AC67:AF67"/>
    <mergeCell ref="AB34:AF34"/>
    <mergeCell ref="AB38:AF38"/>
    <mergeCell ref="AB39:AF39"/>
    <mergeCell ref="AB40:AF40"/>
    <mergeCell ref="AB41:AF41"/>
    <mergeCell ref="M2:R2"/>
    <mergeCell ref="U2:V2"/>
    <mergeCell ref="W2:AG2"/>
    <mergeCell ref="S4:W4"/>
    <mergeCell ref="X4:AG4"/>
    <mergeCell ref="B24:D24"/>
    <mergeCell ref="E24:F24"/>
    <mergeCell ref="H24:I24"/>
    <mergeCell ref="O24:P24"/>
    <mergeCell ref="R24:S24"/>
    <mergeCell ref="V24:Y24"/>
    <mergeCell ref="S5:W5"/>
    <mergeCell ref="X5:AG5"/>
    <mergeCell ref="B19:D19"/>
    <mergeCell ref="E19:F19"/>
    <mergeCell ref="H19:I19"/>
    <mergeCell ref="O19:P19"/>
    <mergeCell ref="R19:S19"/>
    <mergeCell ref="V19:Y19"/>
    <mergeCell ref="X6:AG6"/>
    <mergeCell ref="S6:W6"/>
    <mergeCell ref="A27:AA27"/>
    <mergeCell ref="AB27:AG27"/>
    <mergeCell ref="A28:H28"/>
    <mergeCell ref="I28:Q28"/>
    <mergeCell ref="A30:AG30"/>
    <mergeCell ref="AB33:AF33"/>
    <mergeCell ref="R28:W28"/>
    <mergeCell ref="X28:AG28"/>
    <mergeCell ref="A29:AG29"/>
  </mergeCells>
  <phoneticPr fontId="1"/>
  <conditionalFormatting sqref="A29:Q29">
    <cfRule type="expression" dxfId="16" priority="1">
      <formula>$AH$27=FALSE</formula>
    </cfRule>
    <cfRule type="expression" dxfId="15" priority="2">
      <formula>$AH$9=FALSE</formula>
    </cfRule>
  </conditionalFormatting>
  <conditionalFormatting sqref="A28:R28 X28">
    <cfRule type="expression" dxfId="14" priority="4">
      <formula>$AH$27=FALSE</formula>
    </cfRule>
    <cfRule type="expression" dxfId="13" priority="5">
      <formula>$AH$9=FALSE</formula>
    </cfRule>
  </conditionalFormatting>
  <conditionalFormatting sqref="A26:AG27">
    <cfRule type="expression" dxfId="12" priority="3">
      <formula>$AH$9=FALSE</formula>
    </cfRule>
  </conditionalFormatting>
  <conditionalFormatting sqref="A30:AG30">
    <cfRule type="expression" dxfId="11" priority="21">
      <formula>$AH$27=FALSE</formula>
    </cfRule>
    <cfRule type="expression" dxfId="10" priority="22">
      <formula>$AH$9=FALSE</formula>
    </cfRule>
  </conditionalFormatting>
  <conditionalFormatting sqref="A34:AG34">
    <cfRule type="expression" dxfId="9" priority="20">
      <formula>$AH$33=FALSE</formula>
    </cfRule>
  </conditionalFormatting>
  <conditionalFormatting sqref="A46:AG47">
    <cfRule type="expression" dxfId="8" priority="39">
      <formula>$U$2&gt;8</formula>
    </cfRule>
  </conditionalFormatting>
  <conditionalFormatting sqref="A73:AG80">
    <cfRule type="expression" dxfId="7" priority="19">
      <formula>$AI$15=1</formula>
    </cfRule>
  </conditionalFormatting>
  <conditionalFormatting sqref="A100:AG107">
    <cfRule type="expression" dxfId="6" priority="13">
      <formula>$AI$15=1</formula>
    </cfRule>
  </conditionalFormatting>
  <conditionalFormatting sqref="A109:AG116">
    <cfRule type="expression" dxfId="5" priority="11">
      <formula>$AI$15=1</formula>
    </cfRule>
  </conditionalFormatting>
  <conditionalFormatting sqref="AC79:AF80">
    <cfRule type="expression" dxfId="4" priority="18">
      <formula>#REF!=1</formula>
    </cfRule>
  </conditionalFormatting>
  <conditionalFormatting sqref="AC101:AF101">
    <cfRule type="expression" dxfId="3" priority="27">
      <formula>#REF!=1</formula>
    </cfRule>
  </conditionalFormatting>
  <conditionalFormatting sqref="AC106:AF107">
    <cfRule type="expression" dxfId="2" priority="12">
      <formula>#REF!=1</formula>
    </cfRule>
  </conditionalFormatting>
  <conditionalFormatting sqref="AC110:AF110">
    <cfRule type="expression" dxfId="1" priority="26">
      <formula>#REF!=1</formula>
    </cfRule>
  </conditionalFormatting>
  <conditionalFormatting sqref="AC115:AF116">
    <cfRule type="expression" dxfId="0" priority="10">
      <formula>#REF!=1</formula>
    </cfRule>
  </conditionalFormatting>
  <pageMargins left="0.25" right="0.25" top="0.75" bottom="0.75" header="0.3" footer="0.3"/>
  <pageSetup paperSize="9" scale="77" fitToHeight="0" orientation="portrait" r:id="rId1"/>
  <rowBreaks count="2" manualBreakCount="2">
    <brk id="51" max="32" man="1"/>
    <brk id="10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4802"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204803" r:id="rId6" name="Check Box 3">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204804" r:id="rId7" name="Check Box 4">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mc:AlternateContent xmlns:mc="http://schemas.openxmlformats.org/markup-compatibility/2006">
          <mc:Choice Requires="x14">
            <control shapeId="204809" r:id="rId8" name="Check Box 9">
              <controlPr defaultSize="0" autoFill="0" autoLine="0" autoPict="0">
                <anchor moveWithCells="1">
                  <from>
                    <xdr:col>29</xdr:col>
                    <xdr:colOff>142875</xdr:colOff>
                    <xdr:row>26</xdr:row>
                    <xdr:rowOff>57150</xdr:rowOff>
                  </from>
                  <to>
                    <xdr:col>30</xdr:col>
                    <xdr:colOff>209550</xdr:colOff>
                    <xdr:row>26</xdr:row>
                    <xdr:rowOff>295275</xdr:rowOff>
                  </to>
                </anchor>
              </controlPr>
            </control>
          </mc:Choice>
        </mc:AlternateContent>
        <mc:AlternateContent xmlns:mc="http://schemas.openxmlformats.org/markup-compatibility/2006">
          <mc:Choice Requires="x14">
            <control shapeId="204813" r:id="rId9" name="Check Box 13">
              <controlPr defaultSize="0" autoFill="0" autoLine="0" autoPict="0">
                <anchor moveWithCells="1">
                  <from>
                    <xdr:col>29</xdr:col>
                    <xdr:colOff>28575</xdr:colOff>
                    <xdr:row>31</xdr:row>
                    <xdr:rowOff>161925</xdr:rowOff>
                  </from>
                  <to>
                    <xdr:col>30</xdr:col>
                    <xdr:colOff>190500</xdr:colOff>
                    <xdr:row>33</xdr:row>
                    <xdr:rowOff>19050</xdr:rowOff>
                  </to>
                </anchor>
              </controlPr>
            </control>
          </mc:Choice>
        </mc:AlternateContent>
        <mc:AlternateContent xmlns:mc="http://schemas.openxmlformats.org/markup-compatibility/2006">
          <mc:Choice Requires="x14">
            <control shapeId="204816" r:id="rId10" name="Check Box 16">
              <controlPr defaultSize="0" autoFill="0" autoLine="0" autoPict="0">
                <anchor moveWithCells="1">
                  <from>
                    <xdr:col>8</xdr:col>
                    <xdr:colOff>95250</xdr:colOff>
                    <xdr:row>27</xdr:row>
                    <xdr:rowOff>66675</xdr:rowOff>
                  </from>
                  <to>
                    <xdr:col>15</xdr:col>
                    <xdr:colOff>114300</xdr:colOff>
                    <xdr:row>27</xdr:row>
                    <xdr:rowOff>304800</xdr:rowOff>
                  </to>
                </anchor>
              </controlPr>
            </control>
          </mc:Choice>
        </mc:AlternateContent>
        <mc:AlternateContent xmlns:mc="http://schemas.openxmlformats.org/markup-compatibility/2006">
          <mc:Choice Requires="x14">
            <control shapeId="204817" r:id="rId11" name="Check Box 17">
              <controlPr defaultSize="0" autoFill="0" autoLine="0" autoPict="0">
                <anchor moveWithCells="1">
                  <from>
                    <xdr:col>17</xdr:col>
                    <xdr:colOff>142875</xdr:colOff>
                    <xdr:row>27</xdr:row>
                    <xdr:rowOff>66675</xdr:rowOff>
                  </from>
                  <to>
                    <xdr:col>21</xdr:col>
                    <xdr:colOff>114300</xdr:colOff>
                    <xdr:row>27</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21D1876-E3D4-413D-B556-B64E391C413B}">
          <x14:formula1>
            <xm:f>プルダウンリスト一覧!$C$2:$C$32</xm:f>
          </x14:formula1>
          <xm:sqref>L145:M145</xm:sqref>
        </x14:dataValidation>
        <x14:dataValidation type="list" allowBlank="1" showInputMessage="1" showErrorMessage="1" xr:uid="{71AB0567-4FF0-4CF7-B08C-140269991858}">
          <x14:formula1>
            <xm:f>プルダウンリスト一覧!$B$2:$B$13</xm:f>
          </x14:formula1>
          <xm:sqref>R19:S19 H24:I24 R24:S24 I145:J145 H19:I19</xm:sqref>
        </x14:dataValidation>
        <x14:dataValidation type="list" allowBlank="1" showInputMessage="1" showErrorMessage="1" xr:uid="{19B97DA1-4B06-46BC-BFDB-28A5B3E96171}">
          <x14:formula1>
            <xm:f>プルダウンリスト一覧!$A$2:$A$5</xm:f>
          </x14:formula1>
          <xm:sqref>U2:V2 O19:P19 F145:G145 E24:F24 O24:P24 E19:F19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B8AA42C415A444AF94564A141CF165" ma:contentTypeVersion="15" ma:contentTypeDescription="新しいドキュメントを作成します。" ma:contentTypeScope="" ma:versionID="db789754e80732b21c7472f5592844b4">
  <xsd:schema xmlns:xsd="http://www.w3.org/2001/XMLSchema" xmlns:xs="http://www.w3.org/2001/XMLSchema" xmlns:p="http://schemas.microsoft.com/office/2006/metadata/properties" xmlns:ns2="9df20fcc-dd4c-4d4a-8603-6037e7508d14" xmlns:ns3="a78c9be3-945d-4db3-9633-9e8e8407684a" targetNamespace="http://schemas.microsoft.com/office/2006/metadata/properties" ma:root="true" ma:fieldsID="4d6c5c774db22d1c9d5f01393a39f4b0" ns2:_="" ns3:_="">
    <xsd:import namespace="9df20fcc-dd4c-4d4a-8603-6037e7508d14"/>
    <xsd:import namespace="a78c9be3-945d-4db3-9633-9e8e84076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_x4fee__x6b63__x306a__x3057__xff08__x6771__x6d77__x767b__x9332__x524d__x306b__x524a__x9664__xff09_"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20fcc-dd4c-4d4a-8603-6037e7508d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x4fee__x6b63__x306a__x3057__xff08__x6771__x6d77__x767b__x9332__x524d__x306b__x524a__x9664__xff09_" ma:index="18" nillable="true" ma:displayName="修正なし（東海登録前に削除）" ma:format="Dropdown" ma:internalName="_x4fee__x6b63__x306a__x3057__xff08__x6771__x6d77__x767b__x9332__x524d__x306b__x524a__x9664__xff09_">
      <xsd:simpleType>
        <xsd:restriction base="dms:Choice">
          <xsd:enumeration value="修正なし"/>
          <xsd:enumeration value="選択肢 2"/>
          <xsd:enumeration value="選択肢 3"/>
        </xsd:restrictio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8c9be3-945d-4db3-9633-9e8e8407684a"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bebd6ea2-7df9-468f-a90e-710334f6197b}" ma:internalName="TaxCatchAll" ma:showField="CatchAllData" ma:web="a78c9be3-945d-4db3-9633-9e8e84076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df20fcc-dd4c-4d4a-8603-6037e7508d14">
      <Terms xmlns="http://schemas.microsoft.com/office/infopath/2007/PartnerControls"/>
    </lcf76f155ced4ddcb4097134ff3c332f>
    <_x4fee__x6b63__x306a__x3057__xff08__x6771__x6d77__x767b__x9332__x524d__x306b__x524a__x9664__xff09_ xmlns="9df20fcc-dd4c-4d4a-8603-6037e7508d14" xsi:nil="true"/>
    <TaxCatchAll xmlns="a78c9be3-945d-4db3-9633-9e8e8407684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4E89DD-A6C7-4D9C-A0C9-EFE253ADDC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f20fcc-dd4c-4d4a-8603-6037e7508d14"/>
    <ds:schemaRef ds:uri="a78c9be3-945d-4db3-9633-9e8e84076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CFBDB1-AF44-4309-8492-4D7EC15D1448}">
  <ds:schemaRefs>
    <ds:schemaRef ds:uri="http://purl.org/dc/terms/"/>
    <ds:schemaRef ds:uri="http://schemas.microsoft.com/office/infopath/2007/PartnerControls"/>
    <ds:schemaRef ds:uri="http://purl.org/dc/elements/1.1/"/>
    <ds:schemaRef ds:uri="http://purl.org/dc/dcmitype/"/>
    <ds:schemaRef ds:uri="http://schemas.microsoft.com/office/2006/documentManagement/types"/>
    <ds:schemaRef ds:uri="7416dcb5-151a-428d-b9dd-c50cd68ce8a8"/>
    <ds:schemaRef ds:uri="http://schemas.openxmlformats.org/package/2006/metadata/core-properties"/>
    <ds:schemaRef ds:uri="cc65c493-46e3-4a51-bdc3-517cdfaa7574"/>
    <ds:schemaRef ds:uri="http://schemas.microsoft.com/office/2006/metadata/properties"/>
    <ds:schemaRef ds:uri="http://www.w3.org/XML/1998/namespace"/>
    <ds:schemaRef ds:uri="9df20fcc-dd4c-4d4a-8603-6037e7508d14"/>
    <ds:schemaRef ds:uri="a78c9be3-945d-4db3-9633-9e8e8407684a"/>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別添2</vt:lpstr>
      <vt:lpstr>様式95_外来・在宅ベースアップ評価料（Ⅰ）</vt:lpstr>
      <vt:lpstr>様式96_外来・在宅ベースアップ評価料（Ⅱ）</vt:lpstr>
      <vt:lpstr>新様式97_看護職員処遇改善評価料・入院ベースアップ評価料</vt:lpstr>
      <vt:lpstr>新様式98_注５・６継続的賃上げ実施加算</vt:lpstr>
      <vt:lpstr>新様式99_同一法人内複数医療機関届出用補助計算書</vt:lpstr>
      <vt:lpstr>様式100_賃金改善実績報告書・中間報告書（表紙）</vt:lpstr>
      <vt:lpstr>（別添１）_賃金改善実績報告書・中間報告書</vt:lpstr>
      <vt:lpstr>（別添２）_賃金改善実績報告書・中間報告書（法人用）</vt:lpstr>
      <vt:lpstr>医療機関集計用シート（横）</vt:lpstr>
      <vt:lpstr>リスト（外来R8）</vt:lpstr>
      <vt:lpstr>リスト（外来R9）</vt:lpstr>
      <vt:lpstr>リスト（入院R8）</vt:lpstr>
      <vt:lpstr>リスト（入院R9）</vt:lpstr>
      <vt:lpstr>リスト（看護処遇）</vt:lpstr>
      <vt:lpstr>プルダウンリスト一覧</vt:lpstr>
      <vt:lpstr>'（別添１）_賃金改善実績報告書・中間報告書'!Print_Area</vt:lpstr>
      <vt:lpstr>'（別添２）_賃金改善実績報告書・中間報告書（法人用）'!Print_Area</vt:lpstr>
      <vt:lpstr>新様式97_看護職員処遇改善評価料・入院ベースアップ評価料!Print_Area</vt:lpstr>
      <vt:lpstr>新様式98_注５・６継続的賃上げ実施加算!Print_Area</vt:lpstr>
      <vt:lpstr>新様式99_同一法人内複数医療機関届出用補助計算書!Print_Area</vt:lpstr>
      <vt:lpstr>別添2!Print_Area</vt:lpstr>
      <vt:lpstr>'様式100_賃金改善実績報告書・中間報告書（表紙）'!Print_Area</vt:lpstr>
      <vt:lpstr>'様式95_外来・在宅ベースアップ評価料（Ⅰ）'!Print_Area</vt:lpstr>
      <vt:lpstr>'様式96_外来・在宅ベースアップ評価料（Ⅱ）'!Print_Area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0x010100E3B8AA42C415A444AF94564A141CF165</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